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 tabRatio="906" firstSheet="1" activeTab="1"/>
  </bookViews>
  <sheets>
    <sheet name="CMD_OSD" sheetId="3" state="hidden" r:id="rId1"/>
    <sheet name="Discon_Last" sheetId="5" r:id="rId2"/>
    <sheet name="DTR_legacy" sheetId="9" state="hidden" r:id="rId3"/>
    <sheet name="IT&amp;C Dem Coll" sheetId="13" state="hidden" r:id="rId4"/>
    <sheet name="DM Dem Coll" sheetId="14" state="hidden" r:id="rId5"/>
    <sheet name="6Y U Roll Avg" sheetId="15" state="hidden" r:id="rId6"/>
    <sheet name="Tot Roll Avg" sheetId="16" state="hidden" r:id="rId7"/>
    <sheet name="Class_Demand" sheetId="17" state="hidden" r:id="rId8"/>
    <sheet name="Annex B" sheetId="23" state="hidden" r:id="rId9"/>
    <sheet name="Annex-G" sheetId="24" state="hidden" r:id="rId10"/>
    <sheet name="OTA" sheetId="27" state="hidden" r:id="rId11"/>
    <sheet name="stw" sheetId="28" state="hidden" r:id="rId12"/>
    <sheet name="LDTW" sheetId="29" state="hidden" r:id="rId13"/>
    <sheet name="HDTW" sheetId="30" state="hidden" r:id="rId14"/>
    <sheet name="Grievance" sheetId="31" state="hidden" r:id="rId15"/>
    <sheet name="Supplywise DTR" sheetId="32" state="hidden" r:id="rId16"/>
    <sheet name="Revised Proj Formate-VIII" sheetId="33" state="hidden" r:id="rId17"/>
    <sheet name="DTR failure" sheetId="36" state="hidden" r:id="rId18"/>
    <sheet name="cum. DTR fail" sheetId="37" state="hidden" r:id="rId19"/>
    <sheet name="Demand Rs" sheetId="38" state="hidden" r:id="rId20"/>
    <sheet name="Collection Rs" sheetId="39" state="hidden" r:id="rId21"/>
    <sheet name="Input" sheetId="40" state="hidden" r:id="rId22"/>
    <sheet name="Demand MU" sheetId="41" state="hidden" r:id="rId23"/>
    <sheet name="Collection MU" sheetId="42" state="hidden" r:id="rId24"/>
    <sheet name="ATC" sheetId="43" state="hidden" r:id="rId25"/>
    <sheet name="T &amp; D" sheetId="44" state="hidden" r:id="rId26"/>
    <sheet name="HRA report" sheetId="45" state="hidden" r:id="rId27"/>
    <sheet name="BILLING" sheetId="46" state="hidden" r:id="rId28"/>
    <sheet name="NOTICE" sheetId="47" state="hidden" r:id="rId29"/>
    <sheet name="Parisheba" sheetId="48" state="hidden" r:id="rId30"/>
  </sheets>
  <externalReferences>
    <externalReference r:id="rId31"/>
    <externalReference r:id="rId32"/>
  </externalReferences>
  <definedNames>
    <definedName name="_xlnm._FilterDatabase" localSheetId="6" hidden="1">'Tot Roll Avg'!$A$1:$R$33</definedName>
    <definedName name="_xlnm._FilterDatabase" localSheetId="11" hidden="1">stw!$A$4:$J$17</definedName>
    <definedName name="_xlnm.Print_Area" localSheetId="1">Discon_Last!$A$1:$T$42</definedName>
    <definedName name="_xlnm.Print_Area" localSheetId="8">'Annex B'!$A$1:$Q$20</definedName>
    <definedName name="_xlnm.Print_Area" localSheetId="17">'DTR failure'!$A$1:$P$9</definedName>
    <definedName name="_xlnm.Print_Area" localSheetId="19">'Demand Rs'!$A$142:$R$164</definedName>
    <definedName name="_xlnm.Print_Area" localSheetId="20">'Collection Rs'!$A$148:$T$169</definedName>
    <definedName name="_xlnm.Print_Area" localSheetId="21">Input!$A$187:$S$206</definedName>
    <definedName name="_xlnm.Print_Area" localSheetId="22">'Demand MU'!$A$182:$S$204</definedName>
    <definedName name="_xlnm.Print_Area" localSheetId="23">'Collection MU'!$A$177:$R$198</definedName>
    <definedName name="_xlnm.Print_Area" localSheetId="24">ATC!$A$158:$O$187</definedName>
    <definedName name="_xlnm.Print_Area" localSheetId="25">'T &amp; D'!$A$175:$O$205</definedName>
    <definedName name="_xlnm.Print_Area" localSheetId="10">OTA!$A$1:$O$22</definedName>
    <definedName name="_xlnm.Print_Area" localSheetId="15">'Supplywise DTR'!$A$2:$S$14</definedName>
    <definedName name="_xlnm.Print_Area" localSheetId="11">stw!$A$2:$H$20</definedName>
    <definedName name="_xlnm.Print_Area" localSheetId="18">'cum. DTR fail'!$A$1:$O$10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10"/>
            <rFont val="SimSun"/>
            <charset val="134"/>
          </rPr>
          <t>======
ID#AAAAPxLbxn8
123    (2021-07-15 09:11:47)
10 nos witheld</t>
        </r>
      </text>
    </comment>
    <comment ref="F12" authorId="0">
      <text>
        <r>
          <rPr>
            <sz val="10"/>
            <rFont val="SimSun"/>
            <charset val="134"/>
          </rPr>
          <t>======
ID#AAAAPxLbxnc
123    (2021-07-15 09:11:47)
10 nos witheld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20" authorId="0">
      <text>
        <r>
          <rPr>
            <sz val="10"/>
            <rFont val="SimSun"/>
            <charset val="134"/>
          </rPr>
          <t>======
ID#AAAAPxLbxoM
123    (2021-07-15 09:11:47)
Dohar Pota
Village DTR 
Unbalanced. Internal winding fault.</t>
        </r>
      </text>
    </comment>
    <comment ref="J20" authorId="0">
      <text>
        <r>
          <rPr>
            <sz val="10"/>
            <rFont val="SimSun"/>
            <charset val="134"/>
          </rPr>
          <t>======
ID#AAAAPxLbxns
123    (2021-07-15 09:11:47)
Dhuloni</t>
        </r>
      </text>
    </comment>
    <comment ref="K20" authorId="0">
      <text>
        <r>
          <rPr>
            <sz val="10"/>
            <rFont val="SimSun"/>
            <charset val="134"/>
          </rPr>
          <t>======
ID#AAAAPxLbxnw
123    (2021-07-15 09:11:47)
Humkura
STW Lightning. 
Kulodharpur 10 kva GP</t>
        </r>
      </text>
    </comment>
    <comment ref="G40" authorId="0">
      <text>
        <r>
          <rPr>
            <sz val="10"/>
            <rFont val="SimSun"/>
            <charset val="134"/>
          </rPr>
          <t>======
ID#AAAAPxLbxoE
123    (2021-07-15 09:11:47)
TetulBeria
DTr of Year 2004. Low voltage.  UNKNOWN</t>
        </r>
      </text>
    </comment>
    <comment ref="J40" authorId="0">
      <text>
        <r>
          <rPr>
            <sz val="10"/>
            <rFont val="SimSun"/>
            <charset val="134"/>
          </rPr>
          <t>======
ID#AAAAPxLbxoI
123    (2021-07-15 09:11:47)
Mahiskati, 
Sosa Danga
Both Lightening.</t>
        </r>
      </text>
    </comment>
    <comment ref="J58" authorId="0">
      <text>
        <r>
          <rPr>
            <sz val="10"/>
            <rFont val="SimSun"/>
            <charset val="134"/>
          </rPr>
          <t>======
ID#AAAAPxLbxnk
123    (2021-07-15 09:11:47)
Sutia BSF Camp
Overload. 
Another GP Failure in Nakful Shibtala 25 KVA
Unbalanced. Single phase too long.</t>
        </r>
      </text>
    </comment>
    <comment ref="H75" authorId="0">
      <text>
        <r>
          <rPr>
            <sz val="10"/>
            <rFont val="SimSun"/>
            <charset val="134"/>
          </rPr>
          <t>======
ID#AAAAPxLbxn0
123    (2021-07-15 09:11:47)
Chutor Ghata
One HT Fuse faulty. Repeated fault. Dom was okay. For one rice mill, replacement done.</t>
        </r>
      </text>
    </comment>
    <comment ref="J75" authorId="0">
      <text>
        <r>
          <rPr>
            <sz val="10"/>
            <rFont val="SimSun"/>
            <charset val="134"/>
          </rPr>
          <t>======
ID#AAAAPxLbxn4
123    (2021-07-15 09:11:47)
Sonekpur
Huge internal humming sound. Overload too.
Balianpur
Lightening.</t>
        </r>
      </text>
    </comment>
    <comment ref="D93" authorId="0">
      <text>
        <r>
          <rPr>
            <sz val="10"/>
            <rFont val="SimSun"/>
            <charset val="134"/>
          </rPr>
          <t>======
ID#AAAAPxLbxno
123    (2021-07-15 09:11:47)
2 No Rail Gate</t>
        </r>
      </text>
    </comment>
    <comment ref="H93" authorId="0">
      <text>
        <r>
          <rPr>
            <sz val="10"/>
            <rFont val="SimSun"/>
            <charset val="134"/>
          </rPr>
          <t>======
ID#AAAAPxLbxoA
123    (2021-07-15 09:11:47)
1 No Rail Gate
Replaced with Def DTR</t>
        </r>
      </text>
    </comment>
    <comment ref="J93" authorId="0">
      <text>
        <r>
          <rPr>
            <sz val="10"/>
            <rFont val="SimSun"/>
            <charset val="134"/>
          </rPr>
          <t>======
ID#AAAAPxLbxng
123    (2021-07-15 09:11:47)
Hanidanga</t>
        </r>
      </text>
    </comment>
  </commentList>
</comments>
</file>

<file path=xl/sharedStrings.xml><?xml version="1.0" encoding="utf-8"?>
<sst xmlns="http://schemas.openxmlformats.org/spreadsheetml/2006/main" count="5176" uniqueCount="1110">
  <si>
    <t>SL. NO.</t>
  </si>
  <si>
    <t>Name of Division</t>
  </si>
  <si>
    <t>Disconnection Order Pending as on 31.10.2018        (No.)</t>
  </si>
  <si>
    <t>OSD≥ Rs. 5000</t>
  </si>
  <si>
    <t>Rs.1000≤OSD&lt;Rs.5000</t>
  </si>
  <si>
    <t>OSD&lt; Rs. 1000</t>
  </si>
  <si>
    <t>Total</t>
  </si>
  <si>
    <t>OSD ≥               Rs. 5000</t>
  </si>
  <si>
    <t>OSD &lt; Rs. 1000</t>
  </si>
  <si>
    <t>(No.)</t>
  </si>
  <si>
    <t>OSD            (Rs. Lacs)</t>
  </si>
  <si>
    <t>OSD                   (Rs. Lacs)</t>
  </si>
  <si>
    <t>OSD                (Rs. Lacs)</t>
  </si>
  <si>
    <t>12 = 7-11</t>
  </si>
  <si>
    <t>Bongaon</t>
  </si>
  <si>
    <t>Gopalnagar</t>
  </si>
  <si>
    <t>Bagdah</t>
  </si>
  <si>
    <t>Ganrapota</t>
  </si>
  <si>
    <t>Thakurnagar</t>
  </si>
  <si>
    <t>Bongaon Division</t>
  </si>
  <si>
    <t>NON GOVT DISCONN ORDER ISSUED</t>
  </si>
  <si>
    <t>NAME OF CCC</t>
  </si>
  <si>
    <t xml:space="preserve">NON AGRI NON GOVT </t>
  </si>
  <si>
    <t>NON GOVT INDUSTRIAL 
ISSUED</t>
  </si>
  <si>
    <t>NON GOVT AGRICULTURE ISSUED</t>
  </si>
  <si>
    <t>&lt;=500</t>
  </si>
  <si>
    <t>&gt;500 &amp; &lt;=1000</t>
  </si>
  <si>
    <t>&gt;1000 &amp; &lt;=5000</t>
  </si>
  <si>
    <t>&gt;5000 &amp; &lt;=10000</t>
  </si>
  <si>
    <t>&gt;10000</t>
  </si>
  <si>
    <t>TOTAL</t>
  </si>
  <si>
    <t>NOS</t>
  </si>
  <si>
    <t>AMOUNT (Lakh)</t>
  </si>
  <si>
    <t>Chakdaha West</t>
  </si>
  <si>
    <t>Subarnapur</t>
  </si>
  <si>
    <t>Madanpur</t>
  </si>
  <si>
    <t>Nagarukhra</t>
  </si>
  <si>
    <t>Chakdaha East</t>
  </si>
  <si>
    <t>East Bishnupur</t>
  </si>
  <si>
    <t>Kalyani</t>
  </si>
  <si>
    <t>Gayeshpur</t>
  </si>
  <si>
    <t>NON GOVT DISCONN ORDER EFFECTED</t>
  </si>
  <si>
    <t>NON GOVT INDUSTRIAL EFFECTED</t>
  </si>
  <si>
    <t>NON GOVT AGRICULTURE EFFECTED</t>
  </si>
  <si>
    <t>NON GOVT DISCONN ORDER PENDING</t>
  </si>
  <si>
    <t>NON GOVT INDUSTRIAL PENDING</t>
  </si>
  <si>
    <t>NON GOVT AGRICULTURE PENDING</t>
  </si>
  <si>
    <t>Count of DTr in ISU</t>
  </si>
  <si>
    <t>Count of DTr in ISU where consumer tagged</t>
  </si>
  <si>
    <t>TOTAL DTR CODING DONE
(G)</t>
  </si>
  <si>
    <t>PENDING SURVEY (G-F)</t>
  </si>
  <si>
    <t xml:space="preserve">Total No. of RURAL Consumer
</t>
  </si>
  <si>
    <t xml:space="preserve">Total No. of URBAN Consumer
</t>
  </si>
  <si>
    <t xml:space="preserve">Total No. of Consumer
</t>
  </si>
  <si>
    <t>COMPLETION % I.R.O LIVE+TD CONSUMER</t>
  </si>
  <si>
    <t>COMPLETION % I.R.O TOTAL CONSUMER</t>
  </si>
  <si>
    <t>RURAL
MAPPED</t>
  </si>
  <si>
    <t>URBAN
MAPPED</t>
  </si>
  <si>
    <t>TOTAL
MAPPED</t>
  </si>
  <si>
    <t>Total No. of RURAL Consumer
(LIVE+TD)</t>
  </si>
  <si>
    <t>Total No. of URBAN Consumer
(LIVE+TD)</t>
  </si>
  <si>
    <t>Total No. of Consumer
(LIVE+TD)</t>
  </si>
  <si>
    <t>TOTAL
PENDING</t>
  </si>
  <si>
    <t>Sl No</t>
  </si>
  <si>
    <t>DIVISION</t>
  </si>
  <si>
    <t>CCC CODE</t>
  </si>
  <si>
    <t>UNIT NAME (CCC / DIV / REGION / ZONE)</t>
  </si>
  <si>
    <t>CUMULATIVE</t>
  </si>
  <si>
    <t>MONTHLY</t>
  </si>
  <si>
    <t>MANUAL</t>
  </si>
  <si>
    <t>INHOUSE MU</t>
  </si>
  <si>
    <t>DEMAND IN MU</t>
  </si>
  <si>
    <t>COLLECTION IN MU</t>
  </si>
  <si>
    <t>TOTAL DEMAND IN MU</t>
  </si>
  <si>
    <t>TOTAL COLLECTION IN MU</t>
  </si>
  <si>
    <t>BONGAON</t>
  </si>
  <si>
    <t>CCC SUB TOT</t>
  </si>
  <si>
    <t xml:space="preserve"> BULK </t>
  </si>
  <si>
    <t>IN HOUSE CONNECTION IRO DIVISION ( S/STN AND DEDICATED IF ANY)</t>
  </si>
  <si>
    <t xml:space="preserve"> DIVISION TOTAL</t>
  </si>
  <si>
    <t>NAME OF THE DIVISION …BONGAON ( D) DIVISION……………………………….</t>
  </si>
  <si>
    <t>Cumulative Collection</t>
  </si>
  <si>
    <t>Monthly Collection</t>
  </si>
  <si>
    <t>CCC</t>
  </si>
  <si>
    <t>Manual Collection in Cumulative</t>
  </si>
  <si>
    <t>Computerized Collection
in MU</t>
  </si>
  <si>
    <t>Inhouse MU</t>
  </si>
  <si>
    <t>Manual Collection For The Month</t>
  </si>
  <si>
    <t>Bagda</t>
  </si>
  <si>
    <t>Cumulative Demand</t>
  </si>
  <si>
    <t>Monthly Demand</t>
  </si>
  <si>
    <t>Manual Demand in Cumulative</t>
  </si>
  <si>
    <t>Computerized Demand
in MU</t>
  </si>
  <si>
    <t>Manual Demand For The Month</t>
  </si>
  <si>
    <t>Location Code</t>
  </si>
  <si>
    <t>Rural/Urban</t>
  </si>
  <si>
    <t>Govt Status</t>
  </si>
  <si>
    <t>No of Consumers Billed</t>
  </si>
  <si>
    <t>Unit Consumed (MU) for the Current Month</t>
  </si>
  <si>
    <t>Demand in Lakhs for the Current Month</t>
  </si>
  <si>
    <t>Unit Consumed(MU)-Last 12 Month(incl current month)</t>
  </si>
  <si>
    <t>Demand in Lakhs-Last 12 Month(incl current month)</t>
  </si>
  <si>
    <t>No. of Consumers Paid</t>
  </si>
  <si>
    <t>Unit (MU) Paid for Current Month</t>
  </si>
  <si>
    <t>Amount Paid in Lakhs for Current Month</t>
  </si>
  <si>
    <t>Unit (MU) Paid for Last 12 Months(incl current month)</t>
  </si>
  <si>
    <t>Amount Paid in Lakhs for Last 12 Months(incl current month)</t>
  </si>
  <si>
    <t>Collection Efficiency (Percent)</t>
  </si>
  <si>
    <t>Monthly collection in MU including arrears and advance</t>
  </si>
  <si>
    <t>Monthly collection in Rs lakh including arrears &amp; advance</t>
  </si>
  <si>
    <t>Cumulative collection in MU including arrears and advance</t>
  </si>
  <si>
    <t xml:space="preserve"> Cumulative collection in Rs lakh including arrears &amp; advace</t>
  </si>
  <si>
    <t>BONGAON CUSTOMER CARE CENTER</t>
  </si>
  <si>
    <t>U</t>
  </si>
  <si>
    <t>GOVT</t>
  </si>
  <si>
    <t>NON-GOVT</t>
  </si>
  <si>
    <t>Result</t>
  </si>
  <si>
    <t>Overall Result</t>
  </si>
  <si>
    <t>R</t>
  </si>
  <si>
    <t>GOPALNAGAR CUSTOMER CARE CENTER</t>
  </si>
  <si>
    <t>BAGDHA CUSTOMER CARE CENTER</t>
  </si>
  <si>
    <t>GANRAPOTA CUSTOMER CARE CENTER</t>
  </si>
  <si>
    <t>THAKURNAGAR CUSTOMER CARE CENTER</t>
  </si>
  <si>
    <t>CLASS WISE YEAR WISE DEMAND COMPARISON</t>
  </si>
  <si>
    <t>BASE_CLASS</t>
  </si>
  <si>
    <t>CCC_CODE</t>
  </si>
  <si>
    <t>NO</t>
  </si>
  <si>
    <t>UNIT</t>
  </si>
  <si>
    <t>AMT</t>
  </si>
  <si>
    <t>A</t>
  </si>
  <si>
    <t>C</t>
  </si>
  <si>
    <t>D</t>
  </si>
  <si>
    <t>H</t>
  </si>
  <si>
    <t>I</t>
  </si>
  <si>
    <t>S</t>
  </si>
  <si>
    <t>W</t>
  </si>
  <si>
    <t>MONTHLY BILL (A, I, H, W, S)</t>
  </si>
  <si>
    <t>QUARTERLY BILL (D, C, P)</t>
  </si>
  <si>
    <t>Annexure - B</t>
  </si>
  <si>
    <t>BONGAON DISTRIBUTION DIVISION</t>
  </si>
  <si>
    <t>Name of the               CCC</t>
  </si>
  <si>
    <t>Demand raised in M.U.</t>
  </si>
  <si>
    <t>Demand raised in Lakhs</t>
  </si>
  <si>
    <t>Collection in Lakhs (Accounts Figure)</t>
  </si>
  <si>
    <t>No. of Non posted Payment dispute</t>
  </si>
  <si>
    <t>Amount of such payment dispute</t>
  </si>
  <si>
    <t>Metered</t>
  </si>
  <si>
    <t>Unmetered</t>
  </si>
  <si>
    <t>No. of meters lowered</t>
  </si>
  <si>
    <t>Live</t>
  </si>
  <si>
    <t>Disconnected</t>
  </si>
  <si>
    <t xml:space="preserve">Category wise no. of live defaulters upto current Month         </t>
  </si>
  <si>
    <t xml:space="preserve">Category wise no. of live defaulters upto current Month        </t>
  </si>
  <si>
    <t>Amount Collected in MU</t>
  </si>
  <si>
    <t>Unit/KVA IN SAP
 divided by 1.14 for Unit/HP</t>
  </si>
  <si>
    <t>Rural</t>
  </si>
  <si>
    <t>Urban</t>
  </si>
  <si>
    <t>n/a</t>
  </si>
  <si>
    <t>Sl.    No.</t>
  </si>
  <si>
    <t>Status of L &amp; MV Consumers</t>
  </si>
  <si>
    <t>No. of metering circuit checked &amp; corrected</t>
  </si>
  <si>
    <t>Static</t>
  </si>
  <si>
    <t>Conventional</t>
  </si>
  <si>
    <t>Healthy</t>
  </si>
  <si>
    <t>Defective</t>
  </si>
  <si>
    <t>1,3 current</t>
  </si>
  <si>
    <t>ANNEX-G</t>
  </si>
  <si>
    <t>BONGAON DIVISION</t>
  </si>
  <si>
    <t>checking</t>
  </si>
  <si>
    <t>Sl. No.</t>
  </si>
  <si>
    <t>Name of the Division</t>
  </si>
  <si>
    <t>Name of the CCC</t>
  </si>
  <si>
    <t>Techno Economic &amp; Commercial Feasiblity</t>
  </si>
  <si>
    <t>No. of Pump sets to be Electrified (in no.)</t>
  </si>
  <si>
    <t>Cheque received</t>
  </si>
  <si>
    <t>Amount (in Rs.)</t>
  </si>
  <si>
    <t>Assistance deposited through Cheque</t>
  </si>
  <si>
    <t>Cheque details</t>
  </si>
  <si>
    <t>Connection effected</t>
  </si>
  <si>
    <t>Work completed</t>
  </si>
  <si>
    <t>Pending</t>
  </si>
  <si>
    <t>Remarks</t>
  </si>
  <si>
    <t>Amount
(in Rs.)</t>
  </si>
  <si>
    <t>Cheque no.</t>
  </si>
  <si>
    <t>Date</t>
  </si>
  <si>
    <t>169614
944513</t>
  </si>
  <si>
    <t>27.06.13, 12.12.14</t>
  </si>
  <si>
    <t xml:space="preserve">Way leave - 31 </t>
  </si>
  <si>
    <t>26.09.13</t>
  </si>
  <si>
    <r>
      <rPr>
        <b/>
        <sz val="11"/>
        <color theme="1"/>
        <rFont val="Calibri"/>
        <charset val="134"/>
      </rPr>
      <t xml:space="preserve">POLE ERECTION STARTED. </t>
    </r>
    <r>
      <rPr>
        <b/>
        <sz val="11"/>
        <color rgb="FFFF0000"/>
        <rFont val="Calibri"/>
        <charset val="134"/>
      </rPr>
      <t xml:space="preserve">Way leave -19
</t>
    </r>
  </si>
  <si>
    <t>03.12.13</t>
  </si>
  <si>
    <t>20.12.13</t>
  </si>
  <si>
    <t>07.07.14</t>
  </si>
  <si>
    <t>31.03.15</t>
  </si>
  <si>
    <t>07.05.13</t>
  </si>
  <si>
    <r>
      <rPr>
        <b/>
        <sz val="11"/>
        <color rgb="FFFF0000"/>
        <rFont val="Calibri"/>
        <charset val="134"/>
      </rPr>
      <t>DISPUT/WAY LEAVE-29</t>
    </r>
    <r>
      <rPr>
        <sz val="11"/>
        <color rgb="FF0070C0"/>
        <rFont val="Calibri"/>
        <charset val="134"/>
      </rPr>
      <t xml:space="preserve">  </t>
    </r>
  </si>
  <si>
    <t>04.03.13</t>
  </si>
  <si>
    <t>17.05.15</t>
  </si>
  <si>
    <t>Way Leave - 27</t>
  </si>
  <si>
    <t>06.09.13</t>
  </si>
  <si>
    <t>04.11.13</t>
  </si>
  <si>
    <t xml:space="preserve"> x</t>
  </si>
  <si>
    <t>WAY LEAVE PROB - 1</t>
  </si>
  <si>
    <t>Total Way leave - 107</t>
  </si>
  <si>
    <t>REVENUE  FORMAT - XI</t>
  </si>
  <si>
    <t>Sl. No</t>
  </si>
  <si>
    <t>NAME OF THE CCC</t>
  </si>
  <si>
    <t>Reason for Pending</t>
  </si>
  <si>
    <t>LDTW Scheme</t>
  </si>
  <si>
    <t>Name of Block</t>
  </si>
  <si>
    <t>Name of GP</t>
  </si>
  <si>
    <t>Project</t>
  </si>
  <si>
    <t>Name of CCC</t>
  </si>
  <si>
    <t>Division</t>
  </si>
  <si>
    <t>Whether Quotation received/ not</t>
  </si>
  <si>
    <t>Payment made                 Yes / not</t>
  </si>
  <si>
    <t>Work Order issued or not</t>
  </si>
  <si>
    <t>Erection order issued or not</t>
  </si>
  <si>
    <t>Status of work</t>
  </si>
  <si>
    <t>Ramnagar - II</t>
  </si>
  <si>
    <t>Gaighata</t>
  </si>
  <si>
    <t>RIDF - XIV            (P-IV)</t>
  </si>
  <si>
    <t>Yes</t>
  </si>
  <si>
    <t>Completed</t>
  </si>
  <si>
    <r>
      <rPr>
        <b/>
        <sz val="11"/>
        <color theme="1"/>
        <rFont val="Calibri"/>
        <charset val="134"/>
      </rPr>
      <t>6 nos</t>
    </r>
    <r>
      <rPr>
        <sz val="11"/>
        <color theme="1"/>
        <rFont val="Calibri"/>
        <charset val="134"/>
      </rPr>
      <t>. /Connection effected</t>
    </r>
  </si>
  <si>
    <t>Chalki</t>
  </si>
  <si>
    <t>Core Sector (10 - 11)</t>
  </si>
  <si>
    <r>
      <rPr>
        <b/>
        <sz val="11"/>
        <color theme="1"/>
        <rFont val="Calibri"/>
        <charset val="134"/>
      </rPr>
      <t>4 nos</t>
    </r>
    <r>
      <rPr>
        <sz val="11"/>
        <color theme="1"/>
        <rFont val="Calibri"/>
        <charset val="134"/>
      </rPr>
      <t>./Connection effected</t>
    </r>
  </si>
  <si>
    <t>Teghoria</t>
  </si>
  <si>
    <t>RIDF - XIV          (P-II)</t>
  </si>
  <si>
    <r>
      <rPr>
        <b/>
        <sz val="11"/>
        <color theme="1"/>
        <rFont val="Calibri"/>
        <charset val="134"/>
      </rPr>
      <t>5 nos./</t>
    </r>
    <r>
      <rPr>
        <sz val="11"/>
        <color theme="1"/>
        <rFont val="Calibri"/>
        <charset val="134"/>
      </rPr>
      <t>Connection effected</t>
    </r>
  </si>
  <si>
    <t>Boaldaha</t>
  </si>
  <si>
    <t>Ghatbaor</t>
  </si>
  <si>
    <t>Complete</t>
  </si>
  <si>
    <t>Briddhapalla</t>
  </si>
  <si>
    <t>Birampur</t>
  </si>
  <si>
    <t>Angar-pukuria</t>
  </si>
  <si>
    <t>Taksali</t>
  </si>
  <si>
    <t>Kaniara - II</t>
  </si>
  <si>
    <t>Dharampur - IV</t>
  </si>
  <si>
    <t>Kalupur</t>
  </si>
  <si>
    <t>Hanidanga</t>
  </si>
  <si>
    <r>
      <rPr>
        <b/>
        <sz val="11"/>
        <color theme="1"/>
        <rFont val="Calibri"/>
        <charset val="134"/>
      </rPr>
      <t>6</t>
    </r>
    <r>
      <rPr>
        <sz val="11"/>
        <color theme="1"/>
        <rFont val="Calibri"/>
        <charset val="134"/>
      </rPr>
      <t xml:space="preserve"> nos. / Connection effected</t>
    </r>
  </si>
  <si>
    <t>Kashipur</t>
  </si>
  <si>
    <t>Ranghat</t>
  </si>
  <si>
    <t>Dharampur - III</t>
  </si>
  <si>
    <t>6 nos. / Connection effected</t>
  </si>
  <si>
    <t>Nakful - III</t>
  </si>
  <si>
    <t>Kashipur, Jitpur, Jhikra</t>
  </si>
  <si>
    <t>No</t>
  </si>
  <si>
    <r>
      <rPr>
        <sz val="11"/>
        <color theme="1"/>
        <rFont val="Calibri"/>
        <charset val="134"/>
      </rPr>
      <t>6 nos</t>
    </r>
    <r>
      <rPr>
        <sz val="11"/>
        <color theme="1"/>
        <rFont val="Calibri"/>
        <charset val="134"/>
      </rPr>
      <t>. /Connection effected</t>
    </r>
  </si>
  <si>
    <t>Manikhira</t>
  </si>
  <si>
    <t>Ramchandrapur</t>
  </si>
  <si>
    <t>RIDF-XIX</t>
  </si>
  <si>
    <t>Ganrapota ccc</t>
  </si>
  <si>
    <t>yes</t>
  </si>
  <si>
    <t>7 nos. /Connection effected</t>
  </si>
  <si>
    <t>effected in June 2016</t>
  </si>
  <si>
    <t>RIDF-XX</t>
  </si>
  <si>
    <t>way leave problem.</t>
  </si>
  <si>
    <t>ROW</t>
  </si>
  <si>
    <t>Hingli</t>
  </si>
  <si>
    <t>Gopalnagar CCC</t>
  </si>
  <si>
    <t>6 nos. /Connection effected</t>
  </si>
  <si>
    <t>effected in DECEMBER 2016</t>
  </si>
  <si>
    <t>Belta-1</t>
  </si>
  <si>
    <t>Palla</t>
  </si>
  <si>
    <t>RIDF-XXI</t>
  </si>
  <si>
    <t>YES</t>
  </si>
  <si>
    <t>9 nos. /Connection effected</t>
  </si>
  <si>
    <t>effected in February 2018</t>
  </si>
  <si>
    <t>Belta-2</t>
  </si>
  <si>
    <t>BRIDHAPALLA-BAIRAMPUR</t>
  </si>
  <si>
    <t>Bairampur</t>
  </si>
  <si>
    <t>no</t>
  </si>
  <si>
    <t>NOCKFUL PANCHITA</t>
  </si>
  <si>
    <t>Dharampur &amp; Ganrapota</t>
  </si>
  <si>
    <t>03nos. Effected upto April 2019
04 no.effected in May 2019</t>
  </si>
  <si>
    <t>Manigram Sukpukuria</t>
  </si>
  <si>
    <t>RIDF - XXVI</t>
  </si>
  <si>
    <t>GANRAPOTA</t>
  </si>
  <si>
    <t>Collection Done</t>
  </si>
  <si>
    <t>6 NOS PENDING</t>
  </si>
  <si>
    <t>NAKFUL</t>
  </si>
  <si>
    <t>NOKFUL</t>
  </si>
  <si>
    <t>RKVI 2018-19</t>
  </si>
  <si>
    <t>7 NOS PENDING</t>
  </si>
  <si>
    <t>HARISHPUR BHANDERKHOLA</t>
  </si>
  <si>
    <t>GOPALNAGAR</t>
  </si>
  <si>
    <t>BELTA</t>
  </si>
  <si>
    <t>RIDF - XXIV</t>
  </si>
  <si>
    <t>Shulko Durgapur</t>
  </si>
  <si>
    <t>CONN EFFECTED</t>
  </si>
  <si>
    <t>KALUPUR HONIDANGA</t>
  </si>
  <si>
    <t>SATBERIA</t>
  </si>
  <si>
    <t>DAKSHIN JIALA</t>
  </si>
  <si>
    <t>HONIDANGA + Haridaspur</t>
  </si>
  <si>
    <t>HDTW Scheme</t>
  </si>
  <si>
    <t>Payment made Yes / not</t>
  </si>
  <si>
    <t>Jagadishpur</t>
  </si>
  <si>
    <t>Core Sector (08 - 09)</t>
  </si>
  <si>
    <r>
      <rPr>
        <b/>
        <sz val="11"/>
        <color theme="1"/>
        <rFont val="Calibri"/>
        <charset val="134"/>
      </rPr>
      <t xml:space="preserve">1 no. </t>
    </r>
    <r>
      <rPr>
        <sz val="11"/>
        <color theme="1"/>
        <rFont val="Calibri"/>
        <charset val="134"/>
      </rPr>
      <t>/ Connection effected</t>
    </r>
  </si>
  <si>
    <t>Mama Bhagina</t>
  </si>
  <si>
    <t>RIDF - XIII</t>
  </si>
  <si>
    <r>
      <rPr>
        <b/>
        <sz val="11"/>
        <color theme="1"/>
        <rFont val="Calibri"/>
        <charset val="134"/>
      </rPr>
      <t>1 no</t>
    </r>
    <r>
      <rPr>
        <sz val="11"/>
        <color theme="1"/>
        <rFont val="Calibri"/>
        <charset val="134"/>
      </rPr>
      <t>./ Connection effected</t>
    </r>
  </si>
  <si>
    <t>Chaparui</t>
  </si>
  <si>
    <t>Nataberia</t>
  </si>
  <si>
    <r>
      <rPr>
        <b/>
        <sz val="11"/>
        <color theme="1"/>
        <rFont val="Calibri"/>
        <charset val="134"/>
      </rPr>
      <t>1 no</t>
    </r>
    <r>
      <rPr>
        <sz val="11"/>
        <color theme="1"/>
        <rFont val="Calibri"/>
        <charset val="134"/>
      </rPr>
      <t>./  Connection effected</t>
    </r>
  </si>
  <si>
    <t>Santosha</t>
  </si>
  <si>
    <r>
      <rPr>
        <b/>
        <sz val="11"/>
        <color theme="1"/>
        <rFont val="Calibri"/>
        <charset val="134"/>
      </rPr>
      <t>1</t>
    </r>
    <r>
      <rPr>
        <sz val="11"/>
        <color theme="1"/>
        <rFont val="Calibri"/>
        <charset val="134"/>
      </rPr>
      <t xml:space="preserve"> no</t>
    </r>
    <r>
      <rPr>
        <sz val="11"/>
        <color theme="1"/>
        <rFont val="Calibri"/>
        <charset val="134"/>
      </rPr>
      <t>./  Connection effected</t>
    </r>
  </si>
  <si>
    <t>RLI KALAYANI</t>
  </si>
  <si>
    <t>BONGAON CCC</t>
  </si>
  <si>
    <t>Y</t>
  </si>
  <si>
    <t>1 no./  Connection effected</t>
  </si>
  <si>
    <t>RLI NARAHARIPUR</t>
  </si>
  <si>
    <t>TENTULBERIA-I</t>
  </si>
  <si>
    <t>THAKURNAGAR</t>
  </si>
  <si>
    <t>GADADHARPUR</t>
  </si>
  <si>
    <t>CHAK JHOWDANGA</t>
  </si>
  <si>
    <t>KUTHIBARI-(III)</t>
  </si>
  <si>
    <t>y</t>
  </si>
  <si>
    <t>RLI, 1 no./  Connection effected</t>
  </si>
  <si>
    <t>SARAHATI</t>
  </si>
  <si>
    <t xml:space="preserve">AKANDATALA </t>
  </si>
  <si>
    <t>BANSGHATA</t>
  </si>
  <si>
    <t>Protapnagar</t>
  </si>
  <si>
    <t>RIDF-XXIII</t>
  </si>
  <si>
    <t>20.12.2018</t>
  </si>
  <si>
    <t>N</t>
  </si>
  <si>
    <t>RLI/Effected on April'19</t>
  </si>
  <si>
    <t>Patkelpota</t>
  </si>
  <si>
    <t>Tentulberia, Fakirbag</t>
  </si>
  <si>
    <t>RLI/Effected on January'20</t>
  </si>
  <si>
    <t>30.01.2019</t>
  </si>
  <si>
    <t>Baneswarpur</t>
  </si>
  <si>
    <t>Garjala Kalanchi</t>
  </si>
  <si>
    <t>01.02.2019</t>
  </si>
  <si>
    <t>RLI/Effected on February'20</t>
  </si>
  <si>
    <t>Kaderdanga</t>
  </si>
  <si>
    <t>05.03.2019</t>
  </si>
  <si>
    <t>RLI/Effected on November'19</t>
  </si>
  <si>
    <t>Beri Purbapara</t>
  </si>
  <si>
    <t>11.03.2019</t>
  </si>
  <si>
    <t>Purandarpur</t>
  </si>
  <si>
    <t>way leave</t>
  </si>
  <si>
    <t>RLI</t>
  </si>
  <si>
    <t>Goalbathan II</t>
  </si>
  <si>
    <t>RIDF-XXVI</t>
  </si>
  <si>
    <t>Pipli</t>
  </si>
  <si>
    <t>Serial No</t>
  </si>
  <si>
    <t xml:space="preserve">Division </t>
  </si>
  <si>
    <t>CCC Name</t>
  </si>
  <si>
    <t>Grievance pending as on first day of month
(No.)</t>
  </si>
  <si>
    <t>Grievance application received during the month
(No.)</t>
  </si>
  <si>
    <t>Redressal of Grievance during the month
(No.)</t>
  </si>
  <si>
    <t>Grievance pending as on last day of month
(No.)</t>
  </si>
  <si>
    <t>PROJECT  FORMAT - X(a)</t>
  </si>
  <si>
    <t>KVA WISE DISTRIBUTION TRANSFORMER INSTALLED IN CIRCUIT UNDER BONGAON DIVISION</t>
  </si>
  <si>
    <t>1000 KVA</t>
  </si>
  <si>
    <t>630 KVA</t>
  </si>
  <si>
    <t>500 KVA</t>
  </si>
  <si>
    <t>400 KVA</t>
  </si>
  <si>
    <t>315 KVA</t>
  </si>
  <si>
    <t>250 KVA</t>
  </si>
  <si>
    <t>200 KVA</t>
  </si>
  <si>
    <t>150 KVA</t>
  </si>
  <si>
    <t>100 KVA</t>
  </si>
  <si>
    <t>63 KVA</t>
  </si>
  <si>
    <t>50 KVA</t>
  </si>
  <si>
    <t>25 KVA</t>
  </si>
  <si>
    <t>16 KVA</t>
  </si>
  <si>
    <t>10 KVA</t>
  </si>
  <si>
    <t>OTHERS IF ANY (KVA WISE NO. TO BE MENTIONED )</t>
  </si>
  <si>
    <t>KVA</t>
  </si>
  <si>
    <t>last month DTR</t>
  </si>
  <si>
    <t>increase/decrease</t>
  </si>
  <si>
    <t>NUMBER OF TRANSFORMER INSTALLED AS ON 31.10.2015</t>
  </si>
  <si>
    <t>Habra Division</t>
  </si>
  <si>
    <t>DTR FAILURE DURING 2021-22</t>
  </si>
  <si>
    <t>Revised PROJ. FORMATE-VIII</t>
  </si>
  <si>
    <t xml:space="preserve"> FAILURE OF DTRs  DURING</t>
  </si>
  <si>
    <t>2020-21</t>
  </si>
  <si>
    <t>APR'2021 - MAR'2022</t>
  </si>
  <si>
    <t>(NO.)</t>
  </si>
  <si>
    <t>(%)</t>
  </si>
  <si>
    <t>28.02.2021</t>
  </si>
  <si>
    <t>31.03.2021</t>
  </si>
  <si>
    <t>Bongaon Division  Total</t>
  </si>
  <si>
    <t>CCC WISE DTR FAILURE REPORT UNDER BONGAON DIVISION FOR THE YEAR 2022-23</t>
  </si>
  <si>
    <t>Sl No.</t>
  </si>
  <si>
    <t>April'22</t>
  </si>
  <si>
    <t>May'22</t>
  </si>
  <si>
    <t>June'22</t>
  </si>
  <si>
    <t>July'22</t>
  </si>
  <si>
    <t>Aug'22</t>
  </si>
  <si>
    <t>Sep'22</t>
  </si>
  <si>
    <t>Oct'22</t>
  </si>
  <si>
    <t>Nov'22</t>
  </si>
  <si>
    <t>Dec'22</t>
  </si>
  <si>
    <t>Jan'23</t>
  </si>
  <si>
    <t>Feb'23</t>
  </si>
  <si>
    <t>Mar'23</t>
  </si>
  <si>
    <t xml:space="preserve"> </t>
  </si>
  <si>
    <t xml:space="preserve">KVA WISE DISTRIBUTION TRANSFORMER FAILURE UNDER BAGDAH CCC </t>
  </si>
  <si>
    <t>NUMBER OF TRANSFORMER FAILED</t>
  </si>
  <si>
    <t>Jan'21</t>
  </si>
  <si>
    <t>Feb'21</t>
  </si>
  <si>
    <t>Mar'21</t>
  </si>
  <si>
    <t xml:space="preserve">KVA WISE DISTRIBUTION TRANSFORMER FAILURE UNDER THAKURNAGAR CCC </t>
  </si>
  <si>
    <t xml:space="preserve">KVA WISE DISTRIBUTION TRANSFORMER FAILURE UNDER GANRAPOTA CCC </t>
  </si>
  <si>
    <t xml:space="preserve">NUMBER OF TRANSFORMER FAILED </t>
  </si>
  <si>
    <t xml:space="preserve">KVA WISE DISTRIBUTION TRANSFORMER FAILURE UNDER GOPALNAGAR CCC </t>
  </si>
  <si>
    <t xml:space="preserve">KVA WISE DISTRIBUTION TRANSFORMER FAILURE UNDER BONGAON CCC </t>
  </si>
  <si>
    <t xml:space="preserve"> DTR Failure upto March 2023 under Bongaon Division</t>
  </si>
  <si>
    <t>No. of DTR in Circuit</t>
  </si>
  <si>
    <t>% of DTR Failure</t>
  </si>
  <si>
    <t>DEMAND (IN LAKHS) OF HABRA DIVISION, WBSEDCL</t>
  </si>
  <si>
    <t>Target</t>
  </si>
  <si>
    <t>April, 2011</t>
  </si>
  <si>
    <t>May, 2011</t>
  </si>
  <si>
    <t>June, 2011</t>
  </si>
  <si>
    <t>July, 2011</t>
  </si>
  <si>
    <t>August, 2011</t>
  </si>
  <si>
    <t>Sep, 2011</t>
  </si>
  <si>
    <t>Oct, 2011</t>
  </si>
  <si>
    <t>Nov, 2011</t>
  </si>
  <si>
    <t>Dec, 2011</t>
  </si>
  <si>
    <t>Jan, 2012</t>
  </si>
  <si>
    <t>Feb, 2012</t>
  </si>
  <si>
    <t>Mar, 2012</t>
  </si>
  <si>
    <t>Habra</t>
  </si>
  <si>
    <t>Gobardanga</t>
  </si>
  <si>
    <t>Ashoknagar</t>
  </si>
  <si>
    <t>Banipur</t>
  </si>
  <si>
    <t>HABRA DIVISION</t>
  </si>
  <si>
    <t>April, 2012</t>
  </si>
  <si>
    <t>May, 2012</t>
  </si>
  <si>
    <t>June, 2012</t>
  </si>
  <si>
    <t>July, 2012</t>
  </si>
  <si>
    <t>August, 2012</t>
  </si>
  <si>
    <t>Sep, 2012</t>
  </si>
  <si>
    <t>Oct, 2012</t>
  </si>
  <si>
    <t>Nov, 2012</t>
  </si>
  <si>
    <t>Dec, 2012</t>
  </si>
  <si>
    <t>Jan, 2013</t>
  </si>
  <si>
    <t>Feb, 2013</t>
  </si>
  <si>
    <t>Mar, 2013</t>
  </si>
  <si>
    <t>DEMAND (IN LAKHS) FOR THE YEAR 2013 - 14 OF HABRA DIVISION, WBSEDCL</t>
  </si>
  <si>
    <t>April, 2013</t>
  </si>
  <si>
    <t>May, 2013</t>
  </si>
  <si>
    <t>June, 2013</t>
  </si>
  <si>
    <t>July, 2013</t>
  </si>
  <si>
    <t>August, 2013</t>
  </si>
  <si>
    <t>Sep, 2013</t>
  </si>
  <si>
    <t>Oct, 2013</t>
  </si>
  <si>
    <t>Nov, 2013</t>
  </si>
  <si>
    <t>Dec, 2013</t>
  </si>
  <si>
    <t>Jan, 2014</t>
  </si>
  <si>
    <t>Feb, 2014</t>
  </si>
  <si>
    <t>Mar, 2014</t>
  </si>
  <si>
    <t>Grand Total</t>
  </si>
  <si>
    <t>DEMAND (IN LAKHS) FOR THE YEAR 2014 - 15 OF  BONGAON DIVISION, WBSEDCL</t>
  </si>
  <si>
    <t>April, 2014</t>
  </si>
  <si>
    <t>May, 2014</t>
  </si>
  <si>
    <t>June, 2014</t>
  </si>
  <si>
    <t>July, 2014</t>
  </si>
  <si>
    <t>August, 2014</t>
  </si>
  <si>
    <t>Sep, 2014</t>
  </si>
  <si>
    <t>Oct, 2014</t>
  </si>
  <si>
    <t>Nov, 2014</t>
  </si>
  <si>
    <t>Dec, 2014</t>
  </si>
  <si>
    <t>Jan, 2015</t>
  </si>
  <si>
    <t>Feb, 2015</t>
  </si>
  <si>
    <t>Mar, 2015</t>
  </si>
  <si>
    <t>Differance w.r.t. Previous Year same month</t>
  </si>
  <si>
    <t>DEMAND (IN LAKHS) FOR THE YEAR 2015- 16 OF  BONGAON DIVISION, WBSEDCL</t>
  </si>
  <si>
    <t>April, 2015</t>
  </si>
  <si>
    <t>May, 2015</t>
  </si>
  <si>
    <t>June, 2015</t>
  </si>
  <si>
    <t>July, 2015</t>
  </si>
  <si>
    <t>August, 2015</t>
  </si>
  <si>
    <t>Sep, 2015</t>
  </si>
  <si>
    <t>Oct, 2015</t>
  </si>
  <si>
    <t>Nov, 2015</t>
  </si>
  <si>
    <t>Dec, 2015</t>
  </si>
  <si>
    <t>Jan, 2016</t>
  </si>
  <si>
    <t>Feb, 2016</t>
  </si>
  <si>
    <t>Mar, 2016</t>
  </si>
  <si>
    <t>DEMAND (IN LAKHS) FOR THE YEAR 2016-17 OF  BONGAON DIVISION, WBSEDCL</t>
  </si>
  <si>
    <t>April, 2016</t>
  </si>
  <si>
    <t>May, 2016</t>
  </si>
  <si>
    <t>June, 2016</t>
  </si>
  <si>
    <t>July, 2016</t>
  </si>
  <si>
    <t>August, 2016</t>
  </si>
  <si>
    <t>Sep, 2016</t>
  </si>
  <si>
    <t>Oct, 2016</t>
  </si>
  <si>
    <t>Nov, 2016</t>
  </si>
  <si>
    <t>Dec, 2016</t>
  </si>
  <si>
    <t>Jan, 2017</t>
  </si>
  <si>
    <t>Feb, 2017</t>
  </si>
  <si>
    <t>Mar, 2017</t>
  </si>
  <si>
    <t>DEMAND (IN LAKHS) FOR THE YEAR 2017-18 OF  BONGAON DIVISION, WBSEDCL</t>
  </si>
  <si>
    <t>April, 2017</t>
  </si>
  <si>
    <t>May, 2017</t>
  </si>
  <si>
    <t>June, 2017</t>
  </si>
  <si>
    <t>July, 2017</t>
  </si>
  <si>
    <t>August, 2017</t>
  </si>
  <si>
    <t>Sep, 2017</t>
  </si>
  <si>
    <t>Oct, 2017</t>
  </si>
  <si>
    <t>Nov, 2017</t>
  </si>
  <si>
    <t>Dec, 2017</t>
  </si>
  <si>
    <t>Jan, 2018</t>
  </si>
  <si>
    <t>Feb, 2018</t>
  </si>
  <si>
    <t>Mar, 2018</t>
  </si>
  <si>
    <t>DEMAND (IN LAKHS) FOR THE YEAR 2018-19 OF  BONGAON DIVISION, WBSEDCL</t>
  </si>
  <si>
    <t>April, 2018</t>
  </si>
  <si>
    <t>May, 2018</t>
  </si>
  <si>
    <t>June, 2018</t>
  </si>
  <si>
    <t>July, 2018</t>
  </si>
  <si>
    <t>August, 2018</t>
  </si>
  <si>
    <t>Sep, 2018</t>
  </si>
  <si>
    <t>Oct, 2018</t>
  </si>
  <si>
    <t>Nov, 2018</t>
  </si>
  <si>
    <t>Dec, 2018</t>
  </si>
  <si>
    <t>Jan, 2019</t>
  </si>
  <si>
    <t>Feb, 2019</t>
  </si>
  <si>
    <t>Mar, 2019</t>
  </si>
  <si>
    <t>DEMAND (IN LAKHS) FOR THE YEAR 2019-20 OF  BONGAON DIVISION, WBSEDCL</t>
  </si>
  <si>
    <t>Target
(Apr'19-Mar'20</t>
  </si>
  <si>
    <t>April, 2019</t>
  </si>
  <si>
    <t>May, 2019</t>
  </si>
  <si>
    <t>June, 2019</t>
  </si>
  <si>
    <t>July, 2019</t>
  </si>
  <si>
    <t>August, 2019</t>
  </si>
  <si>
    <t>Sep, 2019</t>
  </si>
  <si>
    <t>Oct, 2019</t>
  </si>
  <si>
    <t>Nov, 2019</t>
  </si>
  <si>
    <t>Dec, 2019</t>
  </si>
  <si>
    <t>Jan, 2020</t>
  </si>
  <si>
    <t>Feb, 2020</t>
  </si>
  <si>
    <t>Mar, 2020</t>
  </si>
  <si>
    <t>Lagging As per Target</t>
  </si>
  <si>
    <t>DEMAND (IN LAKHS) FOR THE YEAR 2020-21 OF  BONGAON DIVISION, WBSEDCL</t>
  </si>
  <si>
    <t>Target
(Apr'20-Mar'21)</t>
  </si>
  <si>
    <t>April, 2020</t>
  </si>
  <si>
    <t>May, 2020</t>
  </si>
  <si>
    <t>June, 2020</t>
  </si>
  <si>
    <t>July, 2020</t>
  </si>
  <si>
    <t>Aug, 2020</t>
  </si>
  <si>
    <t>Sep, 2020</t>
  </si>
  <si>
    <t>Oct, 2020</t>
  </si>
  <si>
    <t>Nov, 2020</t>
  </si>
  <si>
    <t>Dec, 2021</t>
  </si>
  <si>
    <t>Jan, 2021</t>
  </si>
  <si>
    <t>Feb, 2021</t>
  </si>
  <si>
    <t>Mar, 2021</t>
  </si>
  <si>
    <t>DEMAND (IN LAKHS) FOR THE YEAR 2021-22 OF  BONGAON DIVISION, WBSEDCL</t>
  </si>
  <si>
    <t>April, 2021</t>
  </si>
  <si>
    <t>May, 2021</t>
  </si>
  <si>
    <t>June, 2021</t>
  </si>
  <si>
    <t>July, 2021</t>
  </si>
  <si>
    <t>Aug, 2021</t>
  </si>
  <si>
    <t>Sep, 2021</t>
  </si>
  <si>
    <t>Oct, 2021</t>
  </si>
  <si>
    <t>Nov, 2021</t>
  </si>
  <si>
    <t>Jan, 2022</t>
  </si>
  <si>
    <t>Feb, 2022</t>
  </si>
  <si>
    <t>Mar, 2022</t>
  </si>
  <si>
    <t>DEMAND (IN LAKHS) FOR THE YEAR 2022-23 OF  BONGAON DIVISION, WBSEDCL</t>
  </si>
  <si>
    <t>Target
(Apr'22-Mar'23)</t>
  </si>
  <si>
    <t>April, 2022</t>
  </si>
  <si>
    <t>May, 2022</t>
  </si>
  <si>
    <t>June, 2022</t>
  </si>
  <si>
    <t>July, 2022</t>
  </si>
  <si>
    <t>Aug, 2022</t>
  </si>
  <si>
    <t>Sep, 2022</t>
  </si>
  <si>
    <t>Oct, 2022</t>
  </si>
  <si>
    <t>Nov, 2022</t>
  </si>
  <si>
    <t>Dec, 2022</t>
  </si>
  <si>
    <t>Jan, 2023</t>
  </si>
  <si>
    <t>Feb, 2023</t>
  </si>
  <si>
    <t>Mar, 2023</t>
  </si>
  <si>
    <t>REVENUE COLLECTION (IN LAKHS) OF HABRA DIVISION, WBSEDCL</t>
  </si>
  <si>
    <t>REVENUE COLLECTION (IN LAKHS) FOR THE YEAR 2013 - 14 OF BONGA DIVISION, WBSEDCL</t>
  </si>
  <si>
    <t>Aug, 2013</t>
  </si>
  <si>
    <t>Sep'13</t>
  </si>
  <si>
    <t>REVENUE COLLECTION (IN LAKHS) FOR THE YEAR 2014 - 15 OF BONGAON DIVISION, WBSEDCL</t>
  </si>
  <si>
    <t>Aug, 2014</t>
  </si>
  <si>
    <t>iro last yr</t>
  </si>
  <si>
    <t>iro last month</t>
  </si>
  <si>
    <t>REVENUE COLLECTION (IN LAKHS) FOR THE YEAR 2015 - 16 OF BONGAON DIVISION, WBSEDCL</t>
  </si>
  <si>
    <t>Aug, 2015</t>
  </si>
  <si>
    <t>REVENUE COLLECTION (IN LAKHS) FOR THE YEAR 2016 - 17 OF BONGAON DIVISION, WBSEDCL</t>
  </si>
  <si>
    <t>Aug, 2016</t>
  </si>
  <si>
    <t>REVENUE COLLECTION (IN LAKHS) FOR THE YEAR 2017-18 OF BONGAON DIVISION, WBSEDCL</t>
  </si>
  <si>
    <t>Aug, 2017</t>
  </si>
  <si>
    <t>REVENUE COLLECTION (IN LAKHS) FOR THE YEAR 2018-19 OF BONGAON DIVISION, WBSEDCL</t>
  </si>
  <si>
    <t>Aug, 2018</t>
  </si>
  <si>
    <t>REVENUE COLLECTION (IN LAKHS) FOR THE YEAR 2019-20 OF BONGAON DIVISION, WBSEDCL</t>
  </si>
  <si>
    <t>Target
(Apr'19-Mar'20)</t>
  </si>
  <si>
    <t>Aug, 2019</t>
  </si>
  <si>
    <t>REVENUE COLLECTION (IN LAKHS) FOR THE YEAR 2020-21 OF BONGAON DIVISION, WBSEDCL</t>
  </si>
  <si>
    <t>Dec, 2020</t>
  </si>
  <si>
    <t>iro last year</t>
  </si>
  <si>
    <t>iro Cumulative</t>
  </si>
  <si>
    <t>REVENUE COLLECTION (IN LAKHS) FOR THE YEAR 2021-22 OF BONGAON DIVISION, WBSEDCL</t>
  </si>
  <si>
    <t>April,2021</t>
  </si>
  <si>
    <t>May,2021</t>
  </si>
  <si>
    <t>June,2021</t>
  </si>
  <si>
    <t>July,2021</t>
  </si>
  <si>
    <t>Aug,2021</t>
  </si>
  <si>
    <t>Sep,2021</t>
  </si>
  <si>
    <t>Oct,2021</t>
  </si>
  <si>
    <t>Nov,2021</t>
  </si>
  <si>
    <t>Dec,2021</t>
  </si>
  <si>
    <t>REVENUE COLLECTION (IN LAKHS) FOR THE YEAR 2022-23 OF BONGAON DIVISION, WBSEDCL</t>
  </si>
  <si>
    <t>April,2022</t>
  </si>
  <si>
    <t>May,2022</t>
  </si>
  <si>
    <t>June,2022</t>
  </si>
  <si>
    <t>July,2022</t>
  </si>
  <si>
    <t>Aug,2022</t>
  </si>
  <si>
    <t>Sep,2022</t>
  </si>
  <si>
    <t>Oct,2022</t>
  </si>
  <si>
    <t>Nov,2022</t>
  </si>
  <si>
    <t>Dec,2022</t>
  </si>
  <si>
    <t>BONGAON   DIVISION, WBSEDCL</t>
  </si>
  <si>
    <t>INPUT FOR 2009 - 10 (IN M.U.)</t>
  </si>
  <si>
    <t>% increase in Cum. Input i.r.o 2012-13 &amp; 2013-14</t>
  </si>
  <si>
    <t>Sl.No.</t>
  </si>
  <si>
    <t>March'09</t>
  </si>
  <si>
    <t>April'09</t>
  </si>
  <si>
    <t>May'09</t>
  </si>
  <si>
    <t>June'09</t>
  </si>
  <si>
    <t>Sep'09</t>
  </si>
  <si>
    <t>Oct'09</t>
  </si>
  <si>
    <t>Nov'09</t>
  </si>
  <si>
    <t>Dec'09</t>
  </si>
  <si>
    <t>Jan'10</t>
  </si>
  <si>
    <t>Feb'10</t>
  </si>
  <si>
    <t xml:space="preserve"> Ashokenagar</t>
  </si>
  <si>
    <t xml:space="preserve"> Bagdah</t>
  </si>
  <si>
    <t xml:space="preserve"> Banipur</t>
  </si>
  <si>
    <t xml:space="preserve"> Bongaon</t>
  </si>
  <si>
    <t xml:space="preserve"> Gaighata</t>
  </si>
  <si>
    <t xml:space="preserve"> Ganrapota</t>
  </si>
  <si>
    <t xml:space="preserve"> Gobardanga</t>
  </si>
  <si>
    <t xml:space="preserve"> Gopalnagar</t>
  </si>
  <si>
    <t xml:space="preserve"> Habra</t>
  </si>
  <si>
    <t xml:space="preserve"> Thakurnagar</t>
  </si>
  <si>
    <t>Cum. Collection in 2012-13 (From Apr'12 to Mar'13)         (in M.U)</t>
  </si>
  <si>
    <t>Cum. Collection in 2013-14 (From Apr'12 to Mar'13)         (in M.U)</t>
  </si>
  <si>
    <t>INPUT FOR 2010 - 11 (IN M.U.)</t>
  </si>
  <si>
    <t>May'10</t>
  </si>
  <si>
    <t>June'10</t>
  </si>
  <si>
    <t>July'10</t>
  </si>
  <si>
    <t>August'10</t>
  </si>
  <si>
    <t>Sep'10</t>
  </si>
  <si>
    <t>Oct'10</t>
  </si>
  <si>
    <t>Nov'10</t>
  </si>
  <si>
    <t>Dec'10</t>
  </si>
  <si>
    <t>Jan'11</t>
  </si>
  <si>
    <t>Feb'11</t>
  </si>
  <si>
    <t>INPUT FOR 2011 - 12 (IN M.U.)</t>
  </si>
  <si>
    <t>March'11</t>
  </si>
  <si>
    <t>April'11</t>
  </si>
  <si>
    <t>May'11</t>
  </si>
  <si>
    <t>June'11</t>
  </si>
  <si>
    <t>July'11</t>
  </si>
  <si>
    <t>August'11</t>
  </si>
  <si>
    <t>Sep'11</t>
  </si>
  <si>
    <t>Oct'11</t>
  </si>
  <si>
    <t>Nov'11</t>
  </si>
  <si>
    <t>Dec'11</t>
  </si>
  <si>
    <t>Jan'12</t>
  </si>
  <si>
    <t>Feb'12</t>
  </si>
  <si>
    <t>March'12</t>
  </si>
  <si>
    <t>April'12</t>
  </si>
  <si>
    <t>May'12</t>
  </si>
  <si>
    <t>June'12</t>
  </si>
  <si>
    <t>July'12</t>
  </si>
  <si>
    <t>August'12</t>
  </si>
  <si>
    <t>Sep'12</t>
  </si>
  <si>
    <t>Oct'12</t>
  </si>
  <si>
    <t>Nov'12</t>
  </si>
  <si>
    <t>Dec'12</t>
  </si>
  <si>
    <t>Jan'13</t>
  </si>
  <si>
    <t>Feb'13</t>
  </si>
  <si>
    <t>March'13</t>
  </si>
  <si>
    <t>April'13</t>
  </si>
  <si>
    <t>May'13</t>
  </si>
  <si>
    <t>June'13</t>
  </si>
  <si>
    <t>July'13</t>
  </si>
  <si>
    <t>August'13</t>
  </si>
  <si>
    <t>Oct'13</t>
  </si>
  <si>
    <t>Nov'13</t>
  </si>
  <si>
    <t>Dec'13</t>
  </si>
  <si>
    <t>Jan'14</t>
  </si>
  <si>
    <t>Feb'14</t>
  </si>
  <si>
    <t>March'14</t>
  </si>
  <si>
    <t>April'14</t>
  </si>
  <si>
    <t>May'14</t>
  </si>
  <si>
    <t>June'14</t>
  </si>
  <si>
    <t>July'14</t>
  </si>
  <si>
    <t>August'14</t>
  </si>
  <si>
    <t>Sep'14</t>
  </si>
  <si>
    <t>Oct'14</t>
  </si>
  <si>
    <t>Nov'14</t>
  </si>
  <si>
    <t>Dec'14</t>
  </si>
  <si>
    <t>Jan'15</t>
  </si>
  <si>
    <t>Feb'15</t>
  </si>
  <si>
    <t>Mar'15</t>
  </si>
  <si>
    <t>Apr'15</t>
  </si>
  <si>
    <t>May'15</t>
  </si>
  <si>
    <t>June'15</t>
  </si>
  <si>
    <t>July'15</t>
  </si>
  <si>
    <t>Aug'15</t>
  </si>
  <si>
    <t>Sep'15</t>
  </si>
  <si>
    <t>Oct'15</t>
  </si>
  <si>
    <t>Nov'15</t>
  </si>
  <si>
    <t>Dec'15</t>
  </si>
  <si>
    <t>Jan'16</t>
  </si>
  <si>
    <t>Feb'16</t>
  </si>
  <si>
    <t>Mar'16</t>
  </si>
  <si>
    <t>Apr'16</t>
  </si>
  <si>
    <t>May'16</t>
  </si>
  <si>
    <t>June'16</t>
  </si>
  <si>
    <t>July'16</t>
  </si>
  <si>
    <t>Aug'16</t>
  </si>
  <si>
    <t>Sep'16</t>
  </si>
  <si>
    <t>Oct'16</t>
  </si>
  <si>
    <t>Nov'16</t>
  </si>
  <si>
    <t>Dec'16</t>
  </si>
  <si>
    <t>Jan'17</t>
  </si>
  <si>
    <t>Feb'17</t>
  </si>
  <si>
    <t>Mar'17</t>
  </si>
  <si>
    <t>APR'17</t>
  </si>
  <si>
    <t>MAY'17</t>
  </si>
  <si>
    <t>JUNE'17</t>
  </si>
  <si>
    <t>JULY'17</t>
  </si>
  <si>
    <t>AUG'17</t>
  </si>
  <si>
    <t>SEP'17</t>
  </si>
  <si>
    <t>OCT'17</t>
  </si>
  <si>
    <t>NOV'17</t>
  </si>
  <si>
    <t>DEC'17</t>
  </si>
  <si>
    <t>JAN'18</t>
  </si>
  <si>
    <t>FEB'18</t>
  </si>
  <si>
    <t>MAR'18</t>
  </si>
  <si>
    <t>APRIL'18</t>
  </si>
  <si>
    <t>MAY'18</t>
  </si>
  <si>
    <t>JUNE'18</t>
  </si>
  <si>
    <t>JUL'18</t>
  </si>
  <si>
    <t>AUG'18</t>
  </si>
  <si>
    <t>SEP'18</t>
  </si>
  <si>
    <t>OCT'18</t>
  </si>
  <si>
    <t>NOV'18</t>
  </si>
  <si>
    <t>DEC'18</t>
  </si>
  <si>
    <t>JAN'19</t>
  </si>
  <si>
    <t>FEB'19</t>
  </si>
  <si>
    <t>MAR'19</t>
  </si>
  <si>
    <t>APRIL'19</t>
  </si>
  <si>
    <t>MAY'19</t>
  </si>
  <si>
    <t>JUNE'19</t>
  </si>
  <si>
    <t>JUL'19</t>
  </si>
  <si>
    <t>AUG'19</t>
  </si>
  <si>
    <t>SEP'19</t>
  </si>
  <si>
    <t>OCT'19</t>
  </si>
  <si>
    <t>NOV'19</t>
  </si>
  <si>
    <t>DEC'19</t>
  </si>
  <si>
    <t>JAN'20</t>
  </si>
  <si>
    <t>FEB'20</t>
  </si>
  <si>
    <t>MAR'20</t>
  </si>
  <si>
    <t>April'20</t>
  </si>
  <si>
    <t>May'20</t>
  </si>
  <si>
    <t>June'20</t>
  </si>
  <si>
    <t>July'20</t>
  </si>
  <si>
    <t>August'20</t>
  </si>
  <si>
    <t>Sep'20</t>
  </si>
  <si>
    <t>Oct'20</t>
  </si>
  <si>
    <t>Nov'20</t>
  </si>
  <si>
    <t>Dec'20</t>
  </si>
  <si>
    <t>MAR'21</t>
  </si>
  <si>
    <t>April'21</t>
  </si>
  <si>
    <t>May'21</t>
  </si>
  <si>
    <t>June'21</t>
  </si>
  <si>
    <t>July'21</t>
  </si>
  <si>
    <t>August'21</t>
  </si>
  <si>
    <t>Sep'21</t>
  </si>
  <si>
    <t>Oct'21</t>
  </si>
  <si>
    <t>Nov'21</t>
  </si>
  <si>
    <t>Dec'21</t>
  </si>
  <si>
    <t>Jan'22</t>
  </si>
  <si>
    <t>Feb'22</t>
  </si>
  <si>
    <t>Habra  Division</t>
  </si>
  <si>
    <t>APR'20</t>
  </si>
  <si>
    <t>MAY'20</t>
  </si>
  <si>
    <t>JUN'20</t>
  </si>
  <si>
    <t>JUL'20</t>
  </si>
  <si>
    <t>AUG'20</t>
  </si>
  <si>
    <t>SEP'20</t>
  </si>
  <si>
    <t>OCT'20</t>
  </si>
  <si>
    <t>NOV'20</t>
  </si>
  <si>
    <t>DEC'20</t>
  </si>
  <si>
    <t>JAN'21</t>
  </si>
  <si>
    <t>FEB'21</t>
  </si>
  <si>
    <t>APR'21</t>
  </si>
  <si>
    <t>MAY'21</t>
  </si>
  <si>
    <t>JUN'21</t>
  </si>
  <si>
    <t>JUL'21</t>
  </si>
  <si>
    <t>AUG'21</t>
  </si>
  <si>
    <t>SEP'21</t>
  </si>
  <si>
    <t>OCT'21</t>
  </si>
  <si>
    <t>NOV'21</t>
  </si>
  <si>
    <t>DEC'21</t>
  </si>
  <si>
    <t>JAN'22</t>
  </si>
  <si>
    <t>FEB'22</t>
  </si>
  <si>
    <t>MAR'22</t>
  </si>
  <si>
    <t>APR'22</t>
  </si>
  <si>
    <t>MAY'22</t>
  </si>
  <si>
    <t>INPUT FOR 2012 - 13 (IN M.U.)</t>
  </si>
  <si>
    <t xml:space="preserve"> BONGAON DIVISION, WBSEDCL</t>
  </si>
  <si>
    <t>INPUT FOR 2013 - 14 (IN M.U.)</t>
  </si>
  <si>
    <t>Input</t>
  </si>
  <si>
    <t>ATC</t>
  </si>
  <si>
    <t>INPUT FOR 2014-15 (IN M.U.)</t>
  </si>
  <si>
    <t>INPUT FOR 2015-16 (IN M.U.)</t>
  </si>
  <si>
    <t>MARCH'15</t>
  </si>
  <si>
    <t>APRIL'15</t>
  </si>
  <si>
    <t>MAY'15</t>
  </si>
  <si>
    <t>JUNE'15</t>
  </si>
  <si>
    <t>JULY'15</t>
  </si>
  <si>
    <t>AUG'15</t>
  </si>
  <si>
    <t>SEPT'15</t>
  </si>
  <si>
    <t>OCT'15</t>
  </si>
  <si>
    <t>NOV'15</t>
  </si>
  <si>
    <t>DEC'15</t>
  </si>
  <si>
    <t>JAN'16</t>
  </si>
  <si>
    <t>FEB'16</t>
  </si>
  <si>
    <t>INCREASE/DECREASE I.R.O. LAST YEAR SAME MONTH</t>
  </si>
  <si>
    <t>INPUT FOR 2016-17 (IN M.U.)</t>
  </si>
  <si>
    <t>MARCH'16</t>
  </si>
  <si>
    <t>APRIL'16</t>
  </si>
  <si>
    <t>MAY'16</t>
  </si>
  <si>
    <t>JUNE'16</t>
  </si>
  <si>
    <t>JULY'16</t>
  </si>
  <si>
    <t>AUG'16</t>
  </si>
  <si>
    <t>SEPT'16</t>
  </si>
  <si>
    <t>OCT'16</t>
  </si>
  <si>
    <t>NOV'16</t>
  </si>
  <si>
    <t>DEC'16</t>
  </si>
  <si>
    <t>JAN'17</t>
  </si>
  <si>
    <t>FEB'17</t>
  </si>
  <si>
    <t>Veriation i.r.o. previuous year</t>
  </si>
  <si>
    <t>Veriation i.r.o. previuous month</t>
  </si>
  <si>
    <t>INPUT FOR 2017-18 (IN M.U.)</t>
  </si>
  <si>
    <t>MARCH'17</t>
  </si>
  <si>
    <t>APRIL'17</t>
  </si>
  <si>
    <t>SEPT'17</t>
  </si>
  <si>
    <t>INPUT FOR 2018-19 (IN M.U.)</t>
  </si>
  <si>
    <t>MARCH'18</t>
  </si>
  <si>
    <t>JULY'18</t>
  </si>
  <si>
    <t>SEPT'18</t>
  </si>
  <si>
    <t>INPUT FOR 2019-20 (IN M.U.)</t>
  </si>
  <si>
    <t>Target Input
(Mar'19-Feb'20)</t>
  </si>
  <si>
    <t>MARCH'19</t>
  </si>
  <si>
    <t>JULY'19</t>
  </si>
  <si>
    <t>SEPT'19</t>
  </si>
  <si>
    <t>Lagging
As per Target 19-20</t>
  </si>
  <si>
    <t>INPUT FOR 2020-21 (IN M.U.)</t>
  </si>
  <si>
    <t>Target Input
(Mar'20-Feb'21)</t>
  </si>
  <si>
    <t>March'20</t>
  </si>
  <si>
    <t>March'21</t>
  </si>
  <si>
    <t>March'22</t>
  </si>
  <si>
    <t>August'22</t>
  </si>
  <si>
    <t>Dec'23</t>
  </si>
  <si>
    <t>CUMULATIVE INPUT FOR REPORTING MONTH CONSIDERING LAST 12MONTH</t>
  </si>
  <si>
    <t>2015-16</t>
  </si>
  <si>
    <t>March'15</t>
  </si>
  <si>
    <t>April'15</t>
  </si>
  <si>
    <t>August'15</t>
  </si>
  <si>
    <t>Difference(+/-)</t>
  </si>
  <si>
    <t>2016-17</t>
  </si>
  <si>
    <t>Target Input</t>
  </si>
  <si>
    <t>March'16</t>
  </si>
  <si>
    <t>April'16</t>
  </si>
  <si>
    <t>August'16</t>
  </si>
  <si>
    <t>2017-18</t>
  </si>
  <si>
    <t>March'17</t>
  </si>
  <si>
    <t>April'17</t>
  </si>
  <si>
    <t>May'17</t>
  </si>
  <si>
    <t>June'17</t>
  </si>
  <si>
    <t>July'17</t>
  </si>
  <si>
    <t>August'17</t>
  </si>
  <si>
    <t>Sep'17</t>
  </si>
  <si>
    <t>Oct'17</t>
  </si>
  <si>
    <t>Nov'17</t>
  </si>
  <si>
    <t>Dec'17</t>
  </si>
  <si>
    <t>Jan'18</t>
  </si>
  <si>
    <t>Feb'18</t>
  </si>
  <si>
    <t>2018-19</t>
  </si>
  <si>
    <t>March'18</t>
  </si>
  <si>
    <t>April'18</t>
  </si>
  <si>
    <t>May'18</t>
  </si>
  <si>
    <t>June'18</t>
  </si>
  <si>
    <t>July'18</t>
  </si>
  <si>
    <t>August'18</t>
  </si>
  <si>
    <t>Sep'18</t>
  </si>
  <si>
    <t>Oct'18</t>
  </si>
  <si>
    <t>Nov'18</t>
  </si>
  <si>
    <t>Dec'18</t>
  </si>
  <si>
    <t>Jan'19</t>
  </si>
  <si>
    <t>Feb'19</t>
  </si>
  <si>
    <t>2019-20</t>
  </si>
  <si>
    <t>March'19</t>
  </si>
  <si>
    <t>April'19</t>
  </si>
  <si>
    <t>May'19</t>
  </si>
  <si>
    <t>June'19</t>
  </si>
  <si>
    <t>July'19</t>
  </si>
  <si>
    <t>August'19</t>
  </si>
  <si>
    <t>Sep'19</t>
  </si>
  <si>
    <t>Oct'19</t>
  </si>
  <si>
    <t>Nov'19</t>
  </si>
  <si>
    <t>Dec'19</t>
  </si>
  <si>
    <t>Jan'20</t>
  </si>
  <si>
    <t>Feb'20</t>
  </si>
  <si>
    <t>Target Input with BULK
(Mar'19-Feb'20)</t>
  </si>
  <si>
    <t>256.87 MU</t>
  </si>
  <si>
    <t>Target Input
(Mar'22-Feb'23)</t>
  </si>
  <si>
    <t>HABRA   DIVISION, WBSEDCL</t>
  </si>
  <si>
    <t>DEMAND FOR 2009 - 10 (IN M.U.)</t>
  </si>
  <si>
    <t>July'09</t>
  </si>
  <si>
    <t>August'09</t>
  </si>
  <si>
    <t>Mar'10</t>
  </si>
  <si>
    <t>DEMAND FOR 2010 - 11 (IN M.U.)</t>
  </si>
  <si>
    <t>April'10</t>
  </si>
  <si>
    <t>Mar'11</t>
  </si>
  <si>
    <t>DEMAND FOR 2011 - 12 (IN M.U.)</t>
  </si>
  <si>
    <t>Mar'12</t>
  </si>
  <si>
    <t>DEMAND FOR 2012 - 13 (IN M.U.)</t>
  </si>
  <si>
    <t>Mar'13</t>
  </si>
  <si>
    <t>BONGAON DIVISION, WBSEDCL</t>
  </si>
  <si>
    <t>DEMAND FOR 2013 - 14 (IN M.U.)</t>
  </si>
  <si>
    <t>Target Demand(MU)</t>
  </si>
  <si>
    <t>Mar'14</t>
  </si>
  <si>
    <t>DEMAND FOR 2014 - 15 (IN M.U.)</t>
  </si>
  <si>
    <t>DEMAND FOR 2015 - 16 (IN M.U.)</t>
  </si>
  <si>
    <t>AUGUST'15</t>
  </si>
  <si>
    <t>MAR'16</t>
  </si>
  <si>
    <t>DEMAND FOR 2016 - 17 (IN M.U.)</t>
  </si>
  <si>
    <t>AUGUST'16</t>
  </si>
  <si>
    <t>MAR'17</t>
  </si>
  <si>
    <t>DEMAND FOR 2017 - 18 (IN M.U.)</t>
  </si>
  <si>
    <t>AUGUST'17</t>
  </si>
  <si>
    <t>DEMAND FOR 2018 - 19 (IN M.U.)</t>
  </si>
  <si>
    <t>AUGUST'18</t>
  </si>
  <si>
    <t>DEMAND FOR 2019 - 20 (IN M.U.)</t>
  </si>
  <si>
    <t>Target Demand(MU)
(Apr'19-Mar'20)</t>
  </si>
  <si>
    <t>AUGUST'19</t>
  </si>
  <si>
    <t>Lagging
As per Target</t>
  </si>
  <si>
    <t>DEMAND FOR 2020 - 21 (IN M.U.)</t>
  </si>
  <si>
    <t>Target Demand(MU)
(Apr'20-Mar'21)</t>
  </si>
  <si>
    <t>DEMAND FOR 2021 - 22 (IN M.U.)</t>
  </si>
  <si>
    <t>cumulative demand</t>
  </si>
  <si>
    <t>2014-15</t>
  </si>
  <si>
    <t>DEMAND FOR 2022 - 23 (IN M.U.)</t>
  </si>
  <si>
    <t>Target Demand(MU)
(Apr'22-Mar'23)</t>
  </si>
  <si>
    <t>MAR'23</t>
  </si>
  <si>
    <t>Target Demand</t>
  </si>
  <si>
    <t>Target Demand with BULK
(Mar'19-Feb'20)</t>
  </si>
  <si>
    <t>Mar'22</t>
  </si>
  <si>
    <t>Difference</t>
  </si>
  <si>
    <t>COLLECTION FOR 2009 - 10 (IN M.U.)</t>
  </si>
  <si>
    <t>COLLECTION FOR 2010 - 11 (IN M.U.)</t>
  </si>
  <si>
    <t>COLLECTION FOR 2011 - 12 (IN M.U.)</t>
  </si>
  <si>
    <t>COLLECTION FOR 2012 - 13 (IN M.U.)</t>
  </si>
  <si>
    <t>COLLECTION FOR 2013 - 14 (IN M.U.)</t>
  </si>
  <si>
    <t>COLLECTION FOR 2014-15 (IN M.U.)</t>
  </si>
  <si>
    <t>COLLECTION FOR 2015-16 (IN M.U.)</t>
  </si>
  <si>
    <t>COLLECTION FOR 2016-17 (IN M.U.)</t>
  </si>
  <si>
    <t>TARGET COLLECTION</t>
  </si>
  <si>
    <t>COLLECTION FOR 2017-18 (IN M.U.)</t>
  </si>
  <si>
    <t>COLLECTION FOR 2018-19 (IN M.U.)</t>
  </si>
  <si>
    <t>COLLECTION FOR 2019-20 (IN M.U.)</t>
  </si>
  <si>
    <t>TARGET COLLECTION
(Apr'19-Mar'20)</t>
  </si>
  <si>
    <t>differance (+ for increase/-for 
decrease)</t>
  </si>
  <si>
    <t>COLLECTION FOR 2020-21 (IN M.U.)</t>
  </si>
  <si>
    <t>TARGET COLLECTION
(Apr'20-Mar'21)</t>
  </si>
  <si>
    <t>COLLECTION FOR 2021-22 (IN M.U.)</t>
  </si>
  <si>
    <t>cumulative collection</t>
  </si>
  <si>
    <t>cumulative  collection</t>
  </si>
  <si>
    <t>Target Collection</t>
  </si>
  <si>
    <t>Target Collection with BULK
(Mar'19-Feb'20)</t>
  </si>
  <si>
    <t>188.60 MU</t>
  </si>
  <si>
    <t>TARGET COLLECTION
(Apr'21-Mar'22)</t>
  </si>
  <si>
    <t>ATC LOSS FOR 2009 - 10 (IN %)</t>
  </si>
  <si>
    <t>ATC LOSS FOR 2010 - 11 (IN %)</t>
  </si>
  <si>
    <t>ATC LOSS   CUMULATIVE  FOR 2011 - 12 (IN %)</t>
  </si>
  <si>
    <t>ATC LOSS CUMULATIVE   FOR 2012 - 13 (IN %)</t>
  </si>
  <si>
    <t>ATC LOSS   CUMULATIVEFOR 2013 - 14 (IN %)</t>
  </si>
  <si>
    <t>ATC LOSS CUMULATIVE FOR 2014-15 (IN %)</t>
  </si>
  <si>
    <t>ATC LOSS CUMULATIVE FOR 2015-16 (IN %)</t>
  </si>
  <si>
    <t>Sept'15</t>
  </si>
  <si>
    <t>i.r.o. last month</t>
  </si>
  <si>
    <t>i.r.o. previous year same month</t>
  </si>
  <si>
    <t>.(+)/- i.r.o. previous year same month.</t>
  </si>
  <si>
    <t>ATC LOSS CUMULATIVE FOR 2016-17 (IN %)</t>
  </si>
  <si>
    <t>Target AT &amp; C Loss</t>
  </si>
  <si>
    <t>Sept'16</t>
  </si>
  <si>
    <t>i.r.o. March 2016</t>
  </si>
  <si>
    <t>Bongaon Division (without Bulk)</t>
  </si>
  <si>
    <t>Bongaon Division (with  Bulk)</t>
  </si>
  <si>
    <t>ATC LOSS CUMULATIVE FOR 2017-18 (IN %)</t>
  </si>
  <si>
    <t>Sept'17</t>
  </si>
  <si>
    <t>Mar'18</t>
  </si>
  <si>
    <t>i.r.o. March 2017</t>
  </si>
  <si>
    <t>i.r.o. Sept 2014</t>
  </si>
  <si>
    <t>ATC LOSS CUMULATIVE FOR 2018-19 (IN %)</t>
  </si>
  <si>
    <t>Sept'18</t>
  </si>
  <si>
    <t>Mar'19</t>
  </si>
  <si>
    <t>AT&amp; C LOSS TO BE REDUCED FOR INCENTIVE</t>
  </si>
  <si>
    <t>i.r.o. March 2018</t>
  </si>
  <si>
    <t>INCENTIVE ELIG
IBLE AT&amp;C LOSS FIGURE</t>
  </si>
  <si>
    <t>MORE TO BR REDUCED</t>
  </si>
  <si>
    <t>LOSS TO BE ACHEIVED FOR TOTAL 70 MARKS</t>
  </si>
  <si>
    <t>MORE TO REDUCE FOR FULL 70 MARKS</t>
  </si>
  <si>
    <t>ATC LOSS CUMULATIVE FOR 2019-20 (IN %)</t>
  </si>
  <si>
    <t>Target AT &amp; C Loss
(Upto Mar'20)</t>
  </si>
  <si>
    <t>Sept'19</t>
  </si>
  <si>
    <t>Mar'20</t>
  </si>
  <si>
    <t>i.r.o. March 2019</t>
  </si>
  <si>
    <t>26.58 ??</t>
  </si>
  <si>
    <t>Target AT &amp; C Loss
(Upto Mar'21)</t>
  </si>
  <si>
    <t>i.r.o. March 2020</t>
  </si>
  <si>
    <t>ATC without arrear</t>
  </si>
  <si>
    <t>Target AT &amp; C Loss
(Upto Mar'22)</t>
  </si>
  <si>
    <t>i.r.o. March 2021</t>
  </si>
  <si>
    <t>Target AT &amp; C Loss
(Upto Mar'23)</t>
  </si>
  <si>
    <t>T &amp; D LOSS FOR 2009 - 10 (IN %)</t>
  </si>
  <si>
    <t>T &amp; D LOSS FOR 2010 - 11 (IN %)</t>
  </si>
  <si>
    <t>T &amp; D LOSS FOR 2011 - 12 (IN %)</t>
  </si>
  <si>
    <t>indicative</t>
  </si>
  <si>
    <t>T &amp; D LOSS FOR 2012 - 13 (IN %)</t>
  </si>
  <si>
    <t>T &amp; D LOSS FOR 2013 - 14 (IN %)</t>
  </si>
  <si>
    <t>T&amp;D LOSS FOR 2014-15 (IN %)</t>
  </si>
  <si>
    <t>T&amp;D LOSS FOR 2015-16 (IN %)</t>
  </si>
  <si>
    <t>T&amp;D LOSS FOR 2016-17(IN %)</t>
  </si>
  <si>
    <t>Target T&amp;D Loss</t>
  </si>
  <si>
    <t>T&amp;D LOSS FOR 2017-18(IN %)</t>
  </si>
  <si>
    <t>i.r.o. Sept  2014</t>
  </si>
  <si>
    <t>T&amp;D LOSS FOR 2018-19(IN %)</t>
  </si>
  <si>
    <t>T&amp;D LOSS FOR 2019-20(IN %)</t>
  </si>
  <si>
    <t>Target T&amp;D Loss
(Upto Mar'20)</t>
  </si>
  <si>
    <t>23.81 ??</t>
  </si>
  <si>
    <t>Target T&amp;D Loss
(Upto Mar'21)</t>
  </si>
  <si>
    <t>% of GAP between ATC &amp; T&amp;D</t>
  </si>
  <si>
    <t>Target T&amp;D Loss
(Upto Mar'22)</t>
  </si>
  <si>
    <t>SL NO</t>
  </si>
  <si>
    <t>FIRST BILL NOT GENERATED</t>
  </si>
  <si>
    <t xml:space="preserve">ATC </t>
  </si>
  <si>
    <t>T&amp;D</t>
  </si>
  <si>
    <t>OSD</t>
  </si>
  <si>
    <t>PARISHEBA MELA</t>
  </si>
  <si>
    <t>DOM COM pending</t>
  </si>
  <si>
    <t>IND pending</t>
  </si>
  <si>
    <t>WRDD pending</t>
  </si>
  <si>
    <t>Tower pending</t>
  </si>
  <si>
    <t>GOVT pending</t>
  </si>
  <si>
    <t>CURRENT MONTH</t>
  </si>
  <si>
    <t>MORE THAN RS. 5000</t>
  </si>
  <si>
    <t>RS. 1000 TO RS. 5000</t>
  </si>
  <si>
    <t>INDUSTRY</t>
  </si>
  <si>
    <t>FROM AM(HR&amp;A)</t>
  </si>
  <si>
    <t>BAGDAH</t>
  </si>
  <si>
    <t>CCC NAME</t>
  </si>
  <si>
    <t>UNBILLED JULY 22</t>
  </si>
  <si>
    <t>UNBILLED AUGUST 22</t>
  </si>
  <si>
    <t>INDUSTRY SUPERVISORY</t>
  </si>
  <si>
    <t>QUARTERLY</t>
  </si>
  <si>
    <t>JUNE</t>
  </si>
  <si>
    <t>JUL</t>
  </si>
  <si>
    <t>AUG</t>
  </si>
  <si>
    <t>1 PHASE METER REPALCEMENT</t>
  </si>
  <si>
    <t>HEALTHY</t>
  </si>
  <si>
    <t>DEF</t>
  </si>
  <si>
    <t>PRINT DATE</t>
  </si>
  <si>
    <t>03.07.2022</t>
  </si>
  <si>
    <t>Delivery</t>
  </si>
  <si>
    <t>10.07.2022</t>
  </si>
  <si>
    <t>17.07.2022</t>
  </si>
  <si>
    <t>24.07.2022</t>
  </si>
  <si>
    <t>PRINTED TOTAL</t>
  </si>
  <si>
    <t>Delivery TOTAL</t>
  </si>
  <si>
    <t>DUE DATE</t>
  </si>
  <si>
    <t>18.07.2022</t>
  </si>
  <si>
    <t>25.07.2022</t>
  </si>
  <si>
    <t>01.08.2022</t>
  </si>
  <si>
    <t>08.08.2022</t>
  </si>
  <si>
    <t>Bongaon CCC</t>
  </si>
  <si>
    <t>Bagdah CCC</t>
  </si>
  <si>
    <t>Ganrapota CCC</t>
  </si>
  <si>
    <t>Thakurnagar CCC</t>
  </si>
  <si>
    <t>Poriseba Mela Repot i.r.o Bongaon Division for the month of July 2022</t>
  </si>
  <si>
    <t>Name of the Customer Care Centre</t>
  </si>
  <si>
    <t>Poriseba Mela Held on</t>
  </si>
  <si>
    <t>Nos. of Poriseba Mela Conducted</t>
  </si>
  <si>
    <t>21.07.2022
22.07.2022
23.07.2022
26.07.2022
28.07.2022
29.07.2022</t>
  </si>
  <si>
    <t>08.07.2022
14.07.2022
21.07.2022
26.07.2022</t>
  </si>
  <si>
    <t>07.07.2022 (2)
20.07.2022
29.07.2022</t>
  </si>
  <si>
    <t>20.07.2022
26.07.2022
27.07.2022</t>
  </si>
  <si>
    <t>01.07.2022, 08.07.2022, 09.07.2022, 18.07.2022</t>
  </si>
  <si>
    <t>Bongaon Division Total</t>
  </si>
</sst>
</file>

<file path=xl/styles.xml><?xml version="1.0" encoding="utf-8"?>
<styleSheet xmlns="http://schemas.openxmlformats.org/spreadsheetml/2006/main">
  <numFmts count="17">
    <numFmt numFmtId="176" formatCode="mmm/yy"/>
    <numFmt numFmtId="177" formatCode="#,##0.00;\-#,##0.00;#,##0.00"/>
    <numFmt numFmtId="178" formatCode="_ * #,##0_ ;_ * \-#,##0_ ;_ * &quot;-&quot;_ ;_ @_ "/>
    <numFmt numFmtId="179" formatCode="_ &quot;₹&quot;* #,##0_ ;_ &quot;₹&quot;* \-#,##0_ ;_ &quot;₹&quot;* &quot;-&quot;_ ;_ @_ "/>
    <numFmt numFmtId="180" formatCode="_ * #,##0.00_ ;_ * \-#,##0.00_ ;_ * &quot;-&quot;??_ ;_ @_ "/>
    <numFmt numFmtId="181" formatCode="#,##0.0000000;\-#,##0.0000000;#,##0.0000000;@"/>
    <numFmt numFmtId="182" formatCode="_ &quot;₹&quot;* #,##0.00_ ;_ &quot;₹&quot;* \-#,##0.00_ ;_ &quot;₹&quot;* &quot;-&quot;??_ ;_ @_ "/>
    <numFmt numFmtId="183" formatCode="_ * #,##0_ ;_ * \-#,##0_ ;_ * &quot;-&quot;??_ ;_ @_ "/>
    <numFmt numFmtId="184" formatCode="0.000"/>
    <numFmt numFmtId="185" formatCode="0.00_ "/>
    <numFmt numFmtId="186" formatCode="0.000_ "/>
    <numFmt numFmtId="187" formatCode="dd/mmm"/>
    <numFmt numFmtId="188" formatCode="0.0000"/>
    <numFmt numFmtId="189" formatCode="#,##0.000;\-#,##0.000;#,##0.000"/>
    <numFmt numFmtId="190" formatCode="#,##0;\-#,##0;#,##0;@"/>
    <numFmt numFmtId="191" formatCode="0;[Red]0"/>
    <numFmt numFmtId="192" formatCode="#,##0;\-#,##0;#,##0"/>
  </numFmts>
  <fonts count="110">
    <font>
      <sz val="10"/>
      <color rgb="FF000000"/>
      <name val="Arial"/>
      <charset val="134"/>
    </font>
    <font>
      <sz val="14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0"/>
      <color theme="1"/>
      <name val="Cambria"/>
      <charset val="134"/>
    </font>
    <font>
      <sz val="10"/>
      <name val="Arial"/>
      <charset val="134"/>
    </font>
    <font>
      <sz val="10"/>
      <color theme="1"/>
      <name val="Cambria"/>
      <charset val="134"/>
    </font>
    <font>
      <sz val="10"/>
      <color theme="1"/>
      <name val="Arial"/>
      <charset val="134"/>
    </font>
    <font>
      <b/>
      <u/>
      <sz val="11"/>
      <color theme="1"/>
      <name val="Arial"/>
      <charset val="134"/>
    </font>
    <font>
      <b/>
      <sz val="10"/>
      <color theme="1"/>
      <name val="Arial"/>
      <charset val="134"/>
    </font>
    <font>
      <b/>
      <sz val="11"/>
      <color theme="1"/>
      <name val="Arial"/>
      <charset val="134"/>
    </font>
    <font>
      <b/>
      <u/>
      <sz val="10"/>
      <color theme="1"/>
      <name val="Arial"/>
      <charset val="134"/>
    </font>
    <font>
      <sz val="11"/>
      <color theme="1"/>
      <name val="Arial"/>
      <charset val="134"/>
    </font>
    <font>
      <sz val="10"/>
      <color rgb="FFFF0000"/>
      <name val="Arial"/>
      <charset val="134"/>
    </font>
    <font>
      <b/>
      <sz val="11"/>
      <color rgb="FFFF0000"/>
      <name val="Arial"/>
      <charset val="134"/>
    </font>
    <font>
      <b/>
      <sz val="14"/>
      <color theme="1"/>
      <name val="Arial"/>
      <charset val="134"/>
    </font>
    <font>
      <b/>
      <sz val="12"/>
      <color theme="1"/>
      <name val="Arial"/>
      <charset val="134"/>
    </font>
    <font>
      <b/>
      <sz val="10"/>
      <color rgb="FFFF0000"/>
      <name val="Arial"/>
      <charset val="134"/>
    </font>
    <font>
      <sz val="10"/>
      <color theme="1"/>
      <name val="Comic Sans MS"/>
      <charset val="134"/>
    </font>
    <font>
      <b/>
      <u/>
      <sz val="9"/>
      <color theme="1"/>
      <name val="Arial"/>
      <charset val="134"/>
    </font>
    <font>
      <sz val="9"/>
      <color theme="1"/>
      <name val="Comic Sans MS"/>
      <charset val="134"/>
    </font>
    <font>
      <b/>
      <sz val="8"/>
      <color theme="1"/>
      <name val="Arial"/>
      <charset val="134"/>
    </font>
    <font>
      <b/>
      <sz val="9"/>
      <color theme="1"/>
      <name val="Arial"/>
      <charset val="134"/>
    </font>
    <font>
      <sz val="12"/>
      <color theme="1"/>
      <name val="Arial"/>
      <charset val="134"/>
    </font>
    <font>
      <sz val="12"/>
      <color rgb="FFFF0000"/>
      <name val="Arial"/>
      <charset val="134"/>
    </font>
    <font>
      <b/>
      <sz val="12"/>
      <color rgb="FFFF0000"/>
      <name val="Arial"/>
      <charset val="134"/>
    </font>
    <font>
      <sz val="8"/>
      <color theme="1"/>
      <name val="Times New Roman"/>
      <charset val="134"/>
    </font>
    <font>
      <i/>
      <sz val="11"/>
      <color theme="1"/>
      <name val="Calibri"/>
      <charset val="134"/>
      <scheme val="minor"/>
    </font>
    <font>
      <b/>
      <u/>
      <sz val="12"/>
      <color theme="1"/>
      <name val="Calibri"/>
      <charset val="134"/>
    </font>
    <font>
      <b/>
      <sz val="12"/>
      <color theme="1"/>
      <name val="Calibri"/>
      <charset val="134"/>
    </font>
    <font>
      <b/>
      <u/>
      <sz val="12"/>
      <color theme="1"/>
      <name val="Arial"/>
      <charset val="134"/>
    </font>
    <font>
      <b/>
      <sz val="11"/>
      <color rgb="FFFF0000"/>
      <name val="Calibri"/>
      <charset val="134"/>
    </font>
    <font>
      <b/>
      <sz val="11"/>
      <color theme="1"/>
      <name val="Calibri"/>
      <charset val="134"/>
    </font>
    <font>
      <b/>
      <sz val="10"/>
      <color rgb="FF7030A0"/>
      <name val="Arial"/>
      <charset val="134"/>
    </font>
    <font>
      <b/>
      <sz val="11"/>
      <color rgb="FF7030A0"/>
      <name val="Arial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b/>
      <sz val="8"/>
      <color theme="1"/>
      <name val="Calibri"/>
      <charset val="134"/>
    </font>
    <font>
      <sz val="11"/>
      <color rgb="FFFF0000"/>
      <name val="Calibri"/>
      <charset val="134"/>
    </font>
    <font>
      <b/>
      <sz val="11"/>
      <color rgb="FF002060"/>
      <name val="Calibri"/>
      <charset val="134"/>
    </font>
    <font>
      <sz val="12"/>
      <color theme="1"/>
      <name val="Calibri"/>
      <charset val="134"/>
    </font>
    <font>
      <b/>
      <i/>
      <sz val="14"/>
      <color theme="1"/>
      <name val="Tahoma"/>
      <charset val="134"/>
    </font>
    <font>
      <b/>
      <i/>
      <sz val="9"/>
      <color theme="1"/>
      <name val="Tahoma"/>
      <charset val="134"/>
    </font>
    <font>
      <b/>
      <i/>
      <sz val="11"/>
      <color theme="1"/>
      <name val="Tahoma"/>
      <charset val="134"/>
    </font>
    <font>
      <b/>
      <i/>
      <sz val="10"/>
      <color theme="1"/>
      <name val="Tahoma"/>
      <charset val="134"/>
    </font>
    <font>
      <b/>
      <sz val="10"/>
      <color theme="1"/>
      <name val="Tahoma"/>
      <charset val="134"/>
    </font>
    <font>
      <b/>
      <u/>
      <sz val="10"/>
      <color theme="1"/>
      <name val="Tahoma"/>
      <charset val="134"/>
    </font>
    <font>
      <b/>
      <sz val="11"/>
      <color theme="1"/>
      <name val="Tahoma"/>
      <charset val="134"/>
    </font>
    <font>
      <sz val="12"/>
      <color theme="1"/>
      <name val="Tahoma"/>
      <charset val="134"/>
    </font>
    <font>
      <sz val="11"/>
      <color theme="1"/>
      <name val="Tahoma"/>
      <charset val="134"/>
    </font>
    <font>
      <b/>
      <i/>
      <sz val="10"/>
      <color theme="1"/>
      <name val="Arial"/>
      <charset val="134"/>
    </font>
    <font>
      <b/>
      <i/>
      <sz val="12"/>
      <color theme="1"/>
      <name val="Tahoma"/>
      <charset val="134"/>
    </font>
    <font>
      <sz val="14"/>
      <color theme="1"/>
      <name val="Calibri"/>
      <charset val="134"/>
    </font>
    <font>
      <b/>
      <u/>
      <sz val="11"/>
      <color theme="1"/>
      <name val="Calibri"/>
      <charset val="134"/>
    </font>
    <font>
      <sz val="9"/>
      <color theme="1"/>
      <name val="Calibri"/>
      <charset val="134"/>
    </font>
    <font>
      <sz val="20"/>
      <color theme="1"/>
      <name val="Calibri"/>
      <charset val="134"/>
    </font>
    <font>
      <b/>
      <sz val="12"/>
      <color rgb="FFFF0000"/>
      <name val="Calibri"/>
      <charset val="134"/>
    </font>
    <font>
      <b/>
      <sz val="11"/>
      <color rgb="FF00B050"/>
      <name val="Calibri"/>
      <charset val="134"/>
    </font>
    <font>
      <sz val="10"/>
      <color theme="1"/>
      <name val="Tahoma"/>
      <charset val="134"/>
    </font>
    <font>
      <u/>
      <sz val="11"/>
      <color theme="1"/>
      <name val="Tahoma"/>
      <charset val="134"/>
    </font>
    <font>
      <u/>
      <sz val="12"/>
      <color theme="1"/>
      <name val="Tahoma"/>
      <charset val="134"/>
    </font>
    <font>
      <sz val="11"/>
      <color rgb="FFFF0000"/>
      <name val="Tahoma"/>
      <charset val="134"/>
    </font>
    <font>
      <b/>
      <sz val="10"/>
      <color rgb="FFFF0000"/>
      <name val="Calibri"/>
      <charset val="134"/>
    </font>
    <font>
      <sz val="11"/>
      <color rgb="FF0070C0"/>
      <name val="Calibri"/>
      <charset val="134"/>
    </font>
    <font>
      <sz val="9"/>
      <color theme="1"/>
      <name val="Arial"/>
      <charset val="134"/>
    </font>
    <font>
      <u/>
      <sz val="12"/>
      <color theme="1"/>
      <name val="Arial"/>
      <charset val="134"/>
    </font>
    <font>
      <sz val="8"/>
      <color rgb="FF000000"/>
      <name val="Arial"/>
      <charset val="134"/>
    </font>
    <font>
      <b/>
      <u/>
      <sz val="16"/>
      <color theme="1"/>
      <name val="Arial"/>
      <charset val="134"/>
    </font>
    <font>
      <b/>
      <u/>
      <sz val="16"/>
      <color theme="1"/>
      <name val="Calibri"/>
      <charset val="134"/>
    </font>
    <font>
      <b/>
      <i/>
      <u/>
      <sz val="11"/>
      <color theme="1"/>
      <name val="Calibri"/>
      <charset val="134"/>
    </font>
    <font>
      <b/>
      <sz val="9"/>
      <color theme="1"/>
      <name val="Calibri"/>
      <charset val="134"/>
    </font>
    <font>
      <b/>
      <sz val="7"/>
      <color theme="1"/>
      <name val="Calibri"/>
      <charset val="134"/>
    </font>
    <font>
      <sz val="7"/>
      <color theme="1"/>
      <name val="Calibri"/>
      <charset val="134"/>
    </font>
    <font>
      <u/>
      <sz val="11"/>
      <color theme="1"/>
      <name val="Times New Roman"/>
      <charset val="134"/>
    </font>
    <font>
      <sz val="10"/>
      <color theme="1"/>
      <name val="Times New Roman"/>
      <charset val="134"/>
    </font>
    <font>
      <b/>
      <u/>
      <sz val="12"/>
      <color theme="1"/>
      <name val="Times New Roman"/>
      <charset val="134"/>
    </font>
    <font>
      <sz val="10"/>
      <color rgb="FFFF0000"/>
      <name val="Times New Roman"/>
      <charset val="134"/>
    </font>
    <font>
      <b/>
      <u/>
      <sz val="16"/>
      <color rgb="FF548DD4"/>
      <name val="Calibri"/>
      <charset val="134"/>
    </font>
    <font>
      <b/>
      <u/>
      <sz val="16"/>
      <color rgb="FF00B050"/>
      <name val="Calibri"/>
      <charset val="134"/>
    </font>
    <font>
      <b/>
      <u/>
      <sz val="16"/>
      <color rgb="FFFF0000"/>
      <name val="Calibri"/>
      <charset val="134"/>
    </font>
    <font>
      <u/>
      <sz val="14"/>
      <color rgb="FF000000"/>
      <name val="Times New Roman"/>
      <charset val="134"/>
    </font>
    <font>
      <sz val="11"/>
      <color rgb="FF000000"/>
      <name val="Times New Roman"/>
      <charset val="134"/>
    </font>
    <font>
      <i/>
      <sz val="10"/>
      <color rgb="FF000000"/>
      <name val="Times New Roman"/>
      <charset val="134"/>
    </font>
    <font>
      <i/>
      <sz val="10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SimSun"/>
      <charset val="134"/>
    </font>
  </fonts>
  <fills count="4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DBE5F1"/>
        <bgColor rgb="FFDBE5F1"/>
      </patternFill>
    </fill>
    <fill>
      <patternFill patternType="solid">
        <fgColor rgb="FFC6C4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  <fill>
      <patternFill patternType="solid">
        <fgColor rgb="FFD6E3BC"/>
        <bgColor rgb="FFD6E3BC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91" fillId="17" borderId="0" applyNumberFormat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82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4" fillId="16" borderId="54" applyNumberFormat="0" applyAlignment="0" applyProtection="0">
      <alignment vertical="center"/>
    </xf>
    <xf numFmtId="0" fontId="92" fillId="0" borderId="52" applyNumberFormat="0" applyFill="0" applyAlignment="0" applyProtection="0">
      <alignment vertical="center"/>
    </xf>
    <xf numFmtId="0" fontId="5" fillId="21" borderId="57" applyNumberFormat="0" applyFont="0" applyAlignment="0" applyProtection="0">
      <alignment vertical="center"/>
    </xf>
    <xf numFmtId="0" fontId="91" fillId="25" borderId="0" applyNumberFormat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91" fillId="26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1" fillId="0" borderId="52" applyNumberFormat="0" applyFill="0" applyAlignment="0" applyProtection="0">
      <alignment vertical="center"/>
    </xf>
    <xf numFmtId="0" fontId="96" fillId="0" borderId="56" applyNumberFormat="0" applyFill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5" fillId="19" borderId="55" applyNumberFormat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93" fillId="15" borderId="53" applyNumberFormat="0" applyAlignment="0" applyProtection="0">
      <alignment vertical="center"/>
    </xf>
    <xf numFmtId="0" fontId="91" fillId="31" borderId="0" applyNumberFormat="0" applyBorder="0" applyAlignment="0" applyProtection="0">
      <alignment vertical="center"/>
    </xf>
    <xf numFmtId="0" fontId="100" fillId="15" borderId="55" applyNumberFormat="0" applyAlignment="0" applyProtection="0">
      <alignment vertical="center"/>
    </xf>
    <xf numFmtId="0" fontId="106" fillId="0" borderId="58" applyNumberFormat="0" applyFill="0" applyAlignment="0" applyProtection="0">
      <alignment vertical="center"/>
    </xf>
    <xf numFmtId="0" fontId="107" fillId="0" borderId="59" applyNumberFormat="0" applyFill="0" applyAlignment="0" applyProtection="0">
      <alignment vertical="center"/>
    </xf>
    <xf numFmtId="0" fontId="104" fillId="29" borderId="0" applyNumberFormat="0" applyBorder="0" applyAlignment="0" applyProtection="0">
      <alignment vertical="center"/>
    </xf>
    <xf numFmtId="0" fontId="108" fillId="33" borderId="0" applyNumberFormat="0" applyBorder="0" applyAlignment="0" applyProtection="0">
      <alignment vertical="center"/>
    </xf>
    <xf numFmtId="0" fontId="90" fillId="32" borderId="0" applyNumberFormat="0" applyBorder="0" applyAlignment="0" applyProtection="0">
      <alignment vertical="center"/>
    </xf>
    <xf numFmtId="0" fontId="11" fillId="0" borderId="0"/>
    <xf numFmtId="0" fontId="91" fillId="14" borderId="0" applyNumberFormat="0" applyBorder="0" applyAlignment="0" applyProtection="0">
      <alignment vertical="center"/>
    </xf>
    <xf numFmtId="0" fontId="90" fillId="34" borderId="0" applyNumberFormat="0" applyBorder="0" applyAlignment="0" applyProtection="0">
      <alignment vertical="center"/>
    </xf>
    <xf numFmtId="0" fontId="90" fillId="35" borderId="0" applyNumberFormat="0" applyBorder="0" applyAlignment="0" applyProtection="0">
      <alignment vertical="center"/>
    </xf>
    <xf numFmtId="0" fontId="91" fillId="36" borderId="0" applyNumberFormat="0" applyBorder="0" applyAlignment="0" applyProtection="0">
      <alignment vertical="center"/>
    </xf>
    <xf numFmtId="0" fontId="11" fillId="0" borderId="0"/>
    <xf numFmtId="0" fontId="91" fillId="38" borderId="0" applyNumberFormat="0" applyBorder="0" applyAlignment="0" applyProtection="0">
      <alignment vertical="center"/>
    </xf>
    <xf numFmtId="0" fontId="90" fillId="40" borderId="0" applyNumberFormat="0" applyBorder="0" applyAlignment="0" applyProtection="0">
      <alignment vertical="center"/>
    </xf>
    <xf numFmtId="0" fontId="90" fillId="13" borderId="0" applyNumberFormat="0" applyBorder="0" applyAlignment="0" applyProtection="0">
      <alignment vertical="center"/>
    </xf>
    <xf numFmtId="0" fontId="91" fillId="27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91" fillId="39" borderId="0" applyNumberFormat="0" applyBorder="0" applyAlignment="0" applyProtection="0">
      <alignment vertical="center"/>
    </xf>
    <xf numFmtId="0" fontId="91" fillId="24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2" borderId="0" applyNumberFormat="0" applyBorder="0" applyAlignment="0" applyProtection="0">
      <alignment vertical="center"/>
    </xf>
    <xf numFmtId="0" fontId="91" fillId="43" borderId="0" applyNumberFormat="0" applyBorder="0" applyAlignment="0" applyProtection="0">
      <alignment vertical="center"/>
    </xf>
    <xf numFmtId="0" fontId="90" fillId="37" borderId="0" applyNumberFormat="0" applyBorder="0" applyAlignment="0" applyProtection="0">
      <alignment vertical="center"/>
    </xf>
  </cellStyleXfs>
  <cellXfs count="589">
    <xf numFmtId="0" fontId="0" fillId="0" borderId="0" xfId="0" applyFont="1" applyAlignment="1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183" fontId="1" fillId="0" borderId="4" xfId="2" applyNumberFormat="1" applyFont="1" applyBorder="1" applyAlignment="1">
      <alignment horizontal="center" vertical="center"/>
    </xf>
    <xf numFmtId="183" fontId="1" fillId="0" borderId="4" xfId="2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83" fontId="2" fillId="2" borderId="4" xfId="0" applyNumberFormat="1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0" fontId="6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176" fontId="8" fillId="0" borderId="4" xfId="0" applyNumberFormat="1" applyFont="1" applyFill="1" applyBorder="1" applyAlignment="1">
      <alignment horizontal="center" vertical="center" textRotation="90" wrapText="1"/>
    </xf>
    <xf numFmtId="1" fontId="6" fillId="0" borderId="4" xfId="0" applyNumberFormat="1" applyFont="1" applyFill="1" applyBorder="1" applyAlignment="1">
      <alignment horizontal="center" vertical="center" wrapText="1"/>
    </xf>
    <xf numFmtId="1" fontId="7" fillId="0" borderId="4" xfId="0" applyNumberFormat="1" applyFont="1" applyFill="1" applyBorder="1" applyAlignment="1">
      <alignment horizontal="center" vertical="center" wrapText="1"/>
    </xf>
    <xf numFmtId="9" fontId="5" fillId="0" borderId="0" xfId="6" applyFont="1" applyFill="1" applyAlignment="1">
      <alignment vertical="center"/>
    </xf>
    <xf numFmtId="0" fontId="0" fillId="0" borderId="0" xfId="0" applyFont="1" applyFill="1" applyAlignment="1"/>
    <xf numFmtId="0" fontId="0" fillId="0" borderId="4" xfId="0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9" xfId="0" applyFont="1" applyBorder="1"/>
    <xf numFmtId="0" fontId="11" fillId="0" borderId="10" xfId="0" applyFont="1" applyBorder="1"/>
    <xf numFmtId="0" fontId="11" fillId="0" borderId="11" xfId="0" applyFont="1" applyBorder="1"/>
    <xf numFmtId="0" fontId="10" fillId="0" borderId="12" xfId="0" applyFont="1" applyBorder="1" applyAlignment="1">
      <alignment horizontal="center" vertical="center" wrapText="1"/>
    </xf>
    <xf numFmtId="176" fontId="10" fillId="0" borderId="12" xfId="0" applyNumberFormat="1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 wrapText="1"/>
    </xf>
    <xf numFmtId="2" fontId="12" fillId="0" borderId="12" xfId="0" applyNumberFormat="1" applyFont="1" applyBorder="1" applyAlignment="1">
      <alignment horizontal="center" vertical="center" wrapText="1"/>
    </xf>
    <xf numFmtId="2" fontId="12" fillId="3" borderId="12" xfId="0" applyNumberFormat="1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2" fontId="10" fillId="3" borderId="12" xfId="0" applyNumberFormat="1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1" fillId="4" borderId="11" xfId="0" applyFont="1" applyFill="1" applyBorder="1"/>
    <xf numFmtId="1" fontId="12" fillId="0" borderId="12" xfId="0" applyNumberFormat="1" applyFont="1" applyBorder="1" applyAlignment="1">
      <alignment horizontal="center" vertical="center" wrapText="1"/>
    </xf>
    <xf numFmtId="1" fontId="13" fillId="0" borderId="12" xfId="0" applyNumberFormat="1" applyFont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 wrapText="1"/>
    </xf>
    <xf numFmtId="2" fontId="10" fillId="0" borderId="12" xfId="0" applyNumberFormat="1" applyFont="1" applyBorder="1" applyAlignment="1">
      <alignment horizontal="center" vertical="center" wrapText="1"/>
    </xf>
    <xf numFmtId="1" fontId="10" fillId="0" borderId="12" xfId="0" applyNumberFormat="1" applyFont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vertical="center" wrapText="1"/>
    </xf>
    <xf numFmtId="10" fontId="9" fillId="0" borderId="0" xfId="0" applyNumberFormat="1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left" vertical="center"/>
    </xf>
    <xf numFmtId="0" fontId="13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vertical="center"/>
    </xf>
    <xf numFmtId="184" fontId="13" fillId="0" borderId="12" xfId="0" applyNumberFormat="1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184" fontId="13" fillId="0" borderId="11" xfId="0" applyNumberFormat="1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84" fontId="16" fillId="0" borderId="12" xfId="0" applyNumberFormat="1" applyFont="1" applyBorder="1" applyAlignment="1">
      <alignment horizontal="center" vertical="center"/>
    </xf>
    <xf numFmtId="2" fontId="13" fillId="0" borderId="12" xfId="0" applyNumberFormat="1" applyFont="1" applyBorder="1" applyAlignment="1">
      <alignment horizontal="center" vertical="center"/>
    </xf>
    <xf numFmtId="2" fontId="13" fillId="0" borderId="11" xfId="0" applyNumberFormat="1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2" fontId="16" fillId="0" borderId="12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184" fontId="13" fillId="0" borderId="0" xfId="0" applyNumberFormat="1" applyFont="1" applyAlignment="1">
      <alignment horizontal="center" vertical="center"/>
    </xf>
    <xf numFmtId="184" fontId="16" fillId="0" borderId="0" xfId="0" applyNumberFormat="1" applyFont="1" applyAlignment="1">
      <alignment horizontal="center" vertical="center"/>
    </xf>
    <xf numFmtId="2" fontId="15" fillId="0" borderId="12" xfId="0" applyNumberFormat="1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2" fontId="16" fillId="0" borderId="11" xfId="0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1" fillId="0" borderId="15" xfId="0" applyFont="1" applyBorder="1"/>
    <xf numFmtId="2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5" fillId="0" borderId="12" xfId="0" applyFont="1" applyBorder="1" applyAlignment="1">
      <alignment horizontal="right" vertical="center"/>
    </xf>
    <xf numFmtId="0" fontId="18" fillId="0" borderId="0" xfId="0" applyFont="1" applyAlignment="1">
      <alignment horizontal="center" vertical="center"/>
    </xf>
    <xf numFmtId="2" fontId="19" fillId="0" borderId="12" xfId="0" applyNumberFormat="1" applyFont="1" applyBorder="1" applyAlignment="1">
      <alignment horizontal="center" vertical="center"/>
    </xf>
    <xf numFmtId="2" fontId="20" fillId="0" borderId="12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2" fontId="15" fillId="0" borderId="0" xfId="0" applyNumberFormat="1" applyFont="1" applyAlignment="1">
      <alignment horizontal="center" vertical="center"/>
    </xf>
    <xf numFmtId="0" fontId="15" fillId="0" borderId="12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/>
    </xf>
    <xf numFmtId="2" fontId="16" fillId="0" borderId="10" xfId="0" applyNumberFormat="1" applyFont="1" applyBorder="1" applyAlignment="1">
      <alignment horizontal="center" vertical="center" wrapText="1"/>
    </xf>
    <xf numFmtId="2" fontId="21" fillId="0" borderId="11" xfId="0" applyNumberFormat="1" applyFont="1" applyBorder="1" applyAlignment="1">
      <alignment horizontal="center" vertical="center"/>
    </xf>
    <xf numFmtId="2" fontId="22" fillId="0" borderId="12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/>
    </xf>
    <xf numFmtId="2" fontId="22" fillId="0" borderId="11" xfId="0" applyNumberFormat="1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2" fontId="13" fillId="0" borderId="1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Alignment="1">
      <alignment horizontal="center" vertical="center"/>
    </xf>
    <xf numFmtId="2" fontId="16" fillId="0" borderId="12" xfId="0" applyNumberFormat="1" applyFont="1" applyFill="1" applyBorder="1" applyAlignment="1">
      <alignment horizontal="center" vertical="center"/>
    </xf>
    <xf numFmtId="2" fontId="15" fillId="5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2" fontId="23" fillId="0" borderId="12" xfId="0" applyNumberFormat="1" applyFont="1" applyBorder="1" applyAlignment="1">
      <alignment horizontal="center" vertical="center"/>
    </xf>
    <xf numFmtId="2" fontId="15" fillId="0" borderId="11" xfId="0" applyNumberFormat="1" applyFont="1" applyBorder="1" applyAlignment="1">
      <alignment horizontal="center" vertical="center"/>
    </xf>
    <xf numFmtId="10" fontId="3" fillId="0" borderId="4" xfId="0" applyNumberFormat="1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185" fontId="23" fillId="0" borderId="12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185" fontId="15" fillId="0" borderId="12" xfId="0" applyNumberFormat="1" applyFont="1" applyBorder="1" applyAlignment="1">
      <alignment horizontal="center" vertical="center"/>
    </xf>
    <xf numFmtId="185" fontId="13" fillId="0" borderId="12" xfId="0" applyNumberFormat="1" applyFont="1" applyBorder="1" applyAlignment="1">
      <alignment horizontal="center" vertical="center"/>
    </xf>
    <xf numFmtId="9" fontId="13" fillId="0" borderId="0" xfId="0" applyNumberFormat="1" applyFont="1" applyAlignment="1">
      <alignment horizontal="center" vertical="center"/>
    </xf>
    <xf numFmtId="185" fontId="13" fillId="0" borderId="0" xfId="0" applyNumberFormat="1" applyFont="1" applyAlignment="1">
      <alignment horizontal="center" vertical="center"/>
    </xf>
    <xf numFmtId="184" fontId="19" fillId="0" borderId="12" xfId="0" applyNumberFormat="1" applyFont="1" applyBorder="1" applyAlignment="1">
      <alignment horizontal="center" vertical="center"/>
    </xf>
    <xf numFmtId="184" fontId="19" fillId="0" borderId="11" xfId="0" applyNumberFormat="1" applyFont="1" applyBorder="1" applyAlignment="1">
      <alignment horizontal="center" vertical="center"/>
    </xf>
    <xf numFmtId="184" fontId="22" fillId="0" borderId="11" xfId="0" applyNumberFormat="1" applyFont="1" applyBorder="1" applyAlignment="1">
      <alignment horizontal="center" vertical="center"/>
    </xf>
    <xf numFmtId="184" fontId="15" fillId="0" borderId="0" xfId="0" applyNumberFormat="1" applyFont="1" applyAlignment="1">
      <alignment horizontal="center" vertical="center"/>
    </xf>
    <xf numFmtId="184" fontId="15" fillId="0" borderId="12" xfId="0" applyNumberFormat="1" applyFont="1" applyBorder="1" applyAlignment="1">
      <alignment horizontal="center" vertical="center"/>
    </xf>
    <xf numFmtId="184" fontId="16" fillId="0" borderId="0" xfId="0" applyNumberFormat="1" applyFont="1" applyAlignment="1">
      <alignment horizontal="right" vertical="center"/>
    </xf>
    <xf numFmtId="0" fontId="13" fillId="0" borderId="16" xfId="0" applyFont="1" applyBorder="1" applyAlignment="1">
      <alignment horizontal="center" vertical="center"/>
    </xf>
    <xf numFmtId="184" fontId="16" fillId="0" borderId="11" xfId="0" applyNumberFormat="1" applyFont="1" applyBorder="1" applyAlignment="1">
      <alignment horizontal="center" vertical="center"/>
    </xf>
    <xf numFmtId="184" fontId="22" fillId="0" borderId="12" xfId="0" applyNumberFormat="1" applyFont="1" applyBorder="1" applyAlignment="1">
      <alignment horizontal="center" vertical="center"/>
    </xf>
    <xf numFmtId="184" fontId="24" fillId="0" borderId="7" xfId="0" applyNumberFormat="1" applyFont="1" applyBorder="1" applyAlignment="1">
      <alignment horizontal="center" vertical="center" wrapText="1"/>
    </xf>
    <xf numFmtId="184" fontId="24" fillId="0" borderId="12" xfId="0" applyNumberFormat="1" applyFont="1" applyBorder="1" applyAlignment="1">
      <alignment horizontal="center" vertical="center" wrapText="1"/>
    </xf>
    <xf numFmtId="184" fontId="22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84" fontId="13" fillId="0" borderId="12" xfId="0" applyNumberFormat="1" applyFont="1" applyBorder="1" applyAlignment="1">
      <alignment horizontal="center" vertical="center" wrapText="1"/>
    </xf>
    <xf numFmtId="184" fontId="26" fillId="0" borderId="12" xfId="0" applyNumberFormat="1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186" fontId="16" fillId="0" borderId="0" xfId="0" applyNumberFormat="1" applyFont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11" fillId="0" borderId="17" xfId="0" applyFont="1" applyBorder="1"/>
    <xf numFmtId="0" fontId="15" fillId="0" borderId="8" xfId="0" applyFont="1" applyBorder="1" applyAlignment="1">
      <alignment horizontal="center" vertical="center"/>
    </xf>
    <xf numFmtId="184" fontId="15" fillId="0" borderId="8" xfId="0" applyNumberFormat="1" applyFont="1" applyBorder="1" applyAlignment="1">
      <alignment horizontal="center" vertical="center"/>
    </xf>
    <xf numFmtId="184" fontId="16" fillId="0" borderId="8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184" fontId="13" fillId="0" borderId="7" xfId="0" applyNumberFormat="1" applyFont="1" applyBorder="1" applyAlignment="1">
      <alignment horizontal="center" vertical="center" wrapText="1"/>
    </xf>
    <xf numFmtId="184" fontId="26" fillId="0" borderId="7" xfId="0" applyNumberFormat="1" applyFont="1" applyBorder="1" applyAlignment="1">
      <alignment horizontal="center" vertical="center" wrapText="1"/>
    </xf>
    <xf numFmtId="0" fontId="30" fillId="4" borderId="0" xfId="0" applyFont="1" applyFill="1" applyAlignment="1">
      <alignment horizontal="center" vertical="center" wrapText="1"/>
    </xf>
    <xf numFmtId="184" fontId="31" fillId="4" borderId="0" xfId="0" applyNumberFormat="1" applyFont="1" applyFill="1" applyAlignment="1">
      <alignment horizontal="center" vertical="center" wrapText="1"/>
    </xf>
    <xf numFmtId="0" fontId="13" fillId="0" borderId="8" xfId="0" applyFont="1" applyBorder="1" applyAlignment="1">
      <alignment vertical="center"/>
    </xf>
    <xf numFmtId="184" fontId="13" fillId="0" borderId="8" xfId="0" applyNumberFormat="1" applyFont="1" applyBorder="1" applyAlignment="1">
      <alignment horizontal="center" vertical="center"/>
    </xf>
    <xf numFmtId="0" fontId="13" fillId="0" borderId="18" xfId="0" applyFont="1" applyBorder="1" applyAlignment="1">
      <alignment vertical="center"/>
    </xf>
    <xf numFmtId="184" fontId="13" fillId="0" borderId="18" xfId="0" applyNumberFormat="1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84" fontId="15" fillId="0" borderId="18" xfId="0" applyNumberFormat="1" applyFont="1" applyBorder="1" applyAlignment="1">
      <alignment horizontal="center" vertical="center"/>
    </xf>
    <xf numFmtId="184" fontId="22" fillId="0" borderId="18" xfId="0" applyNumberFormat="1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184" fontId="13" fillId="0" borderId="20" xfId="0" applyNumberFormat="1" applyFont="1" applyBorder="1" applyAlignment="1">
      <alignment horizontal="center" vertical="center" wrapText="1"/>
    </xf>
    <xf numFmtId="184" fontId="9" fillId="0" borderId="12" xfId="0" applyNumberFormat="1" applyFont="1" applyBorder="1" applyAlignment="1">
      <alignment horizontal="center" vertical="center" wrapText="1"/>
    </xf>
    <xf numFmtId="184" fontId="3" fillId="0" borderId="21" xfId="0" applyNumberFormat="1" applyFont="1" applyFill="1" applyBorder="1" applyAlignment="1" applyProtection="1">
      <alignment horizontal="center" vertical="center" wrapText="1"/>
      <protection locked="0"/>
    </xf>
    <xf numFmtId="184" fontId="13" fillId="0" borderId="9" xfId="0" applyNumberFormat="1" applyFont="1" applyBorder="1" applyAlignment="1">
      <alignment horizontal="center" vertical="center"/>
    </xf>
    <xf numFmtId="184" fontId="13" fillId="0" borderId="19" xfId="0" applyNumberFormat="1" applyFont="1" applyBorder="1" applyAlignment="1">
      <alignment horizontal="center" vertical="center"/>
    </xf>
    <xf numFmtId="184" fontId="16" fillId="0" borderId="10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2" fontId="13" fillId="0" borderId="18" xfId="0" applyNumberFormat="1" applyFont="1" applyBorder="1" applyAlignment="1">
      <alignment horizontal="center" vertical="center"/>
    </xf>
    <xf numFmtId="184" fontId="5" fillId="0" borderId="4" xfId="0" applyNumberFormat="1" applyFont="1" applyFill="1" applyBorder="1" applyAlignment="1">
      <alignment horizontal="center" vertical="center"/>
    </xf>
    <xf numFmtId="176" fontId="15" fillId="0" borderId="12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184" fontId="22" fillId="0" borderId="8" xfId="0" applyNumberFormat="1" applyFont="1" applyBorder="1" applyAlignment="1">
      <alignment horizontal="center" vertical="center"/>
    </xf>
    <xf numFmtId="187" fontId="13" fillId="0" borderId="12" xfId="0" applyNumberFormat="1" applyFont="1" applyBorder="1" applyAlignment="1">
      <alignment horizontal="center" vertical="center"/>
    </xf>
    <xf numFmtId="188" fontId="13" fillId="0" borderId="12" xfId="0" applyNumberFormat="1" applyFont="1" applyBorder="1" applyAlignment="1">
      <alignment horizontal="center" vertical="center"/>
    </xf>
    <xf numFmtId="186" fontId="13" fillId="0" borderId="12" xfId="0" applyNumberFormat="1" applyFont="1" applyBorder="1" applyAlignment="1">
      <alignment horizontal="center" vertical="center"/>
    </xf>
    <xf numFmtId="186" fontId="13" fillId="0" borderId="0" xfId="0" applyNumberFormat="1" applyFont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188" fontId="32" fillId="0" borderId="20" xfId="0" applyNumberFormat="1" applyFont="1" applyBorder="1" applyAlignment="1">
      <alignment horizontal="center" vertical="center" wrapText="1"/>
    </xf>
    <xf numFmtId="184" fontId="19" fillId="0" borderId="0" xfId="0" applyNumberFormat="1" applyFont="1" applyAlignment="1">
      <alignment horizontal="center" vertical="center"/>
    </xf>
    <xf numFmtId="0" fontId="27" fillId="0" borderId="15" xfId="0" applyFont="1" applyBorder="1" applyAlignment="1">
      <alignment horizontal="center" vertical="center" wrapText="1"/>
    </xf>
    <xf numFmtId="184" fontId="27" fillId="0" borderId="0" xfId="0" applyNumberFormat="1" applyFont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1" fillId="0" borderId="23" xfId="0" applyFont="1" applyBorder="1"/>
    <xf numFmtId="0" fontId="11" fillId="0" borderId="18" xfId="0" applyFont="1" applyBorder="1"/>
    <xf numFmtId="0" fontId="11" fillId="0" borderId="14" xfId="0" applyFont="1" applyBorder="1"/>
    <xf numFmtId="0" fontId="17" fillId="0" borderId="0" xfId="0" applyFont="1" applyAlignment="1">
      <alignment horizontal="center" vertical="center"/>
    </xf>
    <xf numFmtId="186" fontId="27" fillId="0" borderId="0" xfId="0" applyNumberFormat="1" applyFont="1" applyAlignment="1">
      <alignment horizontal="center" vertical="center"/>
    </xf>
    <xf numFmtId="184" fontId="33" fillId="0" borderId="4" xfId="0" applyNumberFormat="1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184" fontId="20" fillId="0" borderId="11" xfId="0" applyNumberFormat="1" applyFont="1" applyBorder="1" applyAlignment="1">
      <alignment horizontal="center" vertical="center"/>
    </xf>
    <xf numFmtId="188" fontId="32" fillId="0" borderId="4" xfId="0" applyNumberFormat="1" applyFont="1" applyFill="1" applyBorder="1" applyAlignment="1" applyProtection="1">
      <alignment horizontal="center" vertical="center" wrapText="1"/>
      <protection hidden="1"/>
    </xf>
    <xf numFmtId="0" fontId="3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2" fontId="9" fillId="0" borderId="12" xfId="0" applyNumberFormat="1" applyFont="1" applyBorder="1" applyAlignment="1">
      <alignment horizontal="center" vertical="center" wrapText="1"/>
    </xf>
    <xf numFmtId="0" fontId="35" fillId="0" borderId="8" xfId="0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2" fontId="9" fillId="0" borderId="11" xfId="0" applyNumberFormat="1" applyFont="1" applyBorder="1" applyAlignment="1">
      <alignment horizontal="center" vertical="center" wrapText="1"/>
    </xf>
    <xf numFmtId="2" fontId="35" fillId="0" borderId="10" xfId="0" applyNumberFormat="1" applyFont="1" applyBorder="1" applyAlignment="1">
      <alignment horizontal="center" vertical="center" wrapText="1"/>
    </xf>
    <xf numFmtId="2" fontId="35" fillId="0" borderId="12" xfId="0" applyNumberFormat="1" applyFont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left" vertical="center" wrapText="1"/>
    </xf>
    <xf numFmtId="2" fontId="13" fillId="0" borderId="11" xfId="0" applyNumberFormat="1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2" fontId="13" fillId="0" borderId="12" xfId="0" applyNumberFormat="1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1" fillId="0" borderId="25" xfId="0" applyFont="1" applyBorder="1"/>
    <xf numFmtId="2" fontId="16" fillId="0" borderId="20" xfId="0" applyNumberFormat="1" applyFont="1" applyBorder="1" applyAlignment="1">
      <alignment horizontal="center" vertical="center" wrapText="1"/>
    </xf>
    <xf numFmtId="2" fontId="37" fillId="0" borderId="12" xfId="0" applyNumberFormat="1" applyFont="1" applyBorder="1" applyAlignment="1">
      <alignment horizontal="center" vertical="center" wrapText="1"/>
    </xf>
    <xf numFmtId="2" fontId="20" fillId="0" borderId="10" xfId="0" applyNumberFormat="1" applyFont="1" applyBorder="1" applyAlignment="1">
      <alignment horizontal="center" vertical="center" wrapText="1"/>
    </xf>
    <xf numFmtId="2" fontId="16" fillId="0" borderId="12" xfId="0" applyNumberFormat="1" applyFont="1" applyBorder="1" applyAlignment="1">
      <alignment horizontal="center" vertical="center" wrapText="1"/>
    </xf>
    <xf numFmtId="2" fontId="13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left" vertical="center" wrapText="1"/>
    </xf>
    <xf numFmtId="2" fontId="13" fillId="0" borderId="7" xfId="0" applyNumberFormat="1" applyFont="1" applyBorder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38" fillId="0" borderId="7" xfId="0" applyFont="1" applyBorder="1" applyAlignment="1">
      <alignment horizontal="center" vertical="center" wrapText="1"/>
    </xf>
    <xf numFmtId="0" fontId="38" fillId="0" borderId="9" xfId="0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8" fillId="0" borderId="12" xfId="0" applyFont="1" applyBorder="1" applyAlignment="1">
      <alignment horizontal="center" vertical="center" wrapText="1"/>
    </xf>
    <xf numFmtId="2" fontId="38" fillId="0" borderId="11" xfId="0" applyNumberFormat="1" applyFont="1" applyBorder="1" applyAlignment="1">
      <alignment horizontal="center" vertical="center" wrapText="1"/>
    </xf>
    <xf numFmtId="2" fontId="38" fillId="0" borderId="12" xfId="0" applyNumberFormat="1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2" fontId="15" fillId="0" borderId="11" xfId="0" applyNumberFormat="1" applyFont="1" applyBorder="1" applyAlignment="1">
      <alignment horizontal="center" vertical="center" wrapText="1"/>
    </xf>
    <xf numFmtId="2" fontId="15" fillId="0" borderId="12" xfId="0" applyNumberFormat="1" applyFont="1" applyBorder="1" applyAlignment="1">
      <alignment horizontal="center" vertical="center" wrapText="1"/>
    </xf>
    <xf numFmtId="2" fontId="39" fillId="0" borderId="11" xfId="0" applyNumberFormat="1" applyFont="1" applyBorder="1" applyAlignment="1">
      <alignment horizontal="center" vertical="center" wrapText="1"/>
    </xf>
    <xf numFmtId="2" fontId="39" fillId="0" borderId="12" xfId="0" applyNumberFormat="1" applyFont="1" applyBorder="1" applyAlignment="1">
      <alignment horizontal="center" vertical="center" wrapText="1"/>
    </xf>
    <xf numFmtId="2" fontId="40" fillId="0" borderId="12" xfId="0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2" fontId="9" fillId="0" borderId="0" xfId="0" applyNumberFormat="1" applyFont="1" applyAlignment="1">
      <alignment horizontal="center" vertical="center" wrapText="1"/>
    </xf>
    <xf numFmtId="2" fontId="35" fillId="0" borderId="0" xfId="0" applyNumberFormat="1" applyFont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2" fontId="42" fillId="0" borderId="0" xfId="0" applyNumberFormat="1" applyFont="1" applyAlignment="1">
      <alignment horizontal="center" vertical="center" wrapText="1"/>
    </xf>
    <xf numFmtId="2" fontId="38" fillId="0" borderId="0" xfId="0" applyNumberFormat="1" applyFont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184" fontId="37" fillId="0" borderId="12" xfId="0" applyNumberFormat="1" applyFont="1" applyBorder="1" applyAlignment="1">
      <alignment horizontal="center" vertical="center" wrapText="1"/>
    </xf>
    <xf numFmtId="177" fontId="9" fillId="0" borderId="12" xfId="0" applyNumberFormat="1" applyFont="1" applyBorder="1" applyAlignment="1">
      <alignment horizontal="center" vertical="center" wrapText="1"/>
    </xf>
    <xf numFmtId="184" fontId="20" fillId="0" borderId="12" xfId="0" applyNumberFormat="1" applyFont="1" applyBorder="1" applyAlignment="1">
      <alignment horizontal="center" vertical="center" wrapText="1"/>
    </xf>
    <xf numFmtId="189" fontId="13" fillId="0" borderId="12" xfId="0" applyNumberFormat="1" applyFont="1" applyBorder="1" applyAlignment="1">
      <alignment horizontal="center" vertical="center" wrapText="1"/>
    </xf>
    <xf numFmtId="189" fontId="16" fillId="0" borderId="12" xfId="0" applyNumberFormat="1" applyFont="1" applyBorder="1" applyAlignment="1">
      <alignment horizontal="center" vertical="center" wrapText="1"/>
    </xf>
    <xf numFmtId="189" fontId="9" fillId="0" borderId="0" xfId="0" applyNumberFormat="1" applyFont="1" applyAlignment="1">
      <alignment horizontal="center" vertical="center" wrapText="1"/>
    </xf>
    <xf numFmtId="2" fontId="44" fillId="0" borderId="0" xfId="0" applyNumberFormat="1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44" fillId="0" borderId="7" xfId="0" applyFont="1" applyBorder="1" applyAlignment="1">
      <alignment horizontal="center" vertical="center" wrapText="1"/>
    </xf>
    <xf numFmtId="2" fontId="19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2" fontId="43" fillId="0" borderId="0" xfId="0" applyNumberFormat="1" applyFont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2" fontId="23" fillId="0" borderId="12" xfId="0" applyNumberFormat="1" applyFont="1" applyBorder="1" applyAlignment="1">
      <alignment horizontal="center" vertical="center" wrapText="1"/>
    </xf>
    <xf numFmtId="189" fontId="9" fillId="0" borderId="12" xfId="0" applyNumberFormat="1" applyFont="1" applyBorder="1" applyAlignment="1">
      <alignment horizontal="center" vertical="center" wrapText="1"/>
    </xf>
    <xf numFmtId="189" fontId="16" fillId="0" borderId="1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84" fontId="13" fillId="0" borderId="11" xfId="0" applyNumberFormat="1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/>
    </xf>
    <xf numFmtId="189" fontId="9" fillId="0" borderId="12" xfId="0" applyNumberFormat="1" applyFont="1" applyBorder="1" applyAlignment="1">
      <alignment horizontal="center" vertical="center"/>
    </xf>
    <xf numFmtId="184" fontId="16" fillId="0" borderId="10" xfId="0" applyNumberFormat="1" applyFont="1" applyBorder="1" applyAlignment="1">
      <alignment horizontal="center" vertical="center" wrapText="1"/>
    </xf>
    <xf numFmtId="177" fontId="16" fillId="0" borderId="10" xfId="0" applyNumberFormat="1" applyFont="1" applyBorder="1" applyAlignment="1">
      <alignment horizontal="center" vertical="center" wrapText="1"/>
    </xf>
    <xf numFmtId="0" fontId="38" fillId="0" borderId="8" xfId="0" applyFont="1" applyBorder="1" applyAlignment="1">
      <alignment horizontal="center" vertical="center" wrapText="1"/>
    </xf>
    <xf numFmtId="0" fontId="11" fillId="0" borderId="11" xfId="0" applyFont="1" applyBorder="1" applyAlignment="1">
      <alignment wrapText="1"/>
    </xf>
    <xf numFmtId="0" fontId="45" fillId="0" borderId="12" xfId="0" applyFont="1" applyBorder="1" applyAlignment="1">
      <alignment horizontal="center" vertical="center" wrapText="1"/>
    </xf>
    <xf numFmtId="10" fontId="38" fillId="0" borderId="12" xfId="0" applyNumberFormat="1" applyFont="1" applyBorder="1" applyAlignment="1">
      <alignment horizontal="center" vertical="center" wrapText="1"/>
    </xf>
    <xf numFmtId="0" fontId="34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38" fillId="0" borderId="12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35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/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/>
    <xf numFmtId="0" fontId="11" fillId="0" borderId="11" xfId="0" applyFont="1" applyFill="1" applyBorder="1"/>
    <xf numFmtId="0" fontId="9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12" xfId="0" applyFont="1" applyFill="1" applyBorder="1" applyAlignment="1">
      <alignment horizontal="left" vertical="center" wrapText="1"/>
    </xf>
    <xf numFmtId="0" fontId="35" fillId="0" borderId="12" xfId="0" applyFont="1" applyFill="1" applyBorder="1" applyAlignment="1">
      <alignment horizontal="center" vertical="center" wrapText="1"/>
    </xf>
    <xf numFmtId="0" fontId="35" fillId="0" borderId="0" xfId="0" applyFont="1" applyFill="1" applyAlignment="1">
      <alignment horizontal="center" vertical="center" wrapText="1"/>
    </xf>
    <xf numFmtId="0" fontId="38" fillId="0" borderId="0" xfId="0" applyFont="1" applyFill="1" applyAlignment="1">
      <alignment horizontal="center" vertical="center" wrapText="1"/>
    </xf>
    <xf numFmtId="0" fontId="46" fillId="0" borderId="0" xfId="0" applyFont="1" applyFill="1" applyAlignment="1">
      <alignment horizontal="center" vertical="center" wrapText="1"/>
    </xf>
    <xf numFmtId="0" fontId="35" fillId="0" borderId="16" xfId="0" applyFont="1" applyFill="1" applyBorder="1" applyAlignment="1">
      <alignment horizontal="center" vertical="center" wrapText="1"/>
    </xf>
    <xf numFmtId="0" fontId="9" fillId="0" borderId="0" xfId="0" applyFont="1"/>
    <xf numFmtId="191" fontId="47" fillId="0" borderId="0" xfId="0" applyNumberFormat="1" applyFont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191" fontId="50" fillId="0" borderId="0" xfId="0" applyNumberFormat="1" applyFont="1" applyAlignment="1">
      <alignment horizontal="center" vertical="center" wrapText="1"/>
    </xf>
    <xf numFmtId="49" fontId="51" fillId="0" borderId="0" xfId="0" applyNumberFormat="1" applyFont="1" applyAlignment="1">
      <alignment horizontal="center" vertical="center" wrapText="1"/>
    </xf>
    <xf numFmtId="1" fontId="52" fillId="0" borderId="0" xfId="0" applyNumberFormat="1" applyFont="1" applyAlignment="1">
      <alignment horizontal="center" vertical="center"/>
    </xf>
    <xf numFmtId="191" fontId="48" fillId="0" borderId="0" xfId="0" applyNumberFormat="1" applyFont="1" applyAlignment="1">
      <alignment horizontal="center" vertical="center" wrapText="1"/>
    </xf>
    <xf numFmtId="1" fontId="48" fillId="0" borderId="0" xfId="0" applyNumberFormat="1" applyFont="1" applyAlignment="1">
      <alignment horizontal="center" vertical="center" wrapText="1"/>
    </xf>
    <xf numFmtId="0" fontId="49" fillId="0" borderId="26" xfId="0" applyFont="1" applyBorder="1" applyAlignment="1">
      <alignment horizontal="center" vertical="center" wrapText="1"/>
    </xf>
    <xf numFmtId="191" fontId="50" fillId="0" borderId="26" xfId="0" applyNumberFormat="1" applyFont="1" applyBorder="1" applyAlignment="1">
      <alignment horizontal="center" vertical="center" wrapText="1"/>
    </xf>
    <xf numFmtId="191" fontId="50" fillId="0" borderId="27" xfId="0" applyNumberFormat="1" applyFont="1" applyBorder="1" applyAlignment="1">
      <alignment horizontal="center" vertical="center" wrapText="1"/>
    </xf>
    <xf numFmtId="0" fontId="11" fillId="0" borderId="28" xfId="0" applyFont="1" applyBorder="1"/>
    <xf numFmtId="0" fontId="11" fillId="0" borderId="13" xfId="0" applyFont="1" applyBorder="1"/>
    <xf numFmtId="0" fontId="53" fillId="0" borderId="7" xfId="0" applyFont="1" applyBorder="1" applyAlignment="1">
      <alignment horizontal="center" vertical="center" wrapText="1"/>
    </xf>
    <xf numFmtId="0" fontId="51" fillId="0" borderId="7" xfId="0" applyFont="1" applyBorder="1" applyAlignment="1">
      <alignment horizontal="center" vertical="center" wrapText="1"/>
    </xf>
    <xf numFmtId="0" fontId="11" fillId="0" borderId="29" xfId="0" applyFont="1" applyBorder="1"/>
    <xf numFmtId="191" fontId="48" fillId="0" borderId="7" xfId="0" applyNumberFormat="1" applyFont="1" applyFill="1" applyBorder="1" applyAlignment="1">
      <alignment horizontal="center" vertical="center" wrapText="1"/>
    </xf>
    <xf numFmtId="1" fontId="48" fillId="0" borderId="7" xfId="0" applyNumberFormat="1" applyFont="1" applyBorder="1" applyAlignment="1">
      <alignment horizontal="center" vertical="center" wrapText="1"/>
    </xf>
    <xf numFmtId="0" fontId="38" fillId="0" borderId="12" xfId="0" applyFont="1" applyBorder="1" applyAlignment="1">
      <alignment horizontal="center" vertical="center"/>
    </xf>
    <xf numFmtId="0" fontId="54" fillId="0" borderId="12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55" fillId="0" borderId="12" xfId="0" applyFont="1" applyBorder="1" applyAlignment="1">
      <alignment horizontal="center" vertical="center" wrapText="1"/>
    </xf>
    <xf numFmtId="1" fontId="35" fillId="0" borderId="12" xfId="0" applyNumberFormat="1" applyFont="1" applyBorder="1" applyAlignment="1">
      <alignment horizontal="center" vertical="center" wrapText="1"/>
    </xf>
    <xf numFmtId="0" fontId="55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wrapText="1"/>
    </xf>
    <xf numFmtId="0" fontId="54" fillId="0" borderId="0" xfId="0" applyFont="1" applyAlignment="1">
      <alignment horizontal="center" vertical="center"/>
    </xf>
    <xf numFmtId="1" fontId="29" fillId="0" borderId="0" xfId="0" applyNumberFormat="1" applyFont="1" applyAlignment="1">
      <alignment horizontal="center" vertical="center"/>
    </xf>
    <xf numFmtId="0" fontId="56" fillId="0" borderId="0" xfId="0" applyFont="1" applyAlignment="1">
      <alignment vertical="center"/>
    </xf>
    <xf numFmtId="0" fontId="56" fillId="0" borderId="0" xfId="0" applyFont="1" applyAlignment="1">
      <alignment vertical="center" wrapText="1"/>
    </xf>
    <xf numFmtId="0" fontId="5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 wrapText="1"/>
    </xf>
    <xf numFmtId="0" fontId="56" fillId="0" borderId="30" xfId="0" applyFont="1" applyBorder="1" applyAlignment="1">
      <alignment vertical="center" wrapText="1"/>
    </xf>
    <xf numFmtId="0" fontId="11" fillId="0" borderId="31" xfId="0" applyFont="1" applyBorder="1"/>
    <xf numFmtId="0" fontId="56" fillId="0" borderId="32" xfId="0" applyFont="1" applyBorder="1" applyAlignment="1">
      <alignment horizontal="center" vertical="center" wrapText="1"/>
    </xf>
    <xf numFmtId="0" fontId="11" fillId="0" borderId="33" xfId="0" applyFont="1" applyBorder="1"/>
    <xf numFmtId="0" fontId="56" fillId="0" borderId="34" xfId="0" applyFont="1" applyBorder="1" applyAlignment="1">
      <alignment horizontal="center" vertical="center" wrapText="1"/>
    </xf>
    <xf numFmtId="0" fontId="53" fillId="0" borderId="22" xfId="0" applyFont="1" applyBorder="1" applyAlignment="1">
      <alignment horizontal="center" vertical="center" wrapText="1"/>
    </xf>
    <xf numFmtId="0" fontId="11" fillId="0" borderId="16" xfId="0" applyFont="1" applyBorder="1"/>
    <xf numFmtId="0" fontId="11" fillId="0" borderId="35" xfId="0" applyFont="1" applyBorder="1"/>
    <xf numFmtId="0" fontId="11" fillId="0" borderId="36" xfId="0" applyFont="1" applyBorder="1"/>
    <xf numFmtId="0" fontId="11" fillId="0" borderId="37" xfId="0" applyFont="1" applyBorder="1"/>
    <xf numFmtId="0" fontId="11" fillId="0" borderId="38" xfId="0" applyFont="1" applyBorder="1"/>
    <xf numFmtId="0" fontId="57" fillId="0" borderId="7" xfId="0" applyFont="1" applyBorder="1" applyAlignment="1">
      <alignment horizontal="center" vertical="center" wrapText="1"/>
    </xf>
    <xf numFmtId="0" fontId="56" fillId="0" borderId="12" xfId="0" applyFont="1" applyBorder="1" applyAlignment="1">
      <alignment horizontal="center" vertical="center" wrapText="1"/>
    </xf>
    <xf numFmtId="1" fontId="29" fillId="0" borderId="12" xfId="0" applyNumberFormat="1" applyFont="1" applyBorder="1" applyAlignment="1">
      <alignment horizontal="center" vertical="center"/>
    </xf>
    <xf numFmtId="10" fontId="29" fillId="0" borderId="12" xfId="0" applyNumberFormat="1" applyFont="1" applyBorder="1" applyAlignment="1">
      <alignment horizontal="center" vertical="center"/>
    </xf>
    <xf numFmtId="0" fontId="58" fillId="0" borderId="12" xfId="0" applyFont="1" applyBorder="1" applyAlignment="1">
      <alignment horizontal="center" vertical="center"/>
    </xf>
    <xf numFmtId="1" fontId="9" fillId="0" borderId="0" xfId="0" applyNumberFormat="1" applyFont="1"/>
    <xf numFmtId="0" fontId="29" fillId="0" borderId="12" xfId="0" applyFont="1" applyBorder="1" applyAlignment="1">
      <alignment horizontal="center" vertical="center"/>
    </xf>
    <xf numFmtId="10" fontId="29" fillId="0" borderId="0" xfId="0" applyNumberFormat="1" applyFont="1" applyAlignment="1">
      <alignment horizontal="center" vertical="center"/>
    </xf>
    <xf numFmtId="0" fontId="59" fillId="0" borderId="0" xfId="0" applyFont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left" vertical="center" wrapText="1"/>
    </xf>
    <xf numFmtId="0" fontId="35" fillId="0" borderId="10" xfId="0" applyFont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  <xf numFmtId="0" fontId="37" fillId="0" borderId="12" xfId="0" applyFont="1" applyBorder="1" applyAlignment="1">
      <alignment horizontal="center" vertical="center" wrapText="1"/>
    </xf>
    <xf numFmtId="0" fontId="35" fillId="0" borderId="8" xfId="0" applyFont="1" applyBorder="1" applyAlignment="1">
      <alignment horizontal="center" vertical="center"/>
    </xf>
    <xf numFmtId="0" fontId="35" fillId="0" borderId="10" xfId="0" applyFont="1" applyBorder="1" applyAlignment="1">
      <alignment vertical="center"/>
    </xf>
    <xf numFmtId="0" fontId="35" fillId="0" borderId="8" xfId="0" applyFont="1" applyBorder="1" applyAlignment="1">
      <alignment vertical="center"/>
    </xf>
    <xf numFmtId="0" fontId="35" fillId="0" borderId="10" xfId="0" applyFont="1" applyBorder="1" applyAlignment="1">
      <alignment horizontal="center" vertical="center"/>
    </xf>
    <xf numFmtId="0" fontId="59" fillId="0" borderId="0" xfId="0" applyFont="1" applyAlignment="1">
      <alignment horizontal="right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60" fillId="0" borderId="12" xfId="0" applyFont="1" applyBorder="1" applyAlignment="1">
      <alignment horizontal="center" vertical="center" wrapText="1"/>
    </xf>
    <xf numFmtId="0" fontId="60" fillId="0" borderId="7" xfId="0" applyFont="1" applyBorder="1" applyAlignment="1">
      <alignment horizontal="center" vertical="center" wrapText="1"/>
    </xf>
    <xf numFmtId="0" fontId="61" fillId="0" borderId="0" xfId="0" applyFont="1" applyAlignment="1">
      <alignment horizontal="center" vertical="top" wrapText="1"/>
    </xf>
    <xf numFmtId="0" fontId="18" fillId="0" borderId="7" xfId="0" applyFont="1" applyBorder="1" applyAlignment="1">
      <alignment horizontal="center" vertical="center" wrapText="1"/>
    </xf>
    <xf numFmtId="1" fontId="18" fillId="0" borderId="12" xfId="0" applyNumberFormat="1" applyFont="1" applyBorder="1" applyAlignment="1">
      <alignment horizontal="center" vertical="center" wrapText="1"/>
    </xf>
    <xf numFmtId="2" fontId="18" fillId="0" borderId="12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46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Fill="1" applyBorder="1" applyAlignment="1">
      <alignment vertical="center" wrapText="1"/>
    </xf>
    <xf numFmtId="0" fontId="11" fillId="0" borderId="13" xfId="0" applyFont="1" applyFill="1" applyBorder="1"/>
    <xf numFmtId="0" fontId="60" fillId="0" borderId="12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62" fillId="0" borderId="12" xfId="0" applyFont="1" applyFill="1" applyBorder="1" applyAlignment="1">
      <alignment horizontal="left" vertical="center" wrapText="1"/>
    </xf>
    <xf numFmtId="0" fontId="38" fillId="0" borderId="7" xfId="0" applyFont="1" applyFill="1" applyBorder="1" applyAlignment="1">
      <alignment horizontal="left" vertical="center" wrapText="1"/>
    </xf>
    <xf numFmtId="0" fontId="38" fillId="0" borderId="7" xfId="0" applyFont="1" applyFill="1" applyBorder="1" applyAlignment="1">
      <alignment horizontal="center" vertical="center" wrapText="1"/>
    </xf>
    <xf numFmtId="0" fontId="38" fillId="0" borderId="7" xfId="0" applyFont="1" applyFill="1" applyBorder="1" applyAlignment="1">
      <alignment horizontal="center" vertical="top" wrapText="1"/>
    </xf>
    <xf numFmtId="0" fontId="27" fillId="0" borderId="12" xfId="0" applyFont="1" applyFill="1" applyBorder="1" applyAlignment="1">
      <alignment horizontal="center" vertical="center" wrapText="1"/>
    </xf>
    <xf numFmtId="0" fontId="59" fillId="0" borderId="0" xfId="0" applyFont="1" applyFill="1" applyAlignment="1">
      <alignment vertical="center" wrapText="1"/>
    </xf>
    <xf numFmtId="0" fontId="63" fillId="0" borderId="12" xfId="0" applyFont="1" applyFill="1" applyBorder="1" applyAlignment="1">
      <alignment horizontal="center" vertical="center" wrapText="1"/>
    </xf>
    <xf numFmtId="0" fontId="38" fillId="0" borderId="8" xfId="0" applyFont="1" applyFill="1" applyBorder="1" applyAlignment="1">
      <alignment horizontal="center" vertical="center" wrapText="1"/>
    </xf>
    <xf numFmtId="0" fontId="38" fillId="0" borderId="9" xfId="0" applyFont="1" applyFill="1" applyBorder="1" applyAlignment="1">
      <alignment horizontal="center" vertical="center" wrapText="1"/>
    </xf>
    <xf numFmtId="0" fontId="64" fillId="0" borderId="0" xfId="0" applyFont="1"/>
    <xf numFmtId="0" fontId="65" fillId="0" borderId="0" xfId="0" applyFont="1" applyAlignment="1">
      <alignment horizontal="right" vertical="center"/>
    </xf>
    <xf numFmtId="0" fontId="66" fillId="0" borderId="0" xfId="0" applyFont="1" applyAlignment="1">
      <alignment horizontal="center" vertical="center" wrapText="1"/>
    </xf>
    <xf numFmtId="0" fontId="55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64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/>
    </xf>
    <xf numFmtId="0" fontId="55" fillId="0" borderId="4" xfId="0" applyFont="1" applyBorder="1" applyAlignment="1">
      <alignment horizontal="center" vertical="center"/>
    </xf>
    <xf numFmtId="0" fontId="11" fillId="0" borderId="4" xfId="0" applyFont="1" applyBorder="1"/>
    <xf numFmtId="0" fontId="67" fillId="0" borderId="4" xfId="0" applyFont="1" applyBorder="1" applyAlignment="1">
      <alignment horizontal="center" vertical="center"/>
    </xf>
    <xf numFmtId="0" fontId="66" fillId="0" borderId="0" xfId="0" applyFont="1" applyAlignment="1">
      <alignment vertical="center" wrapText="1"/>
    </xf>
    <xf numFmtId="0" fontId="58" fillId="0" borderId="4" xfId="0" applyFont="1" applyBorder="1" applyAlignment="1">
      <alignment horizontal="center" vertical="center" wrapText="1"/>
    </xf>
    <xf numFmtId="0" fontId="60" fillId="0" borderId="4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60" fillId="0" borderId="4" xfId="0" applyFont="1" applyBorder="1" applyAlignment="1">
      <alignment horizontal="left" vertical="top" wrapText="1"/>
    </xf>
    <xf numFmtId="0" fontId="42" fillId="0" borderId="4" xfId="0" applyFont="1" applyBorder="1" applyAlignment="1">
      <alignment horizontal="left" vertical="center" wrapText="1"/>
    </xf>
    <xf numFmtId="0" fontId="60" fillId="0" borderId="4" xfId="0" applyFont="1" applyBorder="1" applyAlignment="1">
      <alignment horizontal="left" vertical="center" wrapText="1"/>
    </xf>
    <xf numFmtId="0" fontId="60" fillId="0" borderId="4" xfId="0" applyFont="1" applyBorder="1" applyAlignment="1">
      <alignment wrapText="1"/>
    </xf>
    <xf numFmtId="0" fontId="46" fillId="0" borderId="1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 textRotation="90" wrapText="1"/>
    </xf>
    <xf numFmtId="3" fontId="42" fillId="0" borderId="12" xfId="0" applyNumberFormat="1" applyFont="1" applyBorder="1" applyAlignment="1">
      <alignment horizontal="center" vertical="center" wrapText="1"/>
    </xf>
    <xf numFmtId="0" fontId="68" fillId="0" borderId="12" xfId="0" applyFont="1" applyBorder="1" applyAlignment="1">
      <alignment horizontal="center" vertical="center" wrapText="1"/>
    </xf>
    <xf numFmtId="0" fontId="69" fillId="0" borderId="7" xfId="0" applyFont="1" applyBorder="1" applyAlignment="1">
      <alignment horizontal="center" vertical="center" wrapText="1"/>
    </xf>
    <xf numFmtId="0" fontId="37" fillId="0" borderId="7" xfId="0" applyFont="1" applyBorder="1" applyAlignment="1">
      <alignment horizontal="center" vertical="center" wrapText="1"/>
    </xf>
    <xf numFmtId="0" fontId="9" fillId="0" borderId="16" xfId="0" applyFont="1" applyBorder="1" applyAlignment="1">
      <alignment vertical="center" wrapText="1"/>
    </xf>
    <xf numFmtId="0" fontId="62" fillId="0" borderId="12" xfId="0" applyFont="1" applyBorder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70" fillId="0" borderId="7" xfId="0" applyFont="1" applyBorder="1" applyAlignment="1">
      <alignment horizontal="center" vertical="center" wrapText="1"/>
    </xf>
    <xf numFmtId="0" fontId="70" fillId="0" borderId="8" xfId="0" applyFont="1" applyBorder="1" applyAlignment="1">
      <alignment horizontal="center" vertical="center" wrapText="1"/>
    </xf>
    <xf numFmtId="0" fontId="70" fillId="0" borderId="12" xfId="0" applyFont="1" applyBorder="1" applyAlignment="1">
      <alignment horizontal="center" vertical="center" wrapText="1"/>
    </xf>
    <xf numFmtId="0" fontId="70" fillId="0" borderId="12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28" fillId="0" borderId="12" xfId="0" applyFont="1" applyBorder="1" applyAlignment="1">
      <alignment horizontal="center" vertical="center" wrapText="1"/>
    </xf>
    <xf numFmtId="192" fontId="70" fillId="0" borderId="12" xfId="0" applyNumberFormat="1" applyFont="1" applyBorder="1" applyAlignment="1">
      <alignment horizontal="center" vertical="center" wrapText="1"/>
    </xf>
    <xf numFmtId="192" fontId="72" fillId="0" borderId="39" xfId="0" applyNumberFormat="1" applyFont="1" applyBorder="1" applyAlignment="1">
      <alignment horizontal="right" vertical="center" wrapText="1"/>
    </xf>
    <xf numFmtId="0" fontId="73" fillId="3" borderId="0" xfId="0" applyFont="1" applyFill="1" applyBorder="1" applyAlignment="1">
      <alignment horizontal="right" vertical="center" wrapText="1"/>
    </xf>
    <xf numFmtId="0" fontId="11" fillId="0" borderId="0" xfId="0" applyFont="1" applyBorder="1"/>
    <xf numFmtId="0" fontId="22" fillId="3" borderId="0" xfId="0" applyFont="1" applyFill="1" applyBorder="1" applyAlignment="1">
      <alignment horizontal="center" vertical="center" wrapText="1"/>
    </xf>
    <xf numFmtId="0" fontId="13" fillId="3" borderId="0" xfId="0" applyFont="1" applyFill="1" applyBorder="1"/>
    <xf numFmtId="0" fontId="15" fillId="3" borderId="7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70" fillId="3" borderId="12" xfId="0" applyFont="1" applyFill="1" applyBorder="1" applyAlignment="1">
      <alignment horizontal="center" vertical="center" wrapText="1"/>
    </xf>
    <xf numFmtId="2" fontId="13" fillId="3" borderId="12" xfId="0" applyNumberFormat="1" applyFont="1" applyFill="1" applyBorder="1" applyAlignment="1">
      <alignment horizontal="center" vertical="center" wrapText="1"/>
    </xf>
    <xf numFmtId="189" fontId="13" fillId="3" borderId="12" xfId="0" applyNumberFormat="1" applyFont="1" applyFill="1" applyBorder="1" applyAlignment="1">
      <alignment horizontal="center" vertical="center" wrapText="1"/>
    </xf>
    <xf numFmtId="189" fontId="9" fillId="3" borderId="12" xfId="0" applyNumberFormat="1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184" fontId="13" fillId="3" borderId="12" xfId="0" applyNumberFormat="1" applyFont="1" applyFill="1" applyBorder="1" applyAlignment="1">
      <alignment horizontal="center" vertical="center" wrapText="1"/>
    </xf>
    <xf numFmtId="185" fontId="13" fillId="3" borderId="12" xfId="0" applyNumberFormat="1" applyFont="1" applyFill="1" applyBorder="1" applyAlignment="1">
      <alignment horizontal="center" vertical="center" wrapText="1"/>
    </xf>
    <xf numFmtId="177" fontId="13" fillId="3" borderId="12" xfId="0" applyNumberFormat="1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vertical="center" wrapText="1"/>
    </xf>
    <xf numFmtId="0" fontId="73" fillId="3" borderId="0" xfId="0" applyFont="1" applyFill="1" applyBorder="1" applyAlignment="1">
      <alignment vertical="center" wrapText="1"/>
    </xf>
    <xf numFmtId="0" fontId="15" fillId="3" borderId="14" xfId="0" applyFont="1" applyFill="1" applyBorder="1" applyAlignment="1">
      <alignment horizontal="center" vertical="center" wrapText="1"/>
    </xf>
    <xf numFmtId="2" fontId="13" fillId="3" borderId="12" xfId="0" applyNumberFormat="1" applyFont="1" applyFill="1" applyBorder="1" applyAlignment="1">
      <alignment horizontal="center" vertical="center"/>
    </xf>
    <xf numFmtId="0" fontId="15" fillId="3" borderId="22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right"/>
    </xf>
    <xf numFmtId="2" fontId="13" fillId="3" borderId="0" xfId="0" applyNumberFormat="1" applyFont="1" applyFill="1" applyBorder="1"/>
    <xf numFmtId="189" fontId="13" fillId="3" borderId="0" xfId="0" applyNumberFormat="1" applyFont="1" applyFill="1" applyBorder="1"/>
    <xf numFmtId="177" fontId="13" fillId="3" borderId="0" xfId="0" applyNumberFormat="1" applyFont="1" applyFill="1" applyBorder="1"/>
    <xf numFmtId="0" fontId="13" fillId="3" borderId="13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74" fillId="0" borderId="0" xfId="0" applyFont="1" applyAlignment="1">
      <alignment horizontal="center" vertical="center"/>
    </xf>
    <xf numFmtId="0" fontId="75" fillId="0" borderId="8" xfId="0" applyFont="1" applyBorder="1" applyAlignment="1">
      <alignment horizontal="center" vertical="center"/>
    </xf>
    <xf numFmtId="0" fontId="41" fillId="0" borderId="12" xfId="0" applyFont="1" applyBorder="1" applyAlignment="1">
      <alignment horizontal="center" vertical="center" wrapText="1"/>
    </xf>
    <xf numFmtId="0" fontId="42" fillId="0" borderId="12" xfId="0" applyFont="1" applyBorder="1" applyAlignment="1">
      <alignment horizontal="center" vertical="center"/>
    </xf>
    <xf numFmtId="2" fontId="42" fillId="0" borderId="12" xfId="0" applyNumberFormat="1" applyFont="1" applyBorder="1" applyAlignment="1">
      <alignment horizontal="center" vertical="center"/>
    </xf>
    <xf numFmtId="184" fontId="42" fillId="0" borderId="12" xfId="0" applyNumberFormat="1" applyFont="1" applyBorder="1" applyAlignment="1">
      <alignment horizontal="center" vertical="center"/>
    </xf>
    <xf numFmtId="0" fontId="42" fillId="6" borderId="8" xfId="0" applyFont="1" applyFill="1" applyBorder="1" applyAlignment="1">
      <alignment horizontal="center" vertical="center"/>
    </xf>
    <xf numFmtId="0" fontId="42" fillId="6" borderId="12" xfId="0" applyFont="1" applyFill="1" applyBorder="1" applyAlignment="1">
      <alignment horizontal="center" vertical="center"/>
    </xf>
    <xf numFmtId="2" fontId="42" fillId="6" borderId="12" xfId="0" applyNumberFormat="1" applyFont="1" applyFill="1" applyBorder="1" applyAlignment="1">
      <alignment horizontal="center" vertical="center"/>
    </xf>
    <xf numFmtId="184" fontId="42" fillId="6" borderId="12" xfId="0" applyNumberFormat="1" applyFont="1" applyFill="1" applyBorder="1" applyAlignment="1">
      <alignment horizontal="center" vertical="center"/>
    </xf>
    <xf numFmtId="0" fontId="42" fillId="0" borderId="8" xfId="0" applyFont="1" applyBorder="1" applyAlignment="1">
      <alignment horizontal="center" vertical="center" wrapText="1"/>
    </xf>
    <xf numFmtId="0" fontId="42" fillId="0" borderId="12" xfId="0" applyFont="1" applyBorder="1" applyAlignment="1">
      <alignment horizontal="center" vertical="center" wrapText="1"/>
    </xf>
    <xf numFmtId="2" fontId="42" fillId="0" borderId="12" xfId="0" applyNumberFormat="1" applyFont="1" applyBorder="1" applyAlignment="1">
      <alignment horizontal="center" vertical="center" wrapText="1"/>
    </xf>
    <xf numFmtId="184" fontId="42" fillId="0" borderId="12" xfId="0" applyNumberFormat="1" applyFont="1" applyBorder="1" applyAlignment="1">
      <alignment horizontal="center" vertical="center" wrapText="1"/>
    </xf>
    <xf numFmtId="0" fontId="41" fillId="0" borderId="8" xfId="0" applyFont="1" applyBorder="1" applyAlignment="1">
      <alignment horizontal="center" vertical="center" wrapText="1"/>
    </xf>
    <xf numFmtId="0" fontId="76" fillId="0" borderId="12" xfId="0" applyFont="1" applyBorder="1" applyAlignment="1">
      <alignment horizontal="center" vertical="center" wrapText="1"/>
    </xf>
    <xf numFmtId="2" fontId="41" fillId="0" borderId="12" xfId="0" applyNumberFormat="1" applyFont="1" applyBorder="1" applyAlignment="1">
      <alignment horizontal="center" vertical="center" wrapText="1"/>
    </xf>
    <xf numFmtId="184" fontId="41" fillId="0" borderId="12" xfId="0" applyNumberFormat="1" applyFont="1" applyBorder="1" applyAlignment="1">
      <alignment horizontal="center" vertical="center" wrapText="1"/>
    </xf>
    <xf numFmtId="176" fontId="75" fillId="0" borderId="9" xfId="0" applyNumberFormat="1" applyFont="1" applyBorder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0" fontId="77" fillId="0" borderId="10" xfId="0" applyFont="1" applyBorder="1" applyAlignment="1">
      <alignment horizontal="center" vertical="center"/>
    </xf>
    <xf numFmtId="0" fontId="77" fillId="0" borderId="12" xfId="0" applyFont="1" applyBorder="1" applyAlignment="1">
      <alignment horizontal="center" vertical="center"/>
    </xf>
    <xf numFmtId="2" fontId="9" fillId="0" borderId="12" xfId="0" applyNumberFormat="1" applyFont="1" applyBorder="1" applyAlignment="1">
      <alignment horizontal="center" vertical="center"/>
    </xf>
    <xf numFmtId="184" fontId="9" fillId="0" borderId="12" xfId="0" applyNumberFormat="1" applyFont="1" applyBorder="1" applyAlignment="1">
      <alignment horizontal="center" vertical="center"/>
    </xf>
    <xf numFmtId="1" fontId="42" fillId="6" borderId="12" xfId="0" applyNumberFormat="1" applyFont="1" applyFill="1" applyBorder="1" applyAlignment="1">
      <alignment horizontal="center" vertical="center"/>
    </xf>
    <xf numFmtId="185" fontId="42" fillId="6" borderId="12" xfId="0" applyNumberFormat="1" applyFont="1" applyFill="1" applyBorder="1" applyAlignment="1">
      <alignment horizontal="center" vertical="center"/>
    </xf>
    <xf numFmtId="185" fontId="9" fillId="0" borderId="0" xfId="0" applyNumberFormat="1" applyFont="1" applyAlignment="1">
      <alignment horizontal="center" vertical="center"/>
    </xf>
    <xf numFmtId="0" fontId="78" fillId="0" borderId="0" xfId="0" applyFont="1" applyAlignment="1">
      <alignment horizontal="center" vertical="center"/>
    </xf>
    <xf numFmtId="49" fontId="72" fillId="7" borderId="39" xfId="0" applyNumberFormat="1" applyFont="1" applyFill="1" applyBorder="1" applyAlignment="1">
      <alignment horizontal="left" vertical="center" wrapText="1"/>
    </xf>
    <xf numFmtId="190" fontId="72" fillId="8" borderId="39" xfId="0" applyNumberFormat="1" applyFont="1" applyFill="1" applyBorder="1" applyAlignment="1">
      <alignment horizontal="right" vertical="center" wrapText="1"/>
    </xf>
    <xf numFmtId="181" fontId="72" fillId="8" borderId="39" xfId="0" applyNumberFormat="1" applyFont="1" applyFill="1" applyBorder="1" applyAlignment="1">
      <alignment horizontal="right" vertical="center" wrapText="1"/>
    </xf>
    <xf numFmtId="190" fontId="72" fillId="9" borderId="39" xfId="0" applyNumberFormat="1" applyFont="1" applyFill="1" applyBorder="1" applyAlignment="1">
      <alignment horizontal="right" vertical="center" wrapText="1"/>
    </xf>
    <xf numFmtId="181" fontId="72" fillId="9" borderId="39" xfId="0" applyNumberFormat="1" applyFont="1" applyFill="1" applyBorder="1" applyAlignment="1">
      <alignment horizontal="right" vertical="center" wrapText="1"/>
    </xf>
    <xf numFmtId="49" fontId="72" fillId="10" borderId="39" xfId="0" applyNumberFormat="1" applyFont="1" applyFill="1" applyBorder="1" applyAlignment="1">
      <alignment horizontal="left" vertical="center" wrapText="1"/>
    </xf>
    <xf numFmtId="190" fontId="72" fillId="10" borderId="39" xfId="0" applyNumberFormat="1" applyFont="1" applyFill="1" applyBorder="1" applyAlignment="1">
      <alignment horizontal="right" vertical="center" wrapText="1"/>
    </xf>
    <xf numFmtId="181" fontId="72" fillId="10" borderId="39" xfId="0" applyNumberFormat="1" applyFont="1" applyFill="1" applyBorder="1" applyAlignment="1">
      <alignment horizontal="right" vertical="center" wrapText="1"/>
    </xf>
    <xf numFmtId="0" fontId="14" fillId="0" borderId="0" xfId="0" applyFont="1" applyAlignment="1">
      <alignment vertical="center" wrapText="1"/>
    </xf>
    <xf numFmtId="0" fontId="13" fillId="0" borderId="12" xfId="0" applyFont="1" applyBorder="1"/>
    <xf numFmtId="184" fontId="13" fillId="0" borderId="12" xfId="0" applyNumberFormat="1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0" xfId="0" applyFont="1"/>
    <xf numFmtId="184" fontId="13" fillId="0" borderId="0" xfId="0" applyNumberFormat="1" applyFont="1"/>
    <xf numFmtId="188" fontId="13" fillId="0" borderId="0" xfId="0" applyNumberFormat="1" applyFont="1"/>
    <xf numFmtId="2" fontId="79" fillId="0" borderId="8" xfId="0" applyNumberFormat="1" applyFont="1" applyBorder="1" applyAlignment="1">
      <alignment horizontal="center" vertical="center" wrapText="1"/>
    </xf>
    <xf numFmtId="1" fontId="80" fillId="0" borderId="7" xfId="0" applyNumberFormat="1" applyFont="1" applyBorder="1" applyAlignment="1">
      <alignment horizontal="center" vertical="center" wrapText="1"/>
    </xf>
    <xf numFmtId="2" fontId="80" fillId="0" borderId="7" xfId="0" applyNumberFormat="1" applyFont="1" applyBorder="1" applyAlignment="1">
      <alignment horizontal="center" vertical="center" wrapText="1"/>
    </xf>
    <xf numFmtId="2" fontId="80" fillId="0" borderId="8" xfId="0" applyNumberFormat="1" applyFont="1" applyBorder="1" applyAlignment="1">
      <alignment horizontal="center" vertical="center" wrapText="1"/>
    </xf>
    <xf numFmtId="2" fontId="80" fillId="0" borderId="12" xfId="0" applyNumberFormat="1" applyFont="1" applyBorder="1" applyAlignment="1">
      <alignment horizontal="center" vertical="center" wrapText="1"/>
    </xf>
    <xf numFmtId="1" fontId="80" fillId="0" borderId="12" xfId="0" applyNumberFormat="1" applyFont="1" applyBorder="1" applyAlignment="1">
      <alignment horizontal="center" vertical="center" wrapText="1"/>
    </xf>
    <xf numFmtId="0" fontId="80" fillId="0" borderId="7" xfId="0" applyFont="1" applyBorder="1" applyAlignment="1">
      <alignment horizontal="center" vertical="center" wrapText="1"/>
    </xf>
    <xf numFmtId="0" fontId="80" fillId="0" borderId="12" xfId="0" applyFont="1" applyBorder="1" applyAlignment="1">
      <alignment horizontal="center" vertical="center"/>
    </xf>
    <xf numFmtId="184" fontId="80" fillId="0" borderId="12" xfId="0" applyNumberFormat="1" applyFont="1" applyBorder="1" applyAlignment="1">
      <alignment horizontal="center" vertical="center"/>
    </xf>
    <xf numFmtId="0" fontId="80" fillId="3" borderId="18" xfId="0" applyFont="1" applyFill="1" applyBorder="1" applyAlignment="1">
      <alignment horizontal="center" vertical="center" wrapText="1"/>
    </xf>
    <xf numFmtId="184" fontId="80" fillId="3" borderId="12" xfId="0" applyNumberFormat="1" applyFont="1" applyFill="1" applyBorder="1" applyAlignment="1">
      <alignment horizontal="center" vertical="center" wrapText="1"/>
    </xf>
    <xf numFmtId="0" fontId="80" fillId="3" borderId="8" xfId="0" applyFont="1" applyFill="1" applyBorder="1" applyAlignment="1">
      <alignment horizontal="center" vertical="center" wrapText="1"/>
    </xf>
    <xf numFmtId="1" fontId="80" fillId="0" borderId="0" xfId="0" applyNumberFormat="1" applyFont="1" applyAlignment="1">
      <alignment wrapText="1"/>
    </xf>
    <xf numFmtId="0" fontId="80" fillId="0" borderId="0" xfId="0" applyFont="1" applyAlignment="1">
      <alignment horizontal="center" vertical="center" wrapText="1"/>
    </xf>
    <xf numFmtId="2" fontId="80" fillId="0" borderId="0" xfId="0" applyNumberFormat="1" applyFont="1" applyAlignment="1">
      <alignment horizontal="center" vertical="center" wrapText="1"/>
    </xf>
    <xf numFmtId="0" fontId="80" fillId="0" borderId="0" xfId="0" applyFont="1" applyAlignment="1">
      <alignment wrapText="1"/>
    </xf>
    <xf numFmtId="0" fontId="11" fillId="0" borderId="40" xfId="0" applyFont="1" applyBorder="1"/>
    <xf numFmtId="2" fontId="80" fillId="0" borderId="41" xfId="0" applyNumberFormat="1" applyFont="1" applyBorder="1" applyAlignment="1">
      <alignment horizontal="center" vertical="center" wrapText="1"/>
    </xf>
    <xf numFmtId="2" fontId="80" fillId="0" borderId="42" xfId="0" applyNumberFormat="1" applyFont="1" applyBorder="1" applyAlignment="1">
      <alignment horizontal="center" vertical="center" wrapText="1"/>
    </xf>
    <xf numFmtId="2" fontId="80" fillId="0" borderId="0" xfId="0" applyNumberFormat="1" applyFont="1" applyAlignment="1">
      <alignment horizontal="center" wrapText="1"/>
    </xf>
    <xf numFmtId="184" fontId="80" fillId="0" borderId="42" xfId="0" applyNumberFormat="1" applyFont="1" applyBorder="1" applyAlignment="1">
      <alignment horizontal="center" vertical="center" wrapText="1"/>
    </xf>
    <xf numFmtId="184" fontId="80" fillId="0" borderId="8" xfId="0" applyNumberFormat="1" applyFont="1" applyBorder="1" applyAlignment="1">
      <alignment horizontal="center" vertical="center"/>
    </xf>
    <xf numFmtId="184" fontId="80" fillId="0" borderId="10" xfId="0" applyNumberFormat="1" applyFont="1" applyBorder="1" applyAlignment="1">
      <alignment horizontal="center" vertical="center"/>
    </xf>
    <xf numFmtId="184" fontId="80" fillId="3" borderId="8" xfId="0" applyNumberFormat="1" applyFont="1" applyFill="1" applyBorder="1" applyAlignment="1">
      <alignment horizontal="center" vertical="center" wrapText="1"/>
    </xf>
    <xf numFmtId="184" fontId="80" fillId="3" borderId="4" xfId="0" applyNumberFormat="1" applyFont="1" applyFill="1" applyBorder="1" applyAlignment="1">
      <alignment horizontal="center" vertical="center" wrapText="1"/>
    </xf>
    <xf numFmtId="184" fontId="80" fillId="3" borderId="10" xfId="0" applyNumberFormat="1" applyFont="1" applyFill="1" applyBorder="1" applyAlignment="1">
      <alignment horizontal="center" vertical="center" wrapText="1"/>
    </xf>
    <xf numFmtId="0" fontId="81" fillId="3" borderId="8" xfId="0" applyFont="1" applyFill="1" applyBorder="1" applyAlignment="1">
      <alignment horizontal="center" vertical="center" wrapText="1"/>
    </xf>
    <xf numFmtId="0" fontId="80" fillId="3" borderId="12" xfId="0" applyFont="1" applyFill="1" applyBorder="1" applyAlignment="1">
      <alignment horizontal="center" vertical="center" wrapText="1"/>
    </xf>
    <xf numFmtId="0" fontId="80" fillId="3" borderId="0" xfId="0" applyFont="1" applyFill="1" applyBorder="1"/>
    <xf numFmtId="0" fontId="82" fillId="3" borderId="0" xfId="0" applyFont="1" applyFill="1" applyBorder="1"/>
    <xf numFmtId="10" fontId="80" fillId="3" borderId="12" xfId="0" applyNumberFormat="1" applyFont="1" applyFill="1" applyBorder="1" applyAlignment="1">
      <alignment horizontal="center" vertical="center" wrapText="1"/>
    </xf>
    <xf numFmtId="0" fontId="80" fillId="3" borderId="0" xfId="0" applyFont="1" applyFill="1" applyBorder="1" applyAlignment="1">
      <alignment horizontal="center" vertical="center" wrapText="1"/>
    </xf>
    <xf numFmtId="0" fontId="83" fillId="0" borderId="16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2" xfId="0" applyFont="1" applyFill="1" applyBorder="1" applyAlignment="1">
      <alignment horizontal="center" vertical="center" wrapText="1"/>
    </xf>
    <xf numFmtId="0" fontId="11" fillId="0" borderId="15" xfId="0" applyFont="1" applyFill="1" applyBorder="1"/>
    <xf numFmtId="0" fontId="11" fillId="0" borderId="18" xfId="0" applyFont="1" applyFill="1" applyBorder="1"/>
    <xf numFmtId="0" fontId="11" fillId="0" borderId="19" xfId="0" applyFont="1" applyFill="1" applyBorder="1"/>
    <xf numFmtId="0" fontId="42" fillId="0" borderId="8" xfId="0" applyFont="1" applyFill="1" applyBorder="1" applyAlignment="1">
      <alignment horizontal="center" vertical="center" wrapText="1"/>
    </xf>
    <xf numFmtId="0" fontId="42" fillId="0" borderId="12" xfId="0" applyFont="1" applyFill="1" applyBorder="1" applyAlignment="1">
      <alignment horizontal="center" vertical="center" wrapText="1"/>
    </xf>
    <xf numFmtId="0" fontId="11" fillId="0" borderId="4" xfId="32" applyBorder="1" applyAlignment="1">
      <alignment horizontal="center" vertical="center" wrapText="1"/>
    </xf>
    <xf numFmtId="185" fontId="11" fillId="0" borderId="4" xfId="32" applyNumberFormat="1" applyBorder="1" applyAlignment="1">
      <alignment horizontal="center" vertical="center" wrapText="1"/>
    </xf>
    <xf numFmtId="1" fontId="11" fillId="0" borderId="4" xfId="32" applyNumberFormat="1" applyBorder="1" applyAlignment="1">
      <alignment horizontal="center" vertical="center" wrapText="1"/>
    </xf>
    <xf numFmtId="2" fontId="11" fillId="0" borderId="4" xfId="32" applyNumberFormat="1" applyBorder="1" applyAlignment="1">
      <alignment horizontal="center" vertical="center" wrapText="1"/>
    </xf>
    <xf numFmtId="1" fontId="42" fillId="0" borderId="12" xfId="0" applyNumberFormat="1" applyFont="1" applyFill="1" applyBorder="1" applyAlignment="1">
      <alignment horizontal="center" vertical="center" wrapText="1"/>
    </xf>
    <xf numFmtId="2" fontId="42" fillId="0" borderId="12" xfId="0" applyNumberFormat="1" applyFont="1" applyFill="1" applyBorder="1" applyAlignment="1">
      <alignment horizontal="center" vertical="center" wrapText="1"/>
    </xf>
    <xf numFmtId="0" fontId="84" fillId="0" borderId="16" xfId="0" applyFont="1" applyFill="1" applyBorder="1" applyAlignment="1">
      <alignment horizontal="center" vertical="center" wrapText="1"/>
    </xf>
    <xf numFmtId="0" fontId="85" fillId="0" borderId="16" xfId="0" applyFont="1" applyFill="1" applyBorder="1" applyAlignment="1">
      <alignment horizontal="center" vertical="center" wrapText="1"/>
    </xf>
    <xf numFmtId="0" fontId="80" fillId="0" borderId="0" xfId="0" applyFont="1" applyFill="1"/>
    <xf numFmtId="0" fontId="11" fillId="0" borderId="23" xfId="0" applyFont="1" applyFill="1" applyBorder="1"/>
    <xf numFmtId="0" fontId="11" fillId="0" borderId="14" xfId="0" applyFont="1" applyFill="1" applyBorder="1"/>
    <xf numFmtId="0" fontId="34" fillId="0" borderId="9" xfId="0" applyFont="1" applyFill="1" applyBorder="1" applyAlignment="1">
      <alignment horizontal="center" vertical="center" wrapText="1"/>
    </xf>
    <xf numFmtId="0" fontId="42" fillId="0" borderId="0" xfId="0" applyFont="1" applyFill="1" applyAlignment="1">
      <alignment horizontal="center" vertical="center" wrapText="1"/>
    </xf>
    <xf numFmtId="1" fontId="13" fillId="0" borderId="12" xfId="0" applyNumberFormat="1" applyFont="1" applyFill="1" applyBorder="1" applyAlignment="1">
      <alignment horizontal="center" vertical="center"/>
    </xf>
    <xf numFmtId="185" fontId="42" fillId="0" borderId="0" xfId="0" applyNumberFormat="1" applyFont="1" applyFill="1" applyAlignment="1">
      <alignment horizontal="center" vertical="center" wrapText="1"/>
    </xf>
    <xf numFmtId="1" fontId="0" fillId="0" borderId="0" xfId="0" applyNumberFormat="1" applyFont="1" applyFill="1"/>
    <xf numFmtId="1" fontId="11" fillId="0" borderId="4" xfId="32" applyNumberFormat="1" applyBorder="1" applyAlignment="1">
      <alignment horizontal="center" vertical="center"/>
    </xf>
    <xf numFmtId="2" fontId="11" fillId="0" borderId="4" xfId="32" applyNumberFormat="1" applyBorder="1" applyAlignment="1">
      <alignment horizontal="center" vertical="center"/>
    </xf>
    <xf numFmtId="0" fontId="86" fillId="0" borderId="0" xfId="0" applyFont="1" applyAlignment="1">
      <alignment horizontal="center" vertical="center" wrapText="1"/>
    </xf>
    <xf numFmtId="0" fontId="87" fillId="0" borderId="43" xfId="0" applyFont="1" applyBorder="1" applyAlignment="1">
      <alignment horizontal="center" vertical="center" wrapText="1"/>
    </xf>
    <xf numFmtId="0" fontId="87" fillId="0" borderId="26" xfId="0" applyFont="1" applyBorder="1" applyAlignment="1">
      <alignment horizontal="center" vertical="center" wrapText="1"/>
    </xf>
    <xf numFmtId="0" fontId="87" fillId="0" borderId="27" xfId="0" applyFont="1" applyBorder="1" applyAlignment="1">
      <alignment horizontal="center" vertical="center" wrapText="1"/>
    </xf>
    <xf numFmtId="0" fontId="11" fillId="0" borderId="44" xfId="0" applyFont="1" applyBorder="1"/>
    <xf numFmtId="0" fontId="87" fillId="0" borderId="8" xfId="0" applyFont="1" applyBorder="1" applyAlignment="1">
      <alignment horizontal="center" vertical="center" wrapText="1"/>
    </xf>
    <xf numFmtId="0" fontId="11" fillId="0" borderId="45" xfId="0" applyFont="1" applyBorder="1"/>
    <xf numFmtId="0" fontId="87" fillId="0" borderId="12" xfId="0" applyFont="1" applyBorder="1" applyAlignment="1">
      <alignment horizontal="center" vertical="center" wrapText="1"/>
    </xf>
    <xf numFmtId="0" fontId="88" fillId="0" borderId="46" xfId="0" applyFont="1" applyBorder="1" applyAlignment="1">
      <alignment horizontal="center" vertical="center" wrapText="1"/>
    </xf>
    <xf numFmtId="0" fontId="88" fillId="0" borderId="12" xfId="0" applyFont="1" applyBorder="1" applyAlignment="1">
      <alignment horizontal="center" vertical="center" wrapText="1"/>
    </xf>
    <xf numFmtId="0" fontId="80" fillId="3" borderId="46" xfId="0" applyFont="1" applyFill="1" applyBorder="1" applyAlignment="1">
      <alignment horizontal="center" vertical="center" wrapText="1"/>
    </xf>
    <xf numFmtId="0" fontId="80" fillId="3" borderId="12" xfId="0" applyFont="1" applyFill="1" applyBorder="1" applyAlignment="1">
      <alignment horizontal="left" vertical="center" wrapText="1"/>
    </xf>
    <xf numFmtId="1" fontId="80" fillId="0" borderId="12" xfId="0" applyNumberFormat="1" applyFont="1" applyBorder="1" applyAlignment="1">
      <alignment horizontal="center" vertical="center"/>
    </xf>
    <xf numFmtId="2" fontId="80" fillId="0" borderId="12" xfId="0" applyNumberFormat="1" applyFont="1" applyBorder="1" applyAlignment="1">
      <alignment horizontal="center" vertical="center"/>
    </xf>
    <xf numFmtId="0" fontId="80" fillId="3" borderId="10" xfId="0" applyFont="1" applyFill="1" applyBorder="1" applyAlignment="1">
      <alignment horizontal="left" vertical="center" wrapText="1"/>
    </xf>
    <xf numFmtId="0" fontId="80" fillId="3" borderId="47" xfId="0" applyFont="1" applyFill="1" applyBorder="1" applyAlignment="1">
      <alignment horizontal="center" vertical="center" wrapText="1"/>
    </xf>
    <xf numFmtId="1" fontId="88" fillId="11" borderId="12" xfId="0" applyNumberFormat="1" applyFont="1" applyFill="1" applyBorder="1" applyAlignment="1">
      <alignment horizontal="center" vertical="center" wrapText="1"/>
    </xf>
    <xf numFmtId="2" fontId="88" fillId="11" borderId="12" xfId="0" applyNumberFormat="1" applyFont="1" applyFill="1" applyBorder="1" applyAlignment="1">
      <alignment horizontal="center" vertical="center" wrapText="1"/>
    </xf>
    <xf numFmtId="0" fontId="80" fillId="0" borderId="0" xfId="0" applyFont="1"/>
    <xf numFmtId="1" fontId="13" fillId="3" borderId="12" xfId="0" applyNumberFormat="1" applyFont="1" applyFill="1" applyBorder="1" applyAlignment="1">
      <alignment horizontal="center" vertical="center" wrapText="1"/>
    </xf>
    <xf numFmtId="1" fontId="11" fillId="12" borderId="4" xfId="37" applyNumberFormat="1" applyFill="1" applyBorder="1" applyAlignment="1">
      <alignment horizontal="center" vertical="center" wrapText="1"/>
    </xf>
    <xf numFmtId="2" fontId="11" fillId="12" borderId="4" xfId="37" applyNumberFormat="1" applyFill="1" applyBorder="1" applyAlignment="1">
      <alignment horizontal="center" vertical="center" wrapText="1"/>
    </xf>
    <xf numFmtId="0" fontId="80" fillId="0" borderId="27" xfId="0" applyFont="1" applyBorder="1" applyAlignment="1">
      <alignment horizontal="center" vertical="center" wrapText="1"/>
    </xf>
    <xf numFmtId="0" fontId="89" fillId="0" borderId="48" xfId="0" applyFont="1" applyBorder="1" applyAlignment="1">
      <alignment horizontal="center" vertical="center" wrapText="1"/>
    </xf>
    <xf numFmtId="0" fontId="11" fillId="0" borderId="49" xfId="0" applyFont="1" applyBorder="1"/>
    <xf numFmtId="0" fontId="11" fillId="0" borderId="50" xfId="0" applyFont="1" applyBorder="1"/>
    <xf numFmtId="0" fontId="88" fillId="0" borderId="51" xfId="0" applyFont="1" applyBorder="1" applyAlignment="1">
      <alignment horizontal="center" vertical="center" wrapText="1"/>
    </xf>
    <xf numFmtId="1" fontId="89" fillId="0" borderId="12" xfId="0" applyNumberFormat="1" applyFont="1" applyBorder="1" applyAlignment="1">
      <alignment horizontal="center" vertical="center" wrapText="1"/>
    </xf>
    <xf numFmtId="1" fontId="88" fillId="11" borderId="51" xfId="0" applyNumberFormat="1" applyFont="1" applyFill="1" applyBorder="1" applyAlignment="1">
      <alignment horizontal="center" vertical="center" wrapText="1"/>
    </xf>
    <xf numFmtId="0" fontId="15" fillId="0" borderId="12" xfId="0" applyFont="1" applyBorder="1" applyAlignment="1" quotePrefix="1">
      <alignment horizontal="center"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dxfs count="5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Arial"/>
        <scheme val="none"/>
        <sz val="10"/>
        <color rgb="FF9C0006"/>
      </font>
      <fill>
        <patternFill patternType="solid">
          <fgColor rgb="FFFFC7CE"/>
          <bgColor rgb="FFFFC7CE"/>
        </patternFill>
      </fill>
    </dxf>
    <dxf>
      <font>
        <name val="Arial"/>
        <scheme val="none"/>
        <sz val="10"/>
        <color rgb="FF9C0006"/>
      </font>
      <fill>
        <patternFill patternType="none"/>
      </fill>
    </dxf>
  </dxf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externalLink" Target="externalLinks/externalLink2.xml"/><Relationship Id="rId31" Type="http://schemas.openxmlformats.org/officeDocument/2006/relationships/externalLink" Target="externalLinks/externalLink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Data_from_27072018\REPORTS\PRT_REPORTS\REPORTS\PRT_20_21\MARCH_2021\AE_DCC_REPORT\PRT_Report_Summary_March_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Data_from_27072018\REPORTS\Daily_Demand_Collection_Report\PRT_Report_Summary_JANUARY_2020_new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itle"/>
      <sheetName val="Con_Count"/>
      <sheetName val="CMD_OSD"/>
      <sheetName val="Discon_curr"/>
      <sheetName val="Discon_Last"/>
      <sheetName val="GOVT OSD"/>
      <sheetName val="OSD"/>
      <sheetName val="Coll"/>
      <sheetName val="DTR_legacy"/>
      <sheetName val="Mob No"/>
      <sheetName val="theft"/>
      <sheetName val="Image Verify"/>
      <sheetName val="IT&amp;C Dem Coll"/>
      <sheetName val="DM Dem Coll"/>
      <sheetName val="6Y U Roll Avg"/>
      <sheetName val="Tot Roll Avg"/>
      <sheetName val="Class_Demand"/>
      <sheetName val="Effeciency"/>
      <sheetName val="Bill Unbill last"/>
      <sheetName val="Never_Billed"/>
      <sheetName val="pend conn  SINGLE PH"/>
      <sheetName val="meter repl"/>
      <sheetName val="Annex B"/>
      <sheetName val="Annex-G"/>
      <sheetName val="INDUSTRIAL"/>
      <sheetName val="TOWER "/>
      <sheetName val="OTA"/>
      <sheetName val="stw"/>
      <sheetName val="LDTW"/>
      <sheetName val="HDTW"/>
      <sheetName val="Grievance"/>
      <sheetName val="Supplywise DTR"/>
      <sheetName val="Revised Proj Formate-VIII"/>
      <sheetName val="DTR failure"/>
      <sheetName val="cum. DTR fail"/>
      <sheetName val="Demand Rs"/>
      <sheetName val="Collection Rs"/>
      <sheetName val="Input"/>
      <sheetName val="Demand MU"/>
      <sheetName val="Collection MU"/>
      <sheetName val="ATC"/>
      <sheetName val="T &amp; D"/>
      <sheetName val="HRA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6">
          <cell r="E6">
            <v>3665.16436729</v>
          </cell>
        </row>
        <row r="7">
          <cell r="E7">
            <v>2477.91859775</v>
          </cell>
        </row>
        <row r="8">
          <cell r="E8">
            <v>2488.76121642</v>
          </cell>
        </row>
        <row r="9">
          <cell r="E9">
            <v>1129.12066979</v>
          </cell>
        </row>
        <row r="10">
          <cell r="E10">
            <v>1549.49096972</v>
          </cell>
        </row>
        <row r="19">
          <cell r="E19">
            <v>115.9798515</v>
          </cell>
        </row>
        <row r="20">
          <cell r="E20">
            <v>2381.0662851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itle"/>
      <sheetName val="Con_Count"/>
      <sheetName val="CMD_OSD"/>
      <sheetName val="Discon_curr"/>
      <sheetName val="Discon_Last"/>
      <sheetName val="GOVT OSD"/>
      <sheetName val="OSD"/>
      <sheetName val="Coll"/>
      <sheetName val="DTR_legacy"/>
      <sheetName val="Mob No"/>
      <sheetName val="theft"/>
      <sheetName val="Image Verify"/>
      <sheetName val="IT&amp;C Dem Coll"/>
      <sheetName val="DM Dem Coll"/>
      <sheetName val="6Y U Roll Avg"/>
      <sheetName val="Tot Roll Avg"/>
      <sheetName val="Class_Demand"/>
      <sheetName val="Effeciency"/>
      <sheetName val="Bill Unbill last"/>
      <sheetName val="Bill Unbill curr"/>
      <sheetName val="Never_Billed"/>
      <sheetName val="pend conn  SINGLE PH"/>
      <sheetName val="meter repl"/>
      <sheetName val="Annex B"/>
      <sheetName val="Annex-G"/>
      <sheetName val="DOCKET Closing"/>
      <sheetName val="INDUSTRIAL"/>
      <sheetName val="TOWER "/>
      <sheetName val="OTA"/>
      <sheetName val="stw"/>
      <sheetName val="LDTW"/>
      <sheetName val="HDTW"/>
      <sheetName val="Grievance"/>
      <sheetName val="Supplywise DTR"/>
      <sheetName val="Revised Proj Formate-VIII"/>
      <sheetName val="LT Line &amp; Spacer"/>
      <sheetName val="DTR failure report2016-17"/>
      <sheetName val="cum. DTR fail"/>
      <sheetName val="analysis for DTR Failu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Z1000"/>
  <sheetViews>
    <sheetView zoomScale="85" zoomScaleNormal="85" workbookViewId="0">
      <selection activeCell="K11" sqref="K11:M11"/>
    </sheetView>
  </sheetViews>
  <sheetFormatPr defaultColWidth="14.4285714285714" defaultRowHeight="15" customHeight="1"/>
  <cols>
    <col min="1" max="1" width="5" customWidth="1"/>
    <col min="2" max="2" width="17.1428571428571" customWidth="1"/>
    <col min="3" max="14" width="8.85714285714286" customWidth="1"/>
    <col min="15" max="15" width="18" customWidth="1"/>
    <col min="16" max="26" width="9.14285714285714" customWidth="1"/>
  </cols>
  <sheetData>
    <row r="1" ht="23.25" customHeight="1" spans="1:26">
      <c r="A1" s="560" t="e">
        <f>"Status of Pending Disconnection Order as on "&amp;TEXT(EOMONTH(#REF!,0),"dd.mm.yyyy")</f>
        <v>#REF!</v>
      </c>
      <c r="P1" s="578"/>
      <c r="Q1" s="578"/>
      <c r="R1" s="578"/>
      <c r="S1" s="578"/>
      <c r="T1" s="578"/>
      <c r="U1" s="578"/>
      <c r="V1" s="578"/>
      <c r="W1" s="578"/>
      <c r="X1" s="578"/>
      <c r="Y1" s="578"/>
      <c r="Z1" s="578"/>
    </row>
    <row r="2" ht="31.5" customHeight="1" spans="1:26">
      <c r="A2" s="561" t="s">
        <v>0</v>
      </c>
      <c r="B2" s="562" t="s">
        <v>1</v>
      </c>
      <c r="C2" s="563" t="e">
        <f>"Disconnection Order issued during "&amp;TEXT(#REF!,"MMMM-YY")</f>
        <v>#REF!</v>
      </c>
      <c r="D2" s="315"/>
      <c r="E2" s="315"/>
      <c r="F2" s="315"/>
      <c r="G2" s="315"/>
      <c r="H2" s="315"/>
      <c r="I2" s="315"/>
      <c r="J2" s="336"/>
      <c r="K2" s="582" t="e">
        <f>"Disconnection Order effected during "&amp;TEXT(#REF!,"MMMM-YY")</f>
        <v>#REF!</v>
      </c>
      <c r="L2" s="315"/>
      <c r="M2" s="315"/>
      <c r="N2" s="336"/>
      <c r="O2" s="583" t="s">
        <v>2</v>
      </c>
      <c r="P2" s="578"/>
      <c r="Q2" s="578"/>
      <c r="R2" s="578"/>
      <c r="S2" s="578"/>
      <c r="T2" s="578"/>
      <c r="U2" s="578"/>
      <c r="V2" s="578"/>
      <c r="W2" s="578"/>
      <c r="X2" s="578"/>
      <c r="Y2" s="578"/>
      <c r="Z2" s="578"/>
    </row>
    <row r="3" ht="33" customHeight="1" spans="1:26">
      <c r="A3" s="564"/>
      <c r="B3" s="316"/>
      <c r="C3" s="565" t="s">
        <v>3</v>
      </c>
      <c r="D3" s="35"/>
      <c r="E3" s="565" t="s">
        <v>4</v>
      </c>
      <c r="F3" s="35"/>
      <c r="G3" s="565" t="s">
        <v>5</v>
      </c>
      <c r="H3" s="35"/>
      <c r="I3" s="565" t="s">
        <v>6</v>
      </c>
      <c r="J3" s="35"/>
      <c r="K3" s="567" t="s">
        <v>7</v>
      </c>
      <c r="L3" s="567" t="s">
        <v>4</v>
      </c>
      <c r="M3" s="567" t="s">
        <v>8</v>
      </c>
      <c r="N3" s="567" t="s">
        <v>6</v>
      </c>
      <c r="O3" s="584"/>
      <c r="P3" s="578"/>
      <c r="Q3" s="578"/>
      <c r="R3" s="578"/>
      <c r="S3" s="578"/>
      <c r="T3" s="578"/>
      <c r="U3" s="578"/>
      <c r="V3" s="578"/>
      <c r="W3" s="578"/>
      <c r="X3" s="578"/>
      <c r="Y3" s="578"/>
      <c r="Z3" s="578"/>
    </row>
    <row r="4" ht="30" customHeight="1" spans="1:26">
      <c r="A4" s="566"/>
      <c r="B4" s="36"/>
      <c r="C4" s="567" t="s">
        <v>9</v>
      </c>
      <c r="D4" s="567" t="s">
        <v>10</v>
      </c>
      <c r="E4" s="567" t="s">
        <v>9</v>
      </c>
      <c r="F4" s="567" t="s">
        <v>11</v>
      </c>
      <c r="G4" s="567" t="s">
        <v>9</v>
      </c>
      <c r="H4" s="567" t="s">
        <v>11</v>
      </c>
      <c r="I4" s="567" t="s">
        <v>9</v>
      </c>
      <c r="J4" s="567" t="s">
        <v>12</v>
      </c>
      <c r="K4" s="567" t="s">
        <v>9</v>
      </c>
      <c r="L4" s="567" t="s">
        <v>9</v>
      </c>
      <c r="M4" s="567" t="s">
        <v>9</v>
      </c>
      <c r="N4" s="567" t="s">
        <v>9</v>
      </c>
      <c r="O4" s="585"/>
      <c r="P4" s="578"/>
      <c r="Q4" s="578"/>
      <c r="R4" s="578"/>
      <c r="S4" s="578"/>
      <c r="T4" s="578"/>
      <c r="U4" s="578"/>
      <c r="V4" s="578"/>
      <c r="W4" s="578"/>
      <c r="X4" s="578"/>
      <c r="Y4" s="578"/>
      <c r="Z4" s="578"/>
    </row>
    <row r="5" ht="12.75" spans="1:26">
      <c r="A5" s="568">
        <v>1</v>
      </c>
      <c r="B5" s="569">
        <v>2</v>
      </c>
      <c r="C5" s="569">
        <v>3</v>
      </c>
      <c r="D5" s="569">
        <v>4</v>
      </c>
      <c r="E5" s="569">
        <v>5</v>
      </c>
      <c r="F5" s="569">
        <v>6</v>
      </c>
      <c r="G5" s="569"/>
      <c r="H5" s="569"/>
      <c r="I5" s="569">
        <v>7</v>
      </c>
      <c r="J5" s="569">
        <v>8</v>
      </c>
      <c r="K5" s="569"/>
      <c r="L5" s="569"/>
      <c r="M5" s="569"/>
      <c r="N5" s="569">
        <v>11</v>
      </c>
      <c r="O5" s="586" t="s">
        <v>13</v>
      </c>
      <c r="P5" s="578"/>
      <c r="Q5" s="578"/>
      <c r="R5" s="578"/>
      <c r="S5" s="578"/>
      <c r="T5" s="578"/>
      <c r="U5" s="578"/>
      <c r="V5" s="578"/>
      <c r="W5" s="578"/>
      <c r="X5" s="578"/>
      <c r="Y5" s="578"/>
      <c r="Z5" s="578"/>
    </row>
    <row r="6" ht="19.5" customHeight="1" spans="1:26">
      <c r="A6" s="570">
        <v>6</v>
      </c>
      <c r="B6" s="571" t="s">
        <v>14</v>
      </c>
      <c r="C6" s="572">
        <f t="shared" ref="C6:H6" si="0">C19</f>
        <v>493</v>
      </c>
      <c r="D6" s="573">
        <f t="shared" si="0"/>
        <v>204.0500332</v>
      </c>
      <c r="E6" s="572">
        <f t="shared" si="0"/>
        <v>1334</v>
      </c>
      <c r="F6" s="573">
        <f t="shared" si="0"/>
        <v>27.7067104999999</v>
      </c>
      <c r="G6" s="572">
        <f t="shared" si="0"/>
        <v>6410</v>
      </c>
      <c r="H6" s="573">
        <f t="shared" si="0"/>
        <v>25.3626718000001</v>
      </c>
      <c r="I6" s="576">
        <f t="shared" ref="I6:J6" si="1">SUM(C6+E6+G6)</f>
        <v>8237</v>
      </c>
      <c r="J6" s="577">
        <f t="shared" si="1"/>
        <v>257.1194155</v>
      </c>
      <c r="K6" s="587">
        <f t="shared" ref="K6:K10" si="2">C19-C32</f>
        <v>52</v>
      </c>
      <c r="L6" s="587">
        <f t="shared" ref="L6:L10" si="3">E19-E32</f>
        <v>585</v>
      </c>
      <c r="M6" s="587">
        <f t="shared" ref="M6:M10" si="4">G19-G32</f>
        <v>2832</v>
      </c>
      <c r="N6" s="576">
        <f t="shared" ref="N6:N10" si="5">SUM(K6:M6)</f>
        <v>3469</v>
      </c>
      <c r="O6" s="588">
        <f t="shared" ref="O6:O10" si="6">I6-N6</f>
        <v>4768</v>
      </c>
      <c r="P6" s="578"/>
      <c r="Q6" s="578"/>
      <c r="R6" s="578"/>
      <c r="S6" s="578"/>
      <c r="T6" s="578"/>
      <c r="U6" s="578"/>
      <c r="V6" s="578"/>
      <c r="W6" s="578"/>
      <c r="X6" s="578"/>
      <c r="Y6" s="578"/>
      <c r="Z6" s="578"/>
    </row>
    <row r="7" ht="19.5" customHeight="1" spans="1:26">
      <c r="A7" s="570">
        <v>7</v>
      </c>
      <c r="B7" s="571" t="s">
        <v>15</v>
      </c>
      <c r="C7" s="572">
        <f t="shared" ref="C7:H7" si="7">C20</f>
        <v>316</v>
      </c>
      <c r="D7" s="573">
        <f t="shared" si="7"/>
        <v>141.6227359</v>
      </c>
      <c r="E7" s="572">
        <f t="shared" si="7"/>
        <v>968</v>
      </c>
      <c r="F7" s="573">
        <f t="shared" si="7"/>
        <v>19.9754941</v>
      </c>
      <c r="G7" s="572">
        <f t="shared" si="7"/>
        <v>7741</v>
      </c>
      <c r="H7" s="573">
        <f t="shared" si="7"/>
        <v>27.1238296</v>
      </c>
      <c r="I7" s="576">
        <f t="shared" ref="I7:J7" si="8">SUM(C7+E7+G7)</f>
        <v>9025</v>
      </c>
      <c r="J7" s="577">
        <f t="shared" si="8"/>
        <v>188.7220596</v>
      </c>
      <c r="K7" s="587">
        <f t="shared" si="2"/>
        <v>89</v>
      </c>
      <c r="L7" s="587">
        <f t="shared" si="3"/>
        <v>565</v>
      </c>
      <c r="M7" s="587">
        <f t="shared" si="4"/>
        <v>3706</v>
      </c>
      <c r="N7" s="576">
        <f t="shared" si="5"/>
        <v>4360</v>
      </c>
      <c r="O7" s="588">
        <f t="shared" si="6"/>
        <v>4665</v>
      </c>
      <c r="P7" s="578"/>
      <c r="Q7" s="578"/>
      <c r="R7" s="578"/>
      <c r="S7" s="578"/>
      <c r="T7" s="578"/>
      <c r="U7" s="578"/>
      <c r="V7" s="578"/>
      <c r="W7" s="578"/>
      <c r="X7" s="578"/>
      <c r="Y7" s="578"/>
      <c r="Z7" s="578"/>
    </row>
    <row r="8" ht="19.5" customHeight="1" spans="1:26">
      <c r="A8" s="570">
        <v>8</v>
      </c>
      <c r="B8" s="571" t="s">
        <v>16</v>
      </c>
      <c r="C8" s="572">
        <f t="shared" ref="C8:H8" si="9">C21</f>
        <v>176</v>
      </c>
      <c r="D8" s="573">
        <f t="shared" si="9"/>
        <v>99.1748922</v>
      </c>
      <c r="E8" s="572">
        <f t="shared" si="9"/>
        <v>631</v>
      </c>
      <c r="F8" s="573">
        <f t="shared" si="9"/>
        <v>12.7743333</v>
      </c>
      <c r="G8" s="572">
        <f t="shared" si="9"/>
        <v>6250</v>
      </c>
      <c r="H8" s="573">
        <f t="shared" si="9"/>
        <v>20.9422805</v>
      </c>
      <c r="I8" s="576">
        <f t="shared" ref="I8:J8" si="10">SUM(C8+E8+G8)</f>
        <v>7057</v>
      </c>
      <c r="J8" s="577">
        <f t="shared" si="10"/>
        <v>132.891506</v>
      </c>
      <c r="K8" s="587">
        <f t="shared" si="2"/>
        <v>57</v>
      </c>
      <c r="L8" s="587">
        <f t="shared" si="3"/>
        <v>325</v>
      </c>
      <c r="M8" s="587">
        <f t="shared" si="4"/>
        <v>2799</v>
      </c>
      <c r="N8" s="576">
        <f t="shared" si="5"/>
        <v>3181</v>
      </c>
      <c r="O8" s="588">
        <f t="shared" si="6"/>
        <v>3876</v>
      </c>
      <c r="P8" s="578"/>
      <c r="Q8" s="578"/>
      <c r="R8" s="578"/>
      <c r="S8" s="578"/>
      <c r="T8" s="578"/>
      <c r="U8" s="578"/>
      <c r="V8" s="578"/>
      <c r="W8" s="578"/>
      <c r="X8" s="578"/>
      <c r="Y8" s="578"/>
      <c r="Z8" s="578"/>
    </row>
    <row r="9" ht="19.5" customHeight="1" spans="1:26">
      <c r="A9" s="570">
        <v>9</v>
      </c>
      <c r="B9" s="574" t="s">
        <v>17</v>
      </c>
      <c r="C9" s="572">
        <f t="shared" ref="C9:H9" si="11">C22</f>
        <v>226</v>
      </c>
      <c r="D9" s="573">
        <f t="shared" si="11"/>
        <v>200.1828247</v>
      </c>
      <c r="E9" s="572">
        <f t="shared" si="11"/>
        <v>1057</v>
      </c>
      <c r="F9" s="573">
        <f t="shared" si="11"/>
        <v>21.0258426</v>
      </c>
      <c r="G9" s="572">
        <f t="shared" si="11"/>
        <v>4437</v>
      </c>
      <c r="H9" s="573">
        <f t="shared" si="11"/>
        <v>18.1069644</v>
      </c>
      <c r="I9" s="576">
        <f t="shared" ref="I9:J9" si="12">SUM(C9+E9+G9)</f>
        <v>5720</v>
      </c>
      <c r="J9" s="577">
        <f t="shared" si="12"/>
        <v>239.3156317</v>
      </c>
      <c r="K9" s="587">
        <f t="shared" si="2"/>
        <v>48</v>
      </c>
      <c r="L9" s="587">
        <f t="shared" si="3"/>
        <v>422</v>
      </c>
      <c r="M9" s="587">
        <f t="shared" si="4"/>
        <v>1210</v>
      </c>
      <c r="N9" s="576">
        <f t="shared" si="5"/>
        <v>1680</v>
      </c>
      <c r="O9" s="588">
        <f t="shared" si="6"/>
        <v>4040</v>
      </c>
      <c r="P9" s="578"/>
      <c r="Q9" s="578"/>
      <c r="R9" s="578"/>
      <c r="S9" s="578"/>
      <c r="T9" s="578"/>
      <c r="U9" s="578"/>
      <c r="V9" s="578"/>
      <c r="W9" s="578"/>
      <c r="X9" s="578"/>
      <c r="Y9" s="578"/>
      <c r="Z9" s="578"/>
    </row>
    <row r="10" ht="19.5" customHeight="1" spans="1:26">
      <c r="A10" s="570">
        <v>10</v>
      </c>
      <c r="B10" s="571" t="s">
        <v>18</v>
      </c>
      <c r="C10" s="572">
        <f t="shared" ref="C10:H10" si="13">C23</f>
        <v>101</v>
      </c>
      <c r="D10" s="573">
        <f t="shared" si="13"/>
        <v>38.4234532</v>
      </c>
      <c r="E10" s="572">
        <f t="shared" si="13"/>
        <v>300</v>
      </c>
      <c r="F10" s="573">
        <f t="shared" si="13"/>
        <v>6.8997377</v>
      </c>
      <c r="G10" s="572">
        <f t="shared" si="13"/>
        <v>3303</v>
      </c>
      <c r="H10" s="573">
        <f t="shared" si="13"/>
        <v>10.6437819</v>
      </c>
      <c r="I10" s="576">
        <f t="shared" ref="I10:J10" si="14">SUM(C10+E10+G10)</f>
        <v>3704</v>
      </c>
      <c r="J10" s="577">
        <f t="shared" si="14"/>
        <v>55.9669728</v>
      </c>
      <c r="K10" s="587">
        <f t="shared" si="2"/>
        <v>26</v>
      </c>
      <c r="L10" s="587">
        <f t="shared" si="3"/>
        <v>140</v>
      </c>
      <c r="M10" s="587">
        <f t="shared" si="4"/>
        <v>1587</v>
      </c>
      <c r="N10" s="576">
        <f t="shared" si="5"/>
        <v>1753</v>
      </c>
      <c r="O10" s="588">
        <f t="shared" si="6"/>
        <v>1951</v>
      </c>
      <c r="P10" s="578"/>
      <c r="Q10" s="578"/>
      <c r="R10" s="578"/>
      <c r="S10" s="578"/>
      <c r="T10" s="578"/>
      <c r="U10" s="578"/>
      <c r="V10" s="578"/>
      <c r="W10" s="578"/>
      <c r="X10" s="578"/>
      <c r="Y10" s="578"/>
      <c r="Z10" s="578"/>
    </row>
    <row r="11" ht="30.75" customHeight="1" spans="1:26">
      <c r="A11" s="575" t="s">
        <v>19</v>
      </c>
      <c r="B11" s="35"/>
      <c r="C11" s="576">
        <f t="shared" ref="C11:O11" si="15">SUM(C6:C10)</f>
        <v>1312</v>
      </c>
      <c r="D11" s="577">
        <f t="shared" si="15"/>
        <v>683.4539392</v>
      </c>
      <c r="E11" s="576">
        <f t="shared" si="15"/>
        <v>4290</v>
      </c>
      <c r="F11" s="577">
        <f t="shared" si="15"/>
        <v>88.3821181999999</v>
      </c>
      <c r="G11" s="576">
        <f t="shared" si="15"/>
        <v>28141</v>
      </c>
      <c r="H11" s="577">
        <f t="shared" si="15"/>
        <v>102.1795282</v>
      </c>
      <c r="I11" s="576">
        <f t="shared" si="15"/>
        <v>33743</v>
      </c>
      <c r="J11" s="577">
        <f t="shared" si="15"/>
        <v>874.0155856</v>
      </c>
      <c r="K11" s="576">
        <f t="shared" si="15"/>
        <v>272</v>
      </c>
      <c r="L11" s="576">
        <f t="shared" si="15"/>
        <v>2037</v>
      </c>
      <c r="M11" s="576">
        <f t="shared" si="15"/>
        <v>12134</v>
      </c>
      <c r="N11" s="576">
        <f t="shared" si="15"/>
        <v>14443</v>
      </c>
      <c r="O11" s="576">
        <f t="shared" si="15"/>
        <v>19300</v>
      </c>
      <c r="P11" s="578"/>
      <c r="Q11" s="578"/>
      <c r="R11" s="578"/>
      <c r="S11" s="578"/>
      <c r="T11" s="578"/>
      <c r="U11" s="578"/>
      <c r="V11" s="578"/>
      <c r="W11" s="578"/>
      <c r="X11" s="578"/>
      <c r="Y11" s="578"/>
      <c r="Z11" s="578"/>
    </row>
    <row r="12" ht="12.75" customHeight="1" spans="1:26">
      <c r="A12" s="578"/>
      <c r="B12" s="578"/>
      <c r="C12" s="578"/>
      <c r="D12" s="578"/>
      <c r="E12" s="578"/>
      <c r="F12" s="578"/>
      <c r="G12" s="578"/>
      <c r="H12" s="578"/>
      <c r="I12" s="578"/>
      <c r="J12" s="578"/>
      <c r="K12" s="578"/>
      <c r="L12" s="578"/>
      <c r="M12" s="578"/>
      <c r="N12" s="578"/>
      <c r="O12" s="578"/>
      <c r="P12" s="578"/>
      <c r="Q12" s="578"/>
      <c r="R12" s="578"/>
      <c r="S12" s="578"/>
      <c r="T12" s="578"/>
      <c r="U12" s="578"/>
      <c r="V12" s="578"/>
      <c r="W12" s="578"/>
      <c r="X12" s="578"/>
      <c r="Y12" s="578"/>
      <c r="Z12" s="578"/>
    </row>
    <row r="13" ht="12.75" customHeight="1" spans="1:26">
      <c r="A13" s="578"/>
      <c r="B13" s="578"/>
      <c r="C13" s="578"/>
      <c r="D13" s="578"/>
      <c r="E13" s="578"/>
      <c r="F13" s="578"/>
      <c r="G13" s="578"/>
      <c r="H13" s="578"/>
      <c r="I13" s="578"/>
      <c r="J13" s="578"/>
      <c r="K13" s="578"/>
      <c r="L13" s="578"/>
      <c r="M13" s="578"/>
      <c r="N13" s="578"/>
      <c r="O13" s="578"/>
      <c r="P13" s="578"/>
      <c r="Q13" s="578"/>
      <c r="R13" s="578"/>
      <c r="S13" s="578"/>
      <c r="T13" s="578"/>
      <c r="U13" s="578"/>
      <c r="V13" s="578"/>
      <c r="W13" s="578"/>
      <c r="X13" s="578"/>
      <c r="Y13" s="578"/>
      <c r="Z13" s="578"/>
    </row>
    <row r="14" ht="12.75" customHeight="1" spans="1:26">
      <c r="A14" s="578"/>
      <c r="B14" s="578"/>
      <c r="C14" s="578"/>
      <c r="D14" s="578"/>
      <c r="E14" s="578"/>
      <c r="F14" s="578"/>
      <c r="G14" s="578"/>
      <c r="H14" s="578"/>
      <c r="I14" s="578"/>
      <c r="J14" s="578"/>
      <c r="K14" s="578"/>
      <c r="L14" s="578"/>
      <c r="M14" s="578"/>
      <c r="N14" s="578"/>
      <c r="O14" s="578"/>
      <c r="P14" s="578"/>
      <c r="Q14" s="578"/>
      <c r="R14" s="578"/>
      <c r="S14" s="578"/>
      <c r="T14" s="578"/>
      <c r="U14" s="578"/>
      <c r="V14" s="578"/>
      <c r="W14" s="578"/>
      <c r="X14" s="578"/>
      <c r="Y14" s="578"/>
      <c r="Z14" s="578"/>
    </row>
    <row r="15" ht="31.5" customHeight="1" spans="1:26">
      <c r="A15" s="561" t="s">
        <v>0</v>
      </c>
      <c r="B15" s="562" t="s">
        <v>1</v>
      </c>
      <c r="C15" s="563" t="e">
        <f>"Disconnection Order issued at the beginning of "&amp;TEXT(#REF!,"mmmm-yy")</f>
        <v>#REF!</v>
      </c>
      <c r="D15" s="315"/>
      <c r="E15" s="315"/>
      <c r="F15" s="315"/>
      <c r="G15" s="315"/>
      <c r="H15" s="315"/>
      <c r="I15" s="315"/>
      <c r="J15" s="336"/>
      <c r="K15" s="578"/>
      <c r="L15" s="578"/>
      <c r="M15" s="578"/>
      <c r="N15" s="578"/>
      <c r="O15" s="578"/>
      <c r="P15" s="578"/>
      <c r="Q15" s="578"/>
      <c r="R15" s="578"/>
      <c r="S15" s="578"/>
      <c r="T15" s="578"/>
      <c r="U15" s="578"/>
      <c r="V15" s="578"/>
      <c r="W15" s="578"/>
      <c r="X15" s="578"/>
      <c r="Y15" s="578"/>
      <c r="Z15" s="578"/>
    </row>
    <row r="16" ht="33" customHeight="1" spans="1:26">
      <c r="A16" s="564"/>
      <c r="B16" s="316"/>
      <c r="C16" s="565" t="s">
        <v>3</v>
      </c>
      <c r="D16" s="35"/>
      <c r="E16" s="565" t="s">
        <v>4</v>
      </c>
      <c r="F16" s="35"/>
      <c r="G16" s="565" t="s">
        <v>5</v>
      </c>
      <c r="H16" s="35"/>
      <c r="I16" s="565" t="s">
        <v>6</v>
      </c>
      <c r="J16" s="35"/>
      <c r="K16" s="578"/>
      <c r="L16" s="578"/>
      <c r="M16" s="578"/>
      <c r="N16" s="578"/>
      <c r="O16" s="578"/>
      <c r="P16" s="578"/>
      <c r="Q16" s="578"/>
      <c r="R16" s="578"/>
      <c r="S16" s="578"/>
      <c r="T16" s="578"/>
      <c r="U16" s="578"/>
      <c r="V16" s="578"/>
      <c r="W16" s="578"/>
      <c r="X16" s="578"/>
      <c r="Y16" s="578"/>
      <c r="Z16" s="578"/>
    </row>
    <row r="17" ht="30" customHeight="1" spans="1:26">
      <c r="A17" s="566"/>
      <c r="B17" s="36"/>
      <c r="C17" s="567" t="s">
        <v>9</v>
      </c>
      <c r="D17" s="567" t="s">
        <v>10</v>
      </c>
      <c r="E17" s="567" t="s">
        <v>9</v>
      </c>
      <c r="F17" s="567" t="s">
        <v>11</v>
      </c>
      <c r="G17" s="567" t="s">
        <v>9</v>
      </c>
      <c r="H17" s="567" t="s">
        <v>11</v>
      </c>
      <c r="I17" s="567" t="s">
        <v>9</v>
      </c>
      <c r="J17" s="567" t="s">
        <v>12</v>
      </c>
      <c r="K17" s="578"/>
      <c r="L17" s="578"/>
      <c r="M17" s="578"/>
      <c r="N17" s="578"/>
      <c r="O17" s="578"/>
      <c r="P17" s="578"/>
      <c r="Q17" s="578"/>
      <c r="R17" s="578"/>
      <c r="S17" s="578"/>
      <c r="T17" s="578"/>
      <c r="U17" s="578"/>
      <c r="V17" s="578"/>
      <c r="W17" s="578"/>
      <c r="X17" s="578"/>
      <c r="Y17" s="578"/>
      <c r="Z17" s="578"/>
    </row>
    <row r="18" ht="12.75" spans="1:26">
      <c r="A18" s="568">
        <v>1</v>
      </c>
      <c r="B18" s="569">
        <v>2</v>
      </c>
      <c r="C18" s="569">
        <v>3</v>
      </c>
      <c r="D18" s="569">
        <v>4</v>
      </c>
      <c r="E18" s="569">
        <v>5</v>
      </c>
      <c r="F18" s="569">
        <v>6</v>
      </c>
      <c r="G18" s="569"/>
      <c r="H18" s="569"/>
      <c r="I18" s="569">
        <v>7</v>
      </c>
      <c r="J18" s="569">
        <v>8</v>
      </c>
      <c r="K18" s="578"/>
      <c r="L18" s="578"/>
      <c r="M18" s="578"/>
      <c r="N18" s="578"/>
      <c r="O18" s="578"/>
      <c r="P18" s="578"/>
      <c r="Q18" s="578"/>
      <c r="R18" s="578"/>
      <c r="S18" s="578"/>
      <c r="T18" s="578"/>
      <c r="U18" s="578"/>
      <c r="V18" s="578"/>
      <c r="W18" s="578"/>
      <c r="X18" s="578"/>
      <c r="Y18" s="578"/>
      <c r="Z18" s="578"/>
    </row>
    <row r="19" ht="19.5" customHeight="1" spans="1:26">
      <c r="A19" s="570">
        <v>6</v>
      </c>
      <c r="B19" s="571" t="s">
        <v>14</v>
      </c>
      <c r="C19" s="579">
        <v>493</v>
      </c>
      <c r="D19" s="439">
        <v>204.0500332</v>
      </c>
      <c r="E19" s="579">
        <v>1334</v>
      </c>
      <c r="F19" s="439">
        <v>27.7067104999999</v>
      </c>
      <c r="G19" s="579">
        <v>6410</v>
      </c>
      <c r="H19" s="439">
        <v>25.3626718000001</v>
      </c>
      <c r="I19" s="576">
        <f t="shared" ref="I19:J19" si="16">SUM(C19+E19+G19)</f>
        <v>8237</v>
      </c>
      <c r="J19" s="577">
        <f t="shared" si="16"/>
        <v>257.1194155</v>
      </c>
      <c r="K19" s="578"/>
      <c r="L19" s="578"/>
      <c r="M19" s="578"/>
      <c r="N19" s="578"/>
      <c r="O19" s="578"/>
      <c r="P19" s="578"/>
      <c r="Q19" s="578"/>
      <c r="R19" s="578"/>
      <c r="S19" s="578"/>
      <c r="T19" s="578"/>
      <c r="U19" s="578"/>
      <c r="V19" s="578"/>
      <c r="W19" s="578"/>
      <c r="X19" s="578"/>
      <c r="Y19" s="578"/>
      <c r="Z19" s="578"/>
    </row>
    <row r="20" ht="19.5" customHeight="1" spans="1:26">
      <c r="A20" s="570">
        <v>7</v>
      </c>
      <c r="B20" s="571" t="s">
        <v>15</v>
      </c>
      <c r="C20" s="579">
        <v>316</v>
      </c>
      <c r="D20" s="439">
        <v>141.6227359</v>
      </c>
      <c r="E20" s="579">
        <v>968</v>
      </c>
      <c r="F20" s="439">
        <v>19.9754941</v>
      </c>
      <c r="G20" s="579">
        <v>7741</v>
      </c>
      <c r="H20" s="439">
        <v>27.1238296</v>
      </c>
      <c r="I20" s="576">
        <f t="shared" ref="I20:J20" si="17">SUM(C20+E20+G20)</f>
        <v>9025</v>
      </c>
      <c r="J20" s="577">
        <f t="shared" si="17"/>
        <v>188.7220596</v>
      </c>
      <c r="K20" s="578"/>
      <c r="L20" s="578"/>
      <c r="M20" s="578"/>
      <c r="N20" s="578"/>
      <c r="O20" s="578"/>
      <c r="P20" s="578"/>
      <c r="Q20" s="578"/>
      <c r="R20" s="578"/>
      <c r="S20" s="578"/>
      <c r="T20" s="578"/>
      <c r="U20" s="578"/>
      <c r="V20" s="578"/>
      <c r="W20" s="578"/>
      <c r="X20" s="578"/>
      <c r="Y20" s="578"/>
      <c r="Z20" s="578"/>
    </row>
    <row r="21" ht="19.5" customHeight="1" spans="1:26">
      <c r="A21" s="570">
        <v>8</v>
      </c>
      <c r="B21" s="571" t="s">
        <v>16</v>
      </c>
      <c r="C21" s="579">
        <v>176</v>
      </c>
      <c r="D21" s="439">
        <v>99.1748922</v>
      </c>
      <c r="E21" s="579">
        <v>631</v>
      </c>
      <c r="F21" s="439">
        <v>12.7743333</v>
      </c>
      <c r="G21" s="579">
        <v>6250</v>
      </c>
      <c r="H21" s="439">
        <v>20.9422805</v>
      </c>
      <c r="I21" s="576">
        <f t="shared" ref="I21:J21" si="18">SUM(C21+E21+G21)</f>
        <v>7057</v>
      </c>
      <c r="J21" s="577">
        <f t="shared" si="18"/>
        <v>132.891506</v>
      </c>
      <c r="K21" s="578"/>
      <c r="L21" s="578"/>
      <c r="M21" s="578"/>
      <c r="N21" s="578"/>
      <c r="O21" s="578"/>
      <c r="P21" s="578"/>
      <c r="Q21" s="578"/>
      <c r="R21" s="578"/>
      <c r="S21" s="578"/>
      <c r="T21" s="578"/>
      <c r="U21" s="578"/>
      <c r="V21" s="578"/>
      <c r="W21" s="578"/>
      <c r="X21" s="578"/>
      <c r="Y21" s="578"/>
      <c r="Z21" s="578"/>
    </row>
    <row r="22" ht="19.5" customHeight="1" spans="1:26">
      <c r="A22" s="570">
        <v>9</v>
      </c>
      <c r="B22" s="574" t="s">
        <v>17</v>
      </c>
      <c r="C22" s="579">
        <v>226</v>
      </c>
      <c r="D22" s="439">
        <v>200.1828247</v>
      </c>
      <c r="E22" s="579">
        <v>1057</v>
      </c>
      <c r="F22" s="439">
        <v>21.0258426</v>
      </c>
      <c r="G22" s="579">
        <v>4437</v>
      </c>
      <c r="H22" s="439">
        <v>18.1069644</v>
      </c>
      <c r="I22" s="576">
        <f t="shared" ref="I22:J22" si="19">SUM(C22+E22+G22)</f>
        <v>5720</v>
      </c>
      <c r="J22" s="577">
        <f t="shared" si="19"/>
        <v>239.3156317</v>
      </c>
      <c r="K22" s="578"/>
      <c r="L22" s="578"/>
      <c r="M22" s="578"/>
      <c r="N22" s="578"/>
      <c r="O22" s="578"/>
      <c r="P22" s="578"/>
      <c r="Q22" s="578"/>
      <c r="R22" s="578"/>
      <c r="S22" s="578"/>
      <c r="T22" s="578"/>
      <c r="U22" s="578"/>
      <c r="V22" s="578"/>
      <c r="W22" s="578"/>
      <c r="X22" s="578"/>
      <c r="Y22" s="578"/>
      <c r="Z22" s="578"/>
    </row>
    <row r="23" ht="19.5" customHeight="1" spans="1:26">
      <c r="A23" s="570">
        <v>10</v>
      </c>
      <c r="B23" s="571" t="s">
        <v>18</v>
      </c>
      <c r="C23" s="579">
        <v>101</v>
      </c>
      <c r="D23" s="439">
        <v>38.4234532</v>
      </c>
      <c r="E23" s="579">
        <v>300</v>
      </c>
      <c r="F23" s="439">
        <v>6.8997377</v>
      </c>
      <c r="G23" s="579">
        <v>3303</v>
      </c>
      <c r="H23" s="439">
        <v>10.6437819</v>
      </c>
      <c r="I23" s="576">
        <f t="shared" ref="I23:J23" si="20">SUM(C23+E23+G23)</f>
        <v>3704</v>
      </c>
      <c r="J23" s="577">
        <f t="shared" si="20"/>
        <v>55.9669728</v>
      </c>
      <c r="K23" s="578"/>
      <c r="L23" s="578"/>
      <c r="M23" s="578"/>
      <c r="N23" s="578"/>
      <c r="O23" s="578"/>
      <c r="P23" s="578"/>
      <c r="Q23" s="578"/>
      <c r="R23" s="578"/>
      <c r="S23" s="578"/>
      <c r="T23" s="578"/>
      <c r="U23" s="578"/>
      <c r="V23" s="578"/>
      <c r="W23" s="578"/>
      <c r="X23" s="578"/>
      <c r="Y23" s="578"/>
      <c r="Z23" s="578"/>
    </row>
    <row r="24" ht="30.75" customHeight="1" spans="1:26">
      <c r="A24" s="575" t="s">
        <v>19</v>
      </c>
      <c r="B24" s="35"/>
      <c r="C24" s="576">
        <f t="shared" ref="C24:J24" si="21">SUM(C19:C23)</f>
        <v>1312</v>
      </c>
      <c r="D24" s="577">
        <f t="shared" si="21"/>
        <v>683.4539392</v>
      </c>
      <c r="E24" s="576">
        <f t="shared" si="21"/>
        <v>4290</v>
      </c>
      <c r="F24" s="577">
        <f t="shared" si="21"/>
        <v>88.3821181999999</v>
      </c>
      <c r="G24" s="576">
        <f t="shared" si="21"/>
        <v>28141</v>
      </c>
      <c r="H24" s="577">
        <f t="shared" si="21"/>
        <v>102.1795282</v>
      </c>
      <c r="I24" s="576">
        <f t="shared" si="21"/>
        <v>33743</v>
      </c>
      <c r="J24" s="577">
        <f t="shared" si="21"/>
        <v>874.0155856</v>
      </c>
      <c r="K24" s="578"/>
      <c r="L24" s="578"/>
      <c r="M24" s="578"/>
      <c r="N24" s="578"/>
      <c r="O24" s="578"/>
      <c r="P24" s="578"/>
      <c r="Q24" s="578"/>
      <c r="R24" s="578"/>
      <c r="S24" s="578"/>
      <c r="T24" s="578"/>
      <c r="U24" s="578"/>
      <c r="V24" s="578"/>
      <c r="W24" s="578"/>
      <c r="X24" s="578"/>
      <c r="Y24" s="578"/>
      <c r="Z24" s="578"/>
    </row>
    <row r="25" ht="12.75" customHeight="1" spans="1:26">
      <c r="A25" s="578"/>
      <c r="B25" s="578"/>
      <c r="C25" s="578"/>
      <c r="D25" s="578"/>
      <c r="E25" s="578"/>
      <c r="F25" s="578"/>
      <c r="G25" s="578"/>
      <c r="H25" s="578"/>
      <c r="I25" s="578"/>
      <c r="J25" s="578"/>
      <c r="K25" s="578"/>
      <c r="L25" s="578"/>
      <c r="M25" s="578"/>
      <c r="N25" s="578"/>
      <c r="O25" s="578"/>
      <c r="P25" s="578"/>
      <c r="Q25" s="578"/>
      <c r="R25" s="578"/>
      <c r="S25" s="578"/>
      <c r="T25" s="578"/>
      <c r="U25" s="578"/>
      <c r="V25" s="578"/>
      <c r="W25" s="578"/>
      <c r="X25" s="578"/>
      <c r="Y25" s="578"/>
      <c r="Z25" s="578"/>
    </row>
    <row r="26" ht="12.75" customHeight="1" spans="1:26">
      <c r="A26" s="578"/>
      <c r="B26" s="578"/>
      <c r="C26" s="578"/>
      <c r="D26" s="578"/>
      <c r="E26" s="578"/>
      <c r="F26" s="578"/>
      <c r="G26" s="578"/>
      <c r="H26" s="578"/>
      <c r="I26" s="578"/>
      <c r="J26" s="578"/>
      <c r="K26" s="578"/>
      <c r="L26" s="578"/>
      <c r="M26" s="578"/>
      <c r="N26" s="578"/>
      <c r="O26" s="578"/>
      <c r="P26" s="578"/>
      <c r="Q26" s="578"/>
      <c r="R26" s="578"/>
      <c r="S26" s="578"/>
      <c r="T26" s="578"/>
      <c r="U26" s="578"/>
      <c r="V26" s="578"/>
      <c r="W26" s="578"/>
      <c r="X26" s="578"/>
      <c r="Y26" s="578"/>
      <c r="Z26" s="578"/>
    </row>
    <row r="27" ht="12.75" customHeight="1" spans="1:26">
      <c r="A27" s="578"/>
      <c r="B27" s="578"/>
      <c r="C27" s="578"/>
      <c r="D27" s="578"/>
      <c r="E27" s="578"/>
      <c r="F27" s="578"/>
      <c r="G27" s="578"/>
      <c r="H27" s="578"/>
      <c r="I27" s="578"/>
      <c r="J27" s="578"/>
      <c r="K27" s="578"/>
      <c r="L27" s="578"/>
      <c r="M27" s="578"/>
      <c r="N27" s="578"/>
      <c r="O27" s="578"/>
      <c r="P27" s="578"/>
      <c r="Q27" s="578"/>
      <c r="R27" s="578"/>
      <c r="S27" s="578"/>
      <c r="T27" s="578"/>
      <c r="U27" s="578"/>
      <c r="V27" s="578"/>
      <c r="W27" s="578"/>
      <c r="X27" s="578"/>
      <c r="Y27" s="578"/>
      <c r="Z27" s="578"/>
    </row>
    <row r="28" ht="31.5" customHeight="1" spans="1:26">
      <c r="A28" s="561" t="s">
        <v>0</v>
      </c>
      <c r="B28" s="562" t="s">
        <v>1</v>
      </c>
      <c r="C28" s="563" t="e">
        <f>"Disconnection Order issued at the end of "&amp;TEXT(#REF!,"mmmm-yy")</f>
        <v>#REF!</v>
      </c>
      <c r="D28" s="315"/>
      <c r="E28" s="315"/>
      <c r="F28" s="315"/>
      <c r="G28" s="315"/>
      <c r="H28" s="315"/>
      <c r="I28" s="315"/>
      <c r="J28" s="336"/>
      <c r="K28" s="578"/>
      <c r="L28" s="578"/>
      <c r="M28" s="578"/>
      <c r="N28" s="578"/>
      <c r="O28" s="578"/>
      <c r="P28" s="578"/>
      <c r="Q28" s="578"/>
      <c r="R28" s="578"/>
      <c r="S28" s="578"/>
      <c r="T28" s="578"/>
      <c r="U28" s="578"/>
      <c r="V28" s="578"/>
      <c r="W28" s="578"/>
      <c r="X28" s="578"/>
      <c r="Y28" s="578"/>
      <c r="Z28" s="578"/>
    </row>
    <row r="29" ht="33" customHeight="1" spans="1:26">
      <c r="A29" s="564"/>
      <c r="B29" s="316"/>
      <c r="C29" s="565" t="s">
        <v>3</v>
      </c>
      <c r="D29" s="35"/>
      <c r="E29" s="565" t="s">
        <v>4</v>
      </c>
      <c r="F29" s="35"/>
      <c r="G29" s="565" t="s">
        <v>5</v>
      </c>
      <c r="H29" s="35"/>
      <c r="I29" s="565" t="s">
        <v>6</v>
      </c>
      <c r="J29" s="35"/>
      <c r="K29" s="578"/>
      <c r="L29" s="578"/>
      <c r="M29" s="578"/>
      <c r="N29" s="578"/>
      <c r="O29" s="578"/>
      <c r="P29" s="578"/>
      <c r="Q29" s="578"/>
      <c r="R29" s="578"/>
      <c r="S29" s="578"/>
      <c r="T29" s="578"/>
      <c r="U29" s="578"/>
      <c r="V29" s="578"/>
      <c r="W29" s="578"/>
      <c r="X29" s="578"/>
      <c r="Y29" s="578"/>
      <c r="Z29" s="578"/>
    </row>
    <row r="30" ht="30" customHeight="1" spans="1:26">
      <c r="A30" s="566"/>
      <c r="B30" s="36"/>
      <c r="C30" s="567" t="s">
        <v>9</v>
      </c>
      <c r="D30" s="567" t="s">
        <v>10</v>
      </c>
      <c r="E30" s="567" t="s">
        <v>9</v>
      </c>
      <c r="F30" s="567" t="s">
        <v>11</v>
      </c>
      <c r="G30" s="567" t="s">
        <v>9</v>
      </c>
      <c r="H30" s="567" t="s">
        <v>11</v>
      </c>
      <c r="I30" s="567" t="s">
        <v>9</v>
      </c>
      <c r="J30" s="567" t="s">
        <v>12</v>
      </c>
      <c r="K30" s="578"/>
      <c r="L30" s="578"/>
      <c r="M30" s="578"/>
      <c r="N30" s="578"/>
      <c r="O30" s="578"/>
      <c r="P30" s="578"/>
      <c r="Q30" s="578"/>
      <c r="R30" s="578"/>
      <c r="S30" s="578"/>
      <c r="T30" s="578"/>
      <c r="U30" s="578"/>
      <c r="V30" s="578"/>
      <c r="W30" s="578"/>
      <c r="X30" s="578"/>
      <c r="Y30" s="578"/>
      <c r="Z30" s="578"/>
    </row>
    <row r="31" ht="15.75" customHeight="1" spans="1:26">
      <c r="A31" s="568">
        <v>1</v>
      </c>
      <c r="B31" s="569">
        <v>2</v>
      </c>
      <c r="C31" s="569">
        <v>3</v>
      </c>
      <c r="D31" s="569">
        <v>4</v>
      </c>
      <c r="E31" s="569">
        <v>5</v>
      </c>
      <c r="F31" s="569">
        <v>6</v>
      </c>
      <c r="G31" s="569"/>
      <c r="H31" s="569"/>
      <c r="I31" s="569">
        <v>7</v>
      </c>
      <c r="J31" s="569">
        <v>8</v>
      </c>
      <c r="K31" s="578"/>
      <c r="L31" s="578"/>
      <c r="M31" s="578"/>
      <c r="N31" s="578"/>
      <c r="O31" s="578"/>
      <c r="P31" s="578"/>
      <c r="Q31" s="578"/>
      <c r="R31" s="578"/>
      <c r="S31" s="578"/>
      <c r="T31" s="578"/>
      <c r="U31" s="578"/>
      <c r="V31" s="578"/>
      <c r="W31" s="578"/>
      <c r="X31" s="578"/>
      <c r="Y31" s="578"/>
      <c r="Z31" s="578"/>
    </row>
    <row r="32" ht="19.5" customHeight="1" spans="1:26">
      <c r="A32" s="570">
        <v>6</v>
      </c>
      <c r="B32" s="571" t="s">
        <v>14</v>
      </c>
      <c r="C32" s="580">
        <v>441</v>
      </c>
      <c r="D32" s="581">
        <v>186.431212</v>
      </c>
      <c r="E32" s="580">
        <v>749</v>
      </c>
      <c r="F32" s="581">
        <v>17.1137621</v>
      </c>
      <c r="G32" s="580">
        <v>3578</v>
      </c>
      <c r="H32" s="581">
        <v>12.3698389</v>
      </c>
      <c r="I32" s="576">
        <f t="shared" ref="I32:J32" si="22">SUM(C32+E32+G32)</f>
        <v>4768</v>
      </c>
      <c r="J32" s="577">
        <f t="shared" si="22"/>
        <v>215.914813</v>
      </c>
      <c r="K32" s="578"/>
      <c r="L32" s="578"/>
      <c r="M32" s="578"/>
      <c r="N32" s="578"/>
      <c r="O32" s="578"/>
      <c r="P32" s="578"/>
      <c r="Q32" s="578"/>
      <c r="R32" s="578"/>
      <c r="S32" s="578"/>
      <c r="T32" s="578"/>
      <c r="U32" s="578"/>
      <c r="V32" s="578"/>
      <c r="W32" s="578"/>
      <c r="X32" s="578"/>
      <c r="Y32" s="578"/>
      <c r="Z32" s="578"/>
    </row>
    <row r="33" ht="19.5" customHeight="1" spans="1:26">
      <c r="A33" s="570">
        <v>7</v>
      </c>
      <c r="B33" s="571" t="s">
        <v>15</v>
      </c>
      <c r="C33" s="580">
        <v>227</v>
      </c>
      <c r="D33" s="581">
        <v>132.2744223</v>
      </c>
      <c r="E33" s="580">
        <v>403</v>
      </c>
      <c r="F33" s="581">
        <v>8.9191251</v>
      </c>
      <c r="G33" s="580">
        <v>4035</v>
      </c>
      <c r="H33" s="581">
        <v>10.9730845</v>
      </c>
      <c r="I33" s="576">
        <f t="shared" ref="I33:J33" si="23">SUM(C33+E33+G33)</f>
        <v>4665</v>
      </c>
      <c r="J33" s="577">
        <f t="shared" si="23"/>
        <v>152.1666319</v>
      </c>
      <c r="K33" s="578"/>
      <c r="L33" s="578"/>
      <c r="M33" s="578"/>
      <c r="N33" s="578"/>
      <c r="O33" s="578"/>
      <c r="P33" s="578"/>
      <c r="Q33" s="578"/>
      <c r="R33" s="578"/>
      <c r="S33" s="578"/>
      <c r="T33" s="578"/>
      <c r="U33" s="578"/>
      <c r="V33" s="578"/>
      <c r="W33" s="578"/>
      <c r="X33" s="578"/>
      <c r="Y33" s="578"/>
      <c r="Z33" s="578"/>
    </row>
    <row r="34" ht="19.5" customHeight="1" spans="1:26">
      <c r="A34" s="570">
        <v>8</v>
      </c>
      <c r="B34" s="571" t="s">
        <v>16</v>
      </c>
      <c r="C34" s="580">
        <v>119</v>
      </c>
      <c r="D34" s="581">
        <v>94.8782809</v>
      </c>
      <c r="E34" s="580">
        <v>306</v>
      </c>
      <c r="F34" s="581">
        <v>6.7925366</v>
      </c>
      <c r="G34" s="580">
        <v>3451</v>
      </c>
      <c r="H34" s="581">
        <v>9.13993229999999</v>
      </c>
      <c r="I34" s="576">
        <f t="shared" ref="I34:J34" si="24">SUM(C34+E34+G34)</f>
        <v>3876</v>
      </c>
      <c r="J34" s="577">
        <f t="shared" si="24"/>
        <v>110.8107498</v>
      </c>
      <c r="K34" s="578"/>
      <c r="L34" s="578"/>
      <c r="M34" s="578"/>
      <c r="N34" s="578"/>
      <c r="O34" s="578"/>
      <c r="P34" s="578"/>
      <c r="Q34" s="578"/>
      <c r="R34" s="578"/>
      <c r="S34" s="578"/>
      <c r="T34" s="578"/>
      <c r="U34" s="578"/>
      <c r="V34" s="578"/>
      <c r="W34" s="578"/>
      <c r="X34" s="578"/>
      <c r="Y34" s="578"/>
      <c r="Z34" s="578"/>
    </row>
    <row r="35" ht="19.5" customHeight="1" spans="1:26">
      <c r="A35" s="570">
        <v>9</v>
      </c>
      <c r="B35" s="574" t="s">
        <v>17</v>
      </c>
      <c r="C35" s="580">
        <v>178</v>
      </c>
      <c r="D35" s="581">
        <v>193.0683053</v>
      </c>
      <c r="E35" s="580">
        <v>635</v>
      </c>
      <c r="F35" s="581">
        <v>13.6988264</v>
      </c>
      <c r="G35" s="580">
        <v>3227</v>
      </c>
      <c r="H35" s="581">
        <v>12.8876031</v>
      </c>
      <c r="I35" s="576">
        <f t="shared" ref="I35:J35" si="25">SUM(C35+E35+G35)</f>
        <v>4040</v>
      </c>
      <c r="J35" s="577">
        <f t="shared" si="25"/>
        <v>219.6547348</v>
      </c>
      <c r="K35" s="578"/>
      <c r="L35" s="578"/>
      <c r="M35" s="578"/>
      <c r="N35" s="578"/>
      <c r="O35" s="578"/>
      <c r="P35" s="578"/>
      <c r="Q35" s="578"/>
      <c r="R35" s="578"/>
      <c r="S35" s="578"/>
      <c r="T35" s="578"/>
      <c r="U35" s="578"/>
      <c r="V35" s="578"/>
      <c r="W35" s="578"/>
      <c r="X35" s="578"/>
      <c r="Y35" s="578"/>
      <c r="Z35" s="578"/>
    </row>
    <row r="36" ht="19.5" customHeight="1" spans="1:26">
      <c r="A36" s="570">
        <v>10</v>
      </c>
      <c r="B36" s="571" t="s">
        <v>18</v>
      </c>
      <c r="C36" s="580">
        <v>75</v>
      </c>
      <c r="D36" s="581">
        <v>35.0468473</v>
      </c>
      <c r="E36" s="580">
        <v>160</v>
      </c>
      <c r="F36" s="581">
        <v>3.9565232</v>
      </c>
      <c r="G36" s="580">
        <v>1716</v>
      </c>
      <c r="H36" s="581">
        <v>4.3348043</v>
      </c>
      <c r="I36" s="576">
        <f t="shared" ref="I36:J36" si="26">SUM(C36+E36+G36)</f>
        <v>1951</v>
      </c>
      <c r="J36" s="577">
        <f t="shared" si="26"/>
        <v>43.3381748</v>
      </c>
      <c r="K36" s="578"/>
      <c r="L36" s="578"/>
      <c r="M36" s="578"/>
      <c r="N36" s="578"/>
      <c r="O36" s="578"/>
      <c r="P36" s="578"/>
      <c r="Q36" s="578"/>
      <c r="R36" s="578"/>
      <c r="S36" s="578"/>
      <c r="T36" s="578"/>
      <c r="U36" s="578"/>
      <c r="V36" s="578"/>
      <c r="W36" s="578"/>
      <c r="X36" s="578"/>
      <c r="Y36" s="578"/>
      <c r="Z36" s="578"/>
    </row>
    <row r="37" ht="30.75" customHeight="1" spans="1:26">
      <c r="A37" s="575" t="s">
        <v>19</v>
      </c>
      <c r="B37" s="35"/>
      <c r="C37" s="576">
        <f t="shared" ref="C37:J37" si="27">SUM(C32:C36)</f>
        <v>1040</v>
      </c>
      <c r="D37" s="577">
        <f t="shared" si="27"/>
        <v>641.6990678</v>
      </c>
      <c r="E37" s="576">
        <f t="shared" si="27"/>
        <v>2253</v>
      </c>
      <c r="F37" s="577">
        <f t="shared" si="27"/>
        <v>50.4807734</v>
      </c>
      <c r="G37" s="576">
        <f t="shared" si="27"/>
        <v>16007</v>
      </c>
      <c r="H37" s="577">
        <f t="shared" si="27"/>
        <v>49.7052631</v>
      </c>
      <c r="I37" s="576">
        <f t="shared" si="27"/>
        <v>19300</v>
      </c>
      <c r="J37" s="577">
        <f t="shared" si="27"/>
        <v>741.8851043</v>
      </c>
      <c r="K37" s="578"/>
      <c r="L37" s="578"/>
      <c r="M37" s="578"/>
      <c r="N37" s="578"/>
      <c r="O37" s="578"/>
      <c r="P37" s="578"/>
      <c r="Q37" s="578"/>
      <c r="R37" s="578"/>
      <c r="S37" s="578"/>
      <c r="T37" s="578"/>
      <c r="U37" s="578"/>
      <c r="V37" s="578"/>
      <c r="W37" s="578"/>
      <c r="X37" s="578"/>
      <c r="Y37" s="578"/>
      <c r="Z37" s="578"/>
    </row>
    <row r="38" ht="12.75" customHeight="1" spans="1:26">
      <c r="A38" s="578"/>
      <c r="B38" s="578"/>
      <c r="C38" s="578"/>
      <c r="D38" s="578"/>
      <c r="E38" s="578"/>
      <c r="F38" s="578"/>
      <c r="G38" s="578"/>
      <c r="H38" s="578"/>
      <c r="I38" s="578"/>
      <c r="J38" s="578"/>
      <c r="K38" s="578"/>
      <c r="L38" s="578"/>
      <c r="M38" s="578"/>
      <c r="N38" s="578"/>
      <c r="O38" s="578"/>
      <c r="P38" s="578"/>
      <c r="Q38" s="578"/>
      <c r="R38" s="578"/>
      <c r="S38" s="578"/>
      <c r="T38" s="578"/>
      <c r="U38" s="578"/>
      <c r="V38" s="578"/>
      <c r="W38" s="578"/>
      <c r="X38" s="578"/>
      <c r="Y38" s="578"/>
      <c r="Z38" s="578"/>
    </row>
    <row r="39" ht="12.75" customHeight="1" spans="1:26">
      <c r="A39" s="578"/>
      <c r="B39" s="578"/>
      <c r="C39" s="578"/>
      <c r="D39" s="578"/>
      <c r="E39" s="578"/>
      <c r="F39" s="578"/>
      <c r="G39" s="578"/>
      <c r="H39" s="578"/>
      <c r="I39" s="578"/>
      <c r="J39" s="578"/>
      <c r="K39" s="578"/>
      <c r="L39" s="578"/>
      <c r="M39" s="578"/>
      <c r="N39" s="578"/>
      <c r="O39" s="578"/>
      <c r="P39" s="578"/>
      <c r="Q39" s="578"/>
      <c r="R39" s="578"/>
      <c r="S39" s="578"/>
      <c r="T39" s="578"/>
      <c r="U39" s="578"/>
      <c r="V39" s="578"/>
      <c r="W39" s="578"/>
      <c r="X39" s="578"/>
      <c r="Y39" s="578"/>
      <c r="Z39" s="578"/>
    </row>
    <row r="40" ht="12.75" customHeight="1" spans="1:26">
      <c r="A40" s="578"/>
      <c r="B40" s="578"/>
      <c r="C40" s="578"/>
      <c r="D40" s="578"/>
      <c r="E40" s="578"/>
      <c r="F40" s="578"/>
      <c r="G40" s="578"/>
      <c r="H40" s="578"/>
      <c r="I40" s="578"/>
      <c r="J40" s="578"/>
      <c r="K40" s="578"/>
      <c r="L40" s="578"/>
      <c r="M40" s="578"/>
      <c r="N40" s="578"/>
      <c r="O40" s="578"/>
      <c r="P40" s="578"/>
      <c r="Q40" s="578"/>
      <c r="R40" s="578"/>
      <c r="S40" s="578"/>
      <c r="T40" s="578"/>
      <c r="U40" s="578"/>
      <c r="V40" s="578"/>
      <c r="W40" s="578"/>
      <c r="X40" s="578"/>
      <c r="Y40" s="578"/>
      <c r="Z40" s="578"/>
    </row>
    <row r="41" ht="12.75" customHeight="1" spans="1:26">
      <c r="A41" s="578"/>
      <c r="B41" s="578"/>
      <c r="C41" s="578"/>
      <c r="D41" s="578"/>
      <c r="E41" s="578"/>
      <c r="F41" s="578"/>
      <c r="G41" s="578"/>
      <c r="H41" s="578"/>
      <c r="I41" s="578"/>
      <c r="J41" s="578"/>
      <c r="K41" s="578"/>
      <c r="L41" s="578"/>
      <c r="M41" s="578"/>
      <c r="N41" s="578"/>
      <c r="O41" s="578"/>
      <c r="P41" s="578"/>
      <c r="Q41" s="578"/>
      <c r="R41" s="578"/>
      <c r="S41" s="578"/>
      <c r="T41" s="578"/>
      <c r="U41" s="578"/>
      <c r="V41" s="578"/>
      <c r="W41" s="578"/>
      <c r="X41" s="578"/>
      <c r="Y41" s="578"/>
      <c r="Z41" s="578"/>
    </row>
    <row r="42" ht="12.75" customHeight="1" spans="1:26">
      <c r="A42" s="578"/>
      <c r="B42" s="578"/>
      <c r="C42" s="578"/>
      <c r="D42" s="578"/>
      <c r="E42" s="578"/>
      <c r="F42" s="578"/>
      <c r="G42" s="578"/>
      <c r="H42" s="578"/>
      <c r="I42" s="578"/>
      <c r="J42" s="578"/>
      <c r="K42" s="578"/>
      <c r="L42" s="578"/>
      <c r="M42" s="578"/>
      <c r="N42" s="578"/>
      <c r="O42" s="578"/>
      <c r="P42" s="578"/>
      <c r="Q42" s="578"/>
      <c r="R42" s="578"/>
      <c r="S42" s="578"/>
      <c r="T42" s="578"/>
      <c r="U42" s="578"/>
      <c r="V42" s="578"/>
      <c r="W42" s="578"/>
      <c r="X42" s="578"/>
      <c r="Y42" s="578"/>
      <c r="Z42" s="578"/>
    </row>
    <row r="43" ht="12.75" customHeight="1" spans="1:26">
      <c r="A43" s="578"/>
      <c r="B43" s="578"/>
      <c r="C43" s="578"/>
      <c r="D43" s="578"/>
      <c r="E43" s="578"/>
      <c r="F43" s="578"/>
      <c r="G43" s="578"/>
      <c r="H43" s="578"/>
      <c r="I43" s="578"/>
      <c r="J43" s="578"/>
      <c r="K43" s="578"/>
      <c r="L43" s="578"/>
      <c r="M43" s="578"/>
      <c r="N43" s="578"/>
      <c r="O43" s="578"/>
      <c r="P43" s="578"/>
      <c r="Q43" s="578"/>
      <c r="R43" s="578"/>
      <c r="S43" s="578"/>
      <c r="T43" s="578"/>
      <c r="U43" s="578"/>
      <c r="V43" s="578"/>
      <c r="W43" s="578"/>
      <c r="X43" s="578"/>
      <c r="Y43" s="578"/>
      <c r="Z43" s="578"/>
    </row>
    <row r="44" ht="12.75" customHeight="1" spans="1:26">
      <c r="A44" s="578"/>
      <c r="B44" s="578"/>
      <c r="C44" s="578"/>
      <c r="D44" s="578"/>
      <c r="E44" s="578"/>
      <c r="F44" s="578"/>
      <c r="G44" s="578"/>
      <c r="H44" s="578"/>
      <c r="I44" s="578"/>
      <c r="J44" s="578"/>
      <c r="K44" s="578"/>
      <c r="L44" s="578"/>
      <c r="M44" s="578"/>
      <c r="N44" s="578"/>
      <c r="O44" s="578"/>
      <c r="P44" s="578"/>
      <c r="Q44" s="578"/>
      <c r="R44" s="578"/>
      <c r="S44" s="578"/>
      <c r="T44" s="578"/>
      <c r="U44" s="578"/>
      <c r="V44" s="578"/>
      <c r="W44" s="578"/>
      <c r="X44" s="578"/>
      <c r="Y44" s="578"/>
      <c r="Z44" s="578"/>
    </row>
    <row r="45" ht="12.75" customHeight="1" spans="1:26">
      <c r="A45" s="578"/>
      <c r="B45" s="578"/>
      <c r="C45" s="578"/>
      <c r="D45" s="578"/>
      <c r="E45" s="578"/>
      <c r="F45" s="578"/>
      <c r="G45" s="578"/>
      <c r="H45" s="578"/>
      <c r="I45" s="578"/>
      <c r="J45" s="578"/>
      <c r="K45" s="578"/>
      <c r="L45" s="578"/>
      <c r="M45" s="578"/>
      <c r="N45" s="578"/>
      <c r="O45" s="578"/>
      <c r="P45" s="578"/>
      <c r="Q45" s="578"/>
      <c r="R45" s="578"/>
      <c r="S45" s="578"/>
      <c r="T45" s="578"/>
      <c r="U45" s="578"/>
      <c r="V45" s="578"/>
      <c r="W45" s="578"/>
      <c r="X45" s="578"/>
      <c r="Y45" s="578"/>
      <c r="Z45" s="578"/>
    </row>
    <row r="46" ht="12.75" customHeight="1" spans="1:26">
      <c r="A46" s="578"/>
      <c r="B46" s="578"/>
      <c r="C46" s="578"/>
      <c r="D46" s="578"/>
      <c r="E46" s="578"/>
      <c r="F46" s="578"/>
      <c r="G46" s="578"/>
      <c r="H46" s="578"/>
      <c r="I46" s="578"/>
      <c r="J46" s="578"/>
      <c r="K46" s="578"/>
      <c r="L46" s="578"/>
      <c r="M46" s="578"/>
      <c r="N46" s="578"/>
      <c r="O46" s="578"/>
      <c r="P46" s="578"/>
      <c r="Q46" s="578"/>
      <c r="R46" s="578"/>
      <c r="S46" s="578"/>
      <c r="T46" s="578"/>
      <c r="U46" s="578"/>
      <c r="V46" s="578"/>
      <c r="W46" s="578"/>
      <c r="X46" s="578"/>
      <c r="Y46" s="578"/>
      <c r="Z46" s="578"/>
    </row>
    <row r="47" ht="12.75" customHeight="1" spans="1:26">
      <c r="A47" s="578"/>
      <c r="B47" s="578"/>
      <c r="C47" s="578"/>
      <c r="D47" s="578"/>
      <c r="E47" s="578"/>
      <c r="F47" s="578"/>
      <c r="G47" s="578"/>
      <c r="H47" s="578"/>
      <c r="I47" s="578"/>
      <c r="J47" s="578"/>
      <c r="K47" s="578"/>
      <c r="L47" s="578"/>
      <c r="M47" s="578"/>
      <c r="N47" s="578"/>
      <c r="O47" s="578"/>
      <c r="P47" s="578"/>
      <c r="Q47" s="578"/>
      <c r="R47" s="578"/>
      <c r="S47" s="578"/>
      <c r="T47" s="578"/>
      <c r="U47" s="578"/>
      <c r="V47" s="578"/>
      <c r="W47" s="578"/>
      <c r="X47" s="578"/>
      <c r="Y47" s="578"/>
      <c r="Z47" s="578"/>
    </row>
    <row r="48" ht="12.75" customHeight="1" spans="1:26">
      <c r="A48" s="578"/>
      <c r="B48" s="578"/>
      <c r="C48" s="578"/>
      <c r="D48" s="578"/>
      <c r="E48" s="578"/>
      <c r="F48" s="578"/>
      <c r="G48" s="578"/>
      <c r="H48" s="578"/>
      <c r="I48" s="578"/>
      <c r="J48" s="578"/>
      <c r="K48" s="578"/>
      <c r="L48" s="578"/>
      <c r="M48" s="578"/>
      <c r="N48" s="578"/>
      <c r="O48" s="578"/>
      <c r="P48" s="578"/>
      <c r="Q48" s="578"/>
      <c r="R48" s="578"/>
      <c r="S48" s="578"/>
      <c r="T48" s="578"/>
      <c r="U48" s="578"/>
      <c r="V48" s="578"/>
      <c r="W48" s="578"/>
      <c r="X48" s="578"/>
      <c r="Y48" s="578"/>
      <c r="Z48" s="578"/>
    </row>
    <row r="49" ht="12.75" customHeight="1" spans="1:26">
      <c r="A49" s="578"/>
      <c r="B49" s="578"/>
      <c r="C49" s="578"/>
      <c r="D49" s="578"/>
      <c r="E49" s="578"/>
      <c r="F49" s="578"/>
      <c r="G49" s="578"/>
      <c r="H49" s="578"/>
      <c r="I49" s="578"/>
      <c r="J49" s="578"/>
      <c r="K49" s="578"/>
      <c r="L49" s="578"/>
      <c r="M49" s="578"/>
      <c r="N49" s="578"/>
      <c r="O49" s="578"/>
      <c r="P49" s="578"/>
      <c r="Q49" s="578"/>
      <c r="R49" s="578"/>
      <c r="S49" s="578"/>
      <c r="T49" s="578"/>
      <c r="U49" s="578"/>
      <c r="V49" s="578"/>
      <c r="W49" s="578"/>
      <c r="X49" s="578"/>
      <c r="Y49" s="578"/>
      <c r="Z49" s="578"/>
    </row>
    <row r="50" ht="12.75" customHeight="1" spans="1:26">
      <c r="A50" s="578"/>
      <c r="B50" s="578"/>
      <c r="C50" s="578"/>
      <c r="D50" s="578"/>
      <c r="E50" s="578"/>
      <c r="F50" s="578"/>
      <c r="G50" s="578"/>
      <c r="H50" s="578"/>
      <c r="I50" s="578"/>
      <c r="J50" s="578"/>
      <c r="K50" s="578"/>
      <c r="L50" s="578"/>
      <c r="M50" s="578"/>
      <c r="N50" s="578"/>
      <c r="O50" s="578"/>
      <c r="P50" s="578"/>
      <c r="Q50" s="578"/>
      <c r="R50" s="578"/>
      <c r="S50" s="578"/>
      <c r="T50" s="578"/>
      <c r="U50" s="578"/>
      <c r="V50" s="578"/>
      <c r="W50" s="578"/>
      <c r="X50" s="578"/>
      <c r="Y50" s="578"/>
      <c r="Z50" s="578"/>
    </row>
    <row r="51" ht="12.75" customHeight="1" spans="1:26">
      <c r="A51" s="578"/>
      <c r="B51" s="578"/>
      <c r="C51" s="578"/>
      <c r="D51" s="578"/>
      <c r="E51" s="578"/>
      <c r="F51" s="578"/>
      <c r="G51" s="578"/>
      <c r="H51" s="578"/>
      <c r="I51" s="578"/>
      <c r="J51" s="578"/>
      <c r="K51" s="578"/>
      <c r="L51" s="578"/>
      <c r="M51" s="578"/>
      <c r="N51" s="578"/>
      <c r="O51" s="578"/>
      <c r="P51" s="578"/>
      <c r="Q51" s="578"/>
      <c r="R51" s="578"/>
      <c r="S51" s="578"/>
      <c r="T51" s="578"/>
      <c r="U51" s="578"/>
      <c r="V51" s="578"/>
      <c r="W51" s="578"/>
      <c r="X51" s="578"/>
      <c r="Y51" s="578"/>
      <c r="Z51" s="578"/>
    </row>
    <row r="52" ht="12.75" customHeight="1" spans="1:26">
      <c r="A52" s="578"/>
      <c r="B52" s="578"/>
      <c r="C52" s="578"/>
      <c r="D52" s="578"/>
      <c r="E52" s="578"/>
      <c r="F52" s="578"/>
      <c r="G52" s="578"/>
      <c r="H52" s="578"/>
      <c r="I52" s="578"/>
      <c r="J52" s="578"/>
      <c r="K52" s="578"/>
      <c r="L52" s="578"/>
      <c r="M52" s="578"/>
      <c r="N52" s="578"/>
      <c r="O52" s="578"/>
      <c r="P52" s="578"/>
      <c r="Q52" s="578"/>
      <c r="R52" s="578"/>
      <c r="S52" s="578"/>
      <c r="T52" s="578"/>
      <c r="U52" s="578"/>
      <c r="V52" s="578"/>
      <c r="W52" s="578"/>
      <c r="X52" s="578"/>
      <c r="Y52" s="578"/>
      <c r="Z52" s="578"/>
    </row>
    <row r="53" ht="12.75" customHeight="1" spans="1:26">
      <c r="A53" s="578"/>
      <c r="B53" s="578"/>
      <c r="C53" s="578"/>
      <c r="D53" s="578"/>
      <c r="E53" s="578"/>
      <c r="F53" s="578"/>
      <c r="G53" s="578"/>
      <c r="H53" s="578"/>
      <c r="I53" s="578"/>
      <c r="J53" s="578"/>
      <c r="K53" s="578"/>
      <c r="L53" s="578"/>
      <c r="M53" s="578"/>
      <c r="N53" s="578"/>
      <c r="O53" s="578"/>
      <c r="P53" s="578"/>
      <c r="Q53" s="578"/>
      <c r="R53" s="578"/>
      <c r="S53" s="578"/>
      <c r="T53" s="578"/>
      <c r="U53" s="578"/>
      <c r="V53" s="578"/>
      <c r="W53" s="578"/>
      <c r="X53" s="578"/>
      <c r="Y53" s="578"/>
      <c r="Z53" s="578"/>
    </row>
    <row r="54" ht="12.75" customHeight="1" spans="1:26">
      <c r="A54" s="578"/>
      <c r="B54" s="578"/>
      <c r="C54" s="578"/>
      <c r="D54" s="578"/>
      <c r="E54" s="578"/>
      <c r="F54" s="578"/>
      <c r="G54" s="578"/>
      <c r="H54" s="578"/>
      <c r="I54" s="578"/>
      <c r="J54" s="578"/>
      <c r="K54" s="578"/>
      <c r="L54" s="578"/>
      <c r="M54" s="578"/>
      <c r="N54" s="578"/>
      <c r="O54" s="578"/>
      <c r="P54" s="578"/>
      <c r="Q54" s="578"/>
      <c r="R54" s="578"/>
      <c r="S54" s="578"/>
      <c r="T54" s="578"/>
      <c r="U54" s="578"/>
      <c r="V54" s="578"/>
      <c r="W54" s="578"/>
      <c r="X54" s="578"/>
      <c r="Y54" s="578"/>
      <c r="Z54" s="578"/>
    </row>
    <row r="55" ht="12.75" customHeight="1" spans="1:26">
      <c r="A55" s="578"/>
      <c r="B55" s="578"/>
      <c r="C55" s="578"/>
      <c r="D55" s="578"/>
      <c r="E55" s="578"/>
      <c r="F55" s="578"/>
      <c r="G55" s="578"/>
      <c r="H55" s="578"/>
      <c r="I55" s="578"/>
      <c r="J55" s="578"/>
      <c r="K55" s="578"/>
      <c r="L55" s="578"/>
      <c r="M55" s="578"/>
      <c r="N55" s="578"/>
      <c r="O55" s="578"/>
      <c r="P55" s="578"/>
      <c r="Q55" s="578"/>
      <c r="R55" s="578"/>
      <c r="S55" s="578"/>
      <c r="T55" s="578"/>
      <c r="U55" s="578"/>
      <c r="V55" s="578"/>
      <c r="W55" s="578"/>
      <c r="X55" s="578"/>
      <c r="Y55" s="578"/>
      <c r="Z55" s="578"/>
    </row>
    <row r="56" ht="12.75" customHeight="1" spans="1:26">
      <c r="A56" s="578"/>
      <c r="B56" s="578"/>
      <c r="C56" s="578"/>
      <c r="D56" s="578"/>
      <c r="E56" s="578"/>
      <c r="F56" s="578"/>
      <c r="G56" s="578"/>
      <c r="H56" s="578"/>
      <c r="I56" s="578"/>
      <c r="J56" s="578"/>
      <c r="K56" s="578"/>
      <c r="L56" s="578"/>
      <c r="M56" s="578"/>
      <c r="N56" s="578"/>
      <c r="O56" s="578"/>
      <c r="P56" s="578"/>
      <c r="Q56" s="578"/>
      <c r="R56" s="578"/>
      <c r="S56" s="578"/>
      <c r="T56" s="578"/>
      <c r="U56" s="578"/>
      <c r="V56" s="578"/>
      <c r="W56" s="578"/>
      <c r="X56" s="578"/>
      <c r="Y56" s="578"/>
      <c r="Z56" s="578"/>
    </row>
    <row r="57" ht="12.75" customHeight="1" spans="1:26">
      <c r="A57" s="578"/>
      <c r="B57" s="578"/>
      <c r="C57" s="578"/>
      <c r="D57" s="578"/>
      <c r="E57" s="578"/>
      <c r="F57" s="578"/>
      <c r="G57" s="578"/>
      <c r="H57" s="578"/>
      <c r="I57" s="578"/>
      <c r="J57" s="578"/>
      <c r="K57" s="578"/>
      <c r="L57" s="578"/>
      <c r="M57" s="578"/>
      <c r="N57" s="578"/>
      <c r="O57" s="578"/>
      <c r="P57" s="578"/>
      <c r="Q57" s="578"/>
      <c r="R57" s="578"/>
      <c r="S57" s="578"/>
      <c r="T57" s="578"/>
      <c r="U57" s="578"/>
      <c r="V57" s="578"/>
      <c r="W57" s="578"/>
      <c r="X57" s="578"/>
      <c r="Y57" s="578"/>
      <c r="Z57" s="578"/>
    </row>
    <row r="58" ht="12.75" customHeight="1" spans="1:26">
      <c r="A58" s="578"/>
      <c r="B58" s="578"/>
      <c r="C58" s="578"/>
      <c r="D58" s="578"/>
      <c r="E58" s="578"/>
      <c r="F58" s="578"/>
      <c r="G58" s="578"/>
      <c r="H58" s="578"/>
      <c r="I58" s="578"/>
      <c r="J58" s="578"/>
      <c r="K58" s="578"/>
      <c r="L58" s="578"/>
      <c r="M58" s="578"/>
      <c r="N58" s="578"/>
      <c r="O58" s="578"/>
      <c r="P58" s="578"/>
      <c r="Q58" s="578"/>
      <c r="R58" s="578"/>
      <c r="S58" s="578"/>
      <c r="T58" s="578"/>
      <c r="U58" s="578"/>
      <c r="V58" s="578"/>
      <c r="W58" s="578"/>
      <c r="X58" s="578"/>
      <c r="Y58" s="578"/>
      <c r="Z58" s="578"/>
    </row>
    <row r="59" ht="12.75" customHeight="1" spans="1:26">
      <c r="A59" s="578"/>
      <c r="B59" s="578"/>
      <c r="C59" s="578"/>
      <c r="D59" s="578"/>
      <c r="E59" s="578"/>
      <c r="F59" s="578"/>
      <c r="G59" s="578"/>
      <c r="H59" s="578"/>
      <c r="I59" s="578"/>
      <c r="J59" s="578"/>
      <c r="K59" s="578"/>
      <c r="L59" s="578"/>
      <c r="M59" s="578"/>
      <c r="N59" s="578"/>
      <c r="O59" s="578"/>
      <c r="P59" s="578"/>
      <c r="Q59" s="578"/>
      <c r="R59" s="578"/>
      <c r="S59" s="578"/>
      <c r="T59" s="578"/>
      <c r="U59" s="578"/>
      <c r="V59" s="578"/>
      <c r="W59" s="578"/>
      <c r="X59" s="578"/>
      <c r="Y59" s="578"/>
      <c r="Z59" s="578"/>
    </row>
    <row r="60" ht="12.75" customHeight="1" spans="1:26">
      <c r="A60" s="578"/>
      <c r="B60" s="578"/>
      <c r="C60" s="578"/>
      <c r="D60" s="578"/>
      <c r="E60" s="578"/>
      <c r="F60" s="578"/>
      <c r="G60" s="578"/>
      <c r="H60" s="578"/>
      <c r="I60" s="578"/>
      <c r="J60" s="578"/>
      <c r="K60" s="578"/>
      <c r="L60" s="578"/>
      <c r="M60" s="578"/>
      <c r="N60" s="578"/>
      <c r="O60" s="578"/>
      <c r="P60" s="578"/>
      <c r="Q60" s="578"/>
      <c r="R60" s="578"/>
      <c r="S60" s="578"/>
      <c r="T60" s="578"/>
      <c r="U60" s="578"/>
      <c r="V60" s="578"/>
      <c r="W60" s="578"/>
      <c r="X60" s="578"/>
      <c r="Y60" s="578"/>
      <c r="Z60" s="578"/>
    </row>
    <row r="61" ht="12.75" customHeight="1" spans="1:26">
      <c r="A61" s="578"/>
      <c r="B61" s="578"/>
      <c r="C61" s="578"/>
      <c r="D61" s="578"/>
      <c r="E61" s="578"/>
      <c r="F61" s="578"/>
      <c r="G61" s="578"/>
      <c r="H61" s="578"/>
      <c r="I61" s="578"/>
      <c r="J61" s="578"/>
      <c r="K61" s="578"/>
      <c r="L61" s="578"/>
      <c r="M61" s="578"/>
      <c r="N61" s="578"/>
      <c r="O61" s="578"/>
      <c r="P61" s="578"/>
      <c r="Q61" s="578"/>
      <c r="R61" s="578"/>
      <c r="S61" s="578"/>
      <c r="T61" s="578"/>
      <c r="U61" s="578"/>
      <c r="V61" s="578"/>
      <c r="W61" s="578"/>
      <c r="X61" s="578"/>
      <c r="Y61" s="578"/>
      <c r="Z61" s="578"/>
    </row>
    <row r="62" ht="12.75" customHeight="1" spans="1:26">
      <c r="A62" s="578"/>
      <c r="B62" s="578"/>
      <c r="C62" s="578"/>
      <c r="D62" s="578"/>
      <c r="E62" s="578"/>
      <c r="F62" s="578"/>
      <c r="G62" s="578"/>
      <c r="H62" s="578"/>
      <c r="I62" s="578"/>
      <c r="J62" s="578"/>
      <c r="K62" s="578"/>
      <c r="L62" s="578"/>
      <c r="M62" s="578"/>
      <c r="N62" s="578"/>
      <c r="O62" s="578"/>
      <c r="P62" s="578"/>
      <c r="Q62" s="578"/>
      <c r="R62" s="578"/>
      <c r="S62" s="578"/>
      <c r="T62" s="578"/>
      <c r="U62" s="578"/>
      <c r="V62" s="578"/>
      <c r="W62" s="578"/>
      <c r="X62" s="578"/>
      <c r="Y62" s="578"/>
      <c r="Z62" s="578"/>
    </row>
    <row r="63" ht="12.75" customHeight="1" spans="1:26">
      <c r="A63" s="578"/>
      <c r="B63" s="578"/>
      <c r="C63" s="578"/>
      <c r="D63" s="578"/>
      <c r="E63" s="578"/>
      <c r="F63" s="578"/>
      <c r="G63" s="578"/>
      <c r="H63" s="578"/>
      <c r="I63" s="578"/>
      <c r="J63" s="578"/>
      <c r="K63" s="578"/>
      <c r="L63" s="578"/>
      <c r="M63" s="578"/>
      <c r="N63" s="578"/>
      <c r="O63" s="578"/>
      <c r="P63" s="578"/>
      <c r="Q63" s="578"/>
      <c r="R63" s="578"/>
      <c r="S63" s="578"/>
      <c r="T63" s="578"/>
      <c r="U63" s="578"/>
      <c r="V63" s="578"/>
      <c r="W63" s="578"/>
      <c r="X63" s="578"/>
      <c r="Y63" s="578"/>
      <c r="Z63" s="578"/>
    </row>
    <row r="64" ht="12.75" customHeight="1" spans="1:26">
      <c r="A64" s="578"/>
      <c r="B64" s="578"/>
      <c r="C64" s="578"/>
      <c r="D64" s="578"/>
      <c r="E64" s="578"/>
      <c r="F64" s="578"/>
      <c r="G64" s="578"/>
      <c r="H64" s="578"/>
      <c r="I64" s="578"/>
      <c r="J64" s="578"/>
      <c r="K64" s="578"/>
      <c r="L64" s="578"/>
      <c r="M64" s="578"/>
      <c r="N64" s="578"/>
      <c r="O64" s="578"/>
      <c r="P64" s="578"/>
      <c r="Q64" s="578"/>
      <c r="R64" s="578"/>
      <c r="S64" s="578"/>
      <c r="T64" s="578"/>
      <c r="U64" s="578"/>
      <c r="V64" s="578"/>
      <c r="W64" s="578"/>
      <c r="X64" s="578"/>
      <c r="Y64" s="578"/>
      <c r="Z64" s="578"/>
    </row>
    <row r="65" ht="12.75" customHeight="1" spans="1:26">
      <c r="A65" s="578"/>
      <c r="B65" s="578"/>
      <c r="C65" s="578"/>
      <c r="D65" s="578"/>
      <c r="E65" s="578"/>
      <c r="F65" s="578"/>
      <c r="G65" s="578"/>
      <c r="H65" s="578"/>
      <c r="I65" s="578"/>
      <c r="J65" s="578"/>
      <c r="K65" s="578"/>
      <c r="L65" s="578"/>
      <c r="M65" s="578"/>
      <c r="N65" s="578"/>
      <c r="O65" s="578"/>
      <c r="P65" s="578"/>
      <c r="Q65" s="578"/>
      <c r="R65" s="578"/>
      <c r="S65" s="578"/>
      <c r="T65" s="578"/>
      <c r="U65" s="578"/>
      <c r="V65" s="578"/>
      <c r="W65" s="578"/>
      <c r="X65" s="578"/>
      <c r="Y65" s="578"/>
      <c r="Z65" s="578"/>
    </row>
    <row r="66" ht="12.75" customHeight="1" spans="1:26">
      <c r="A66" s="578"/>
      <c r="B66" s="578"/>
      <c r="C66" s="578"/>
      <c r="D66" s="578"/>
      <c r="E66" s="578"/>
      <c r="F66" s="578"/>
      <c r="G66" s="578"/>
      <c r="H66" s="578"/>
      <c r="I66" s="578"/>
      <c r="J66" s="578"/>
      <c r="K66" s="578"/>
      <c r="L66" s="578"/>
      <c r="M66" s="578"/>
      <c r="N66" s="578"/>
      <c r="O66" s="578"/>
      <c r="P66" s="578"/>
      <c r="Q66" s="578"/>
      <c r="R66" s="578"/>
      <c r="S66" s="578"/>
      <c r="T66" s="578"/>
      <c r="U66" s="578"/>
      <c r="V66" s="578"/>
      <c r="W66" s="578"/>
      <c r="X66" s="578"/>
      <c r="Y66" s="578"/>
      <c r="Z66" s="578"/>
    </row>
    <row r="67" ht="12.75" customHeight="1" spans="1:26">
      <c r="A67" s="578"/>
      <c r="B67" s="578"/>
      <c r="C67" s="578"/>
      <c r="D67" s="578"/>
      <c r="E67" s="578"/>
      <c r="F67" s="578"/>
      <c r="G67" s="578"/>
      <c r="H67" s="578"/>
      <c r="I67" s="578"/>
      <c r="J67" s="578"/>
      <c r="K67" s="578"/>
      <c r="L67" s="578"/>
      <c r="M67" s="578"/>
      <c r="N67" s="578"/>
      <c r="O67" s="578"/>
      <c r="P67" s="578"/>
      <c r="Q67" s="578"/>
      <c r="R67" s="578"/>
      <c r="S67" s="578"/>
      <c r="T67" s="578"/>
      <c r="U67" s="578"/>
      <c r="V67" s="578"/>
      <c r="W67" s="578"/>
      <c r="X67" s="578"/>
      <c r="Y67" s="578"/>
      <c r="Z67" s="578"/>
    </row>
    <row r="68" ht="12.75" customHeight="1" spans="1:26">
      <c r="A68" s="578"/>
      <c r="B68" s="578"/>
      <c r="C68" s="578"/>
      <c r="D68" s="578"/>
      <c r="E68" s="578"/>
      <c r="F68" s="578"/>
      <c r="G68" s="578"/>
      <c r="H68" s="578"/>
      <c r="I68" s="578"/>
      <c r="J68" s="578"/>
      <c r="K68" s="578"/>
      <c r="L68" s="578"/>
      <c r="M68" s="578"/>
      <c r="N68" s="578"/>
      <c r="O68" s="578"/>
      <c r="P68" s="578"/>
      <c r="Q68" s="578"/>
      <c r="R68" s="578"/>
      <c r="S68" s="578"/>
      <c r="T68" s="578"/>
      <c r="U68" s="578"/>
      <c r="V68" s="578"/>
      <c r="W68" s="578"/>
      <c r="X68" s="578"/>
      <c r="Y68" s="578"/>
      <c r="Z68" s="578"/>
    </row>
    <row r="69" ht="12.75" customHeight="1" spans="1:26">
      <c r="A69" s="578"/>
      <c r="B69" s="578"/>
      <c r="C69" s="578"/>
      <c r="D69" s="578"/>
      <c r="E69" s="578"/>
      <c r="F69" s="578"/>
      <c r="G69" s="578"/>
      <c r="H69" s="578"/>
      <c r="I69" s="578"/>
      <c r="J69" s="578"/>
      <c r="K69" s="578"/>
      <c r="L69" s="578"/>
      <c r="M69" s="578"/>
      <c r="N69" s="578"/>
      <c r="O69" s="578"/>
      <c r="P69" s="578"/>
      <c r="Q69" s="578"/>
      <c r="R69" s="578"/>
      <c r="S69" s="578"/>
      <c r="T69" s="578"/>
      <c r="U69" s="578"/>
      <c r="V69" s="578"/>
      <c r="W69" s="578"/>
      <c r="X69" s="578"/>
      <c r="Y69" s="578"/>
      <c r="Z69" s="578"/>
    </row>
    <row r="70" ht="12.75" customHeight="1" spans="1:26">
      <c r="A70" s="578"/>
      <c r="B70" s="578"/>
      <c r="C70" s="578"/>
      <c r="D70" s="578"/>
      <c r="E70" s="578"/>
      <c r="F70" s="578"/>
      <c r="G70" s="578"/>
      <c r="H70" s="578"/>
      <c r="I70" s="578"/>
      <c r="J70" s="578"/>
      <c r="K70" s="578"/>
      <c r="L70" s="578"/>
      <c r="M70" s="578"/>
      <c r="N70" s="578"/>
      <c r="O70" s="578"/>
      <c r="P70" s="578"/>
      <c r="Q70" s="578"/>
      <c r="R70" s="578"/>
      <c r="S70" s="578"/>
      <c r="T70" s="578"/>
      <c r="U70" s="578"/>
      <c r="V70" s="578"/>
      <c r="W70" s="578"/>
      <c r="X70" s="578"/>
      <c r="Y70" s="578"/>
      <c r="Z70" s="578"/>
    </row>
    <row r="71" ht="12.75" customHeight="1" spans="1:26">
      <c r="A71" s="578"/>
      <c r="B71" s="578"/>
      <c r="C71" s="578"/>
      <c r="D71" s="578"/>
      <c r="E71" s="578"/>
      <c r="F71" s="578"/>
      <c r="G71" s="578"/>
      <c r="H71" s="578"/>
      <c r="I71" s="578"/>
      <c r="J71" s="578"/>
      <c r="K71" s="578"/>
      <c r="L71" s="578"/>
      <c r="M71" s="578"/>
      <c r="N71" s="578"/>
      <c r="O71" s="578"/>
      <c r="P71" s="578"/>
      <c r="Q71" s="578"/>
      <c r="R71" s="578"/>
      <c r="S71" s="578"/>
      <c r="T71" s="578"/>
      <c r="U71" s="578"/>
      <c r="V71" s="578"/>
      <c r="W71" s="578"/>
      <c r="X71" s="578"/>
      <c r="Y71" s="578"/>
      <c r="Z71" s="578"/>
    </row>
    <row r="72" ht="12.75" customHeight="1" spans="1:26">
      <c r="A72" s="578"/>
      <c r="B72" s="578"/>
      <c r="C72" s="578"/>
      <c r="D72" s="578"/>
      <c r="E72" s="578"/>
      <c r="F72" s="578"/>
      <c r="G72" s="578"/>
      <c r="H72" s="578"/>
      <c r="I72" s="578"/>
      <c r="J72" s="578"/>
      <c r="K72" s="578"/>
      <c r="L72" s="578"/>
      <c r="M72" s="578"/>
      <c r="N72" s="578"/>
      <c r="O72" s="578"/>
      <c r="P72" s="578"/>
      <c r="Q72" s="578"/>
      <c r="R72" s="578"/>
      <c r="S72" s="578"/>
      <c r="T72" s="578"/>
      <c r="U72" s="578"/>
      <c r="V72" s="578"/>
      <c r="W72" s="578"/>
      <c r="X72" s="578"/>
      <c r="Y72" s="578"/>
      <c r="Z72" s="578"/>
    </row>
    <row r="73" ht="12.75" customHeight="1" spans="1:26">
      <c r="A73" s="578"/>
      <c r="B73" s="578"/>
      <c r="C73" s="578"/>
      <c r="D73" s="578"/>
      <c r="E73" s="578"/>
      <c r="F73" s="578"/>
      <c r="G73" s="578"/>
      <c r="H73" s="578"/>
      <c r="I73" s="578"/>
      <c r="J73" s="578"/>
      <c r="K73" s="578"/>
      <c r="L73" s="578"/>
      <c r="M73" s="578"/>
      <c r="N73" s="578"/>
      <c r="O73" s="578"/>
      <c r="P73" s="578"/>
      <c r="Q73" s="578"/>
      <c r="R73" s="578"/>
      <c r="S73" s="578"/>
      <c r="T73" s="578"/>
      <c r="U73" s="578"/>
      <c r="V73" s="578"/>
      <c r="W73" s="578"/>
      <c r="X73" s="578"/>
      <c r="Y73" s="578"/>
      <c r="Z73" s="578"/>
    </row>
    <row r="74" ht="12.75" customHeight="1" spans="1:26">
      <c r="A74" s="578"/>
      <c r="B74" s="578"/>
      <c r="C74" s="578"/>
      <c r="D74" s="578"/>
      <c r="E74" s="578"/>
      <c r="F74" s="578"/>
      <c r="G74" s="578"/>
      <c r="H74" s="578"/>
      <c r="I74" s="578"/>
      <c r="J74" s="578"/>
      <c r="K74" s="578"/>
      <c r="L74" s="578"/>
      <c r="M74" s="578"/>
      <c r="N74" s="578"/>
      <c r="O74" s="578"/>
      <c r="P74" s="578"/>
      <c r="Q74" s="578"/>
      <c r="R74" s="578"/>
      <c r="S74" s="578"/>
      <c r="T74" s="578"/>
      <c r="U74" s="578"/>
      <c r="V74" s="578"/>
      <c r="W74" s="578"/>
      <c r="X74" s="578"/>
      <c r="Y74" s="578"/>
      <c r="Z74" s="578"/>
    </row>
    <row r="75" ht="12.75" customHeight="1" spans="1:26">
      <c r="A75" s="578"/>
      <c r="B75" s="578"/>
      <c r="C75" s="578"/>
      <c r="D75" s="578"/>
      <c r="E75" s="578"/>
      <c r="F75" s="578"/>
      <c r="G75" s="578"/>
      <c r="H75" s="578"/>
      <c r="I75" s="578"/>
      <c r="J75" s="578"/>
      <c r="K75" s="578"/>
      <c r="L75" s="578"/>
      <c r="M75" s="578"/>
      <c r="N75" s="578"/>
      <c r="O75" s="578"/>
      <c r="P75" s="578"/>
      <c r="Q75" s="578"/>
      <c r="R75" s="578"/>
      <c r="S75" s="578"/>
      <c r="T75" s="578"/>
      <c r="U75" s="578"/>
      <c r="V75" s="578"/>
      <c r="W75" s="578"/>
      <c r="X75" s="578"/>
      <c r="Y75" s="578"/>
      <c r="Z75" s="578"/>
    </row>
    <row r="76" ht="12.75" customHeight="1" spans="1:26">
      <c r="A76" s="578"/>
      <c r="B76" s="578"/>
      <c r="C76" s="578"/>
      <c r="D76" s="578"/>
      <c r="E76" s="578"/>
      <c r="F76" s="578"/>
      <c r="G76" s="578"/>
      <c r="H76" s="578"/>
      <c r="I76" s="578"/>
      <c r="J76" s="578"/>
      <c r="K76" s="578"/>
      <c r="L76" s="578"/>
      <c r="M76" s="578"/>
      <c r="N76" s="578"/>
      <c r="O76" s="578"/>
      <c r="P76" s="578"/>
      <c r="Q76" s="578"/>
      <c r="R76" s="578"/>
      <c r="S76" s="578"/>
      <c r="T76" s="578"/>
      <c r="U76" s="578"/>
      <c r="V76" s="578"/>
      <c r="W76" s="578"/>
      <c r="X76" s="578"/>
      <c r="Y76" s="578"/>
      <c r="Z76" s="578"/>
    </row>
    <row r="77" ht="12.75" customHeight="1" spans="1:26">
      <c r="A77" s="578"/>
      <c r="B77" s="578"/>
      <c r="C77" s="578"/>
      <c r="D77" s="578"/>
      <c r="E77" s="578"/>
      <c r="F77" s="578"/>
      <c r="G77" s="578"/>
      <c r="H77" s="578"/>
      <c r="I77" s="578"/>
      <c r="J77" s="578"/>
      <c r="K77" s="578"/>
      <c r="L77" s="578"/>
      <c r="M77" s="578"/>
      <c r="N77" s="578"/>
      <c r="O77" s="578"/>
      <c r="P77" s="578"/>
      <c r="Q77" s="578"/>
      <c r="R77" s="578"/>
      <c r="S77" s="578"/>
      <c r="T77" s="578"/>
      <c r="U77" s="578"/>
      <c r="V77" s="578"/>
      <c r="W77" s="578"/>
      <c r="X77" s="578"/>
      <c r="Y77" s="578"/>
      <c r="Z77" s="578"/>
    </row>
    <row r="78" ht="12.75" customHeight="1" spans="1:26">
      <c r="A78" s="578"/>
      <c r="B78" s="578"/>
      <c r="C78" s="578"/>
      <c r="D78" s="578"/>
      <c r="E78" s="578"/>
      <c r="F78" s="578"/>
      <c r="G78" s="578"/>
      <c r="H78" s="578"/>
      <c r="I78" s="578"/>
      <c r="J78" s="578"/>
      <c r="K78" s="578"/>
      <c r="L78" s="578"/>
      <c r="M78" s="578"/>
      <c r="N78" s="578"/>
      <c r="O78" s="578"/>
      <c r="P78" s="578"/>
      <c r="Q78" s="578"/>
      <c r="R78" s="578"/>
      <c r="S78" s="578"/>
      <c r="T78" s="578"/>
      <c r="U78" s="578"/>
      <c r="V78" s="578"/>
      <c r="W78" s="578"/>
      <c r="X78" s="578"/>
      <c r="Y78" s="578"/>
      <c r="Z78" s="578"/>
    </row>
    <row r="79" ht="12.75" customHeight="1" spans="1:26">
      <c r="A79" s="578"/>
      <c r="B79" s="578"/>
      <c r="C79" s="578"/>
      <c r="D79" s="578"/>
      <c r="E79" s="578"/>
      <c r="F79" s="578"/>
      <c r="G79" s="578"/>
      <c r="H79" s="578"/>
      <c r="I79" s="578"/>
      <c r="J79" s="578"/>
      <c r="K79" s="578"/>
      <c r="L79" s="578"/>
      <c r="M79" s="578"/>
      <c r="N79" s="578"/>
      <c r="O79" s="578"/>
      <c r="P79" s="578"/>
      <c r="Q79" s="578"/>
      <c r="R79" s="578"/>
      <c r="S79" s="578"/>
      <c r="T79" s="578"/>
      <c r="U79" s="578"/>
      <c r="V79" s="578"/>
      <c r="W79" s="578"/>
      <c r="X79" s="578"/>
      <c r="Y79" s="578"/>
      <c r="Z79" s="578"/>
    </row>
    <row r="80" ht="12.75" customHeight="1" spans="1:26">
      <c r="A80" s="578"/>
      <c r="B80" s="578"/>
      <c r="C80" s="578"/>
      <c r="D80" s="578"/>
      <c r="E80" s="578"/>
      <c r="F80" s="578"/>
      <c r="G80" s="578"/>
      <c r="H80" s="578"/>
      <c r="I80" s="578"/>
      <c r="J80" s="578"/>
      <c r="K80" s="578"/>
      <c r="L80" s="578"/>
      <c r="M80" s="578"/>
      <c r="N80" s="578"/>
      <c r="O80" s="578"/>
      <c r="P80" s="578"/>
      <c r="Q80" s="578"/>
      <c r="R80" s="578"/>
      <c r="S80" s="578"/>
      <c r="T80" s="578"/>
      <c r="U80" s="578"/>
      <c r="V80" s="578"/>
      <c r="W80" s="578"/>
      <c r="X80" s="578"/>
      <c r="Y80" s="578"/>
      <c r="Z80" s="578"/>
    </row>
    <row r="81" ht="12.75" customHeight="1" spans="1:26">
      <c r="A81" s="578"/>
      <c r="B81" s="578"/>
      <c r="C81" s="578"/>
      <c r="D81" s="578"/>
      <c r="E81" s="578"/>
      <c r="F81" s="578"/>
      <c r="G81" s="578"/>
      <c r="H81" s="578"/>
      <c r="I81" s="578"/>
      <c r="J81" s="578"/>
      <c r="K81" s="578"/>
      <c r="L81" s="578"/>
      <c r="M81" s="578"/>
      <c r="N81" s="578"/>
      <c r="O81" s="578"/>
      <c r="P81" s="578"/>
      <c r="Q81" s="578"/>
      <c r="R81" s="578"/>
      <c r="S81" s="578"/>
      <c r="T81" s="578"/>
      <c r="U81" s="578"/>
      <c r="V81" s="578"/>
      <c r="W81" s="578"/>
      <c r="X81" s="578"/>
      <c r="Y81" s="578"/>
      <c r="Z81" s="578"/>
    </row>
    <row r="82" ht="12.75" customHeight="1" spans="1:26">
      <c r="A82" s="578"/>
      <c r="B82" s="578"/>
      <c r="C82" s="578"/>
      <c r="D82" s="578"/>
      <c r="E82" s="578"/>
      <c r="F82" s="578"/>
      <c r="G82" s="578"/>
      <c r="H82" s="578"/>
      <c r="I82" s="578"/>
      <c r="J82" s="578"/>
      <c r="K82" s="578"/>
      <c r="L82" s="578"/>
      <c r="M82" s="578"/>
      <c r="N82" s="578"/>
      <c r="O82" s="578"/>
      <c r="P82" s="578"/>
      <c r="Q82" s="578"/>
      <c r="R82" s="578"/>
      <c r="S82" s="578"/>
      <c r="T82" s="578"/>
      <c r="U82" s="578"/>
      <c r="V82" s="578"/>
      <c r="W82" s="578"/>
      <c r="X82" s="578"/>
      <c r="Y82" s="578"/>
      <c r="Z82" s="578"/>
    </row>
    <row r="83" ht="12.75" customHeight="1" spans="1:26">
      <c r="A83" s="578"/>
      <c r="B83" s="578"/>
      <c r="C83" s="578"/>
      <c r="D83" s="578"/>
      <c r="E83" s="578"/>
      <c r="F83" s="578"/>
      <c r="G83" s="578"/>
      <c r="H83" s="578"/>
      <c r="I83" s="578"/>
      <c r="J83" s="578"/>
      <c r="K83" s="578"/>
      <c r="L83" s="578"/>
      <c r="M83" s="578"/>
      <c r="N83" s="578"/>
      <c r="O83" s="578"/>
      <c r="P83" s="578"/>
      <c r="Q83" s="578"/>
      <c r="R83" s="578"/>
      <c r="S83" s="578"/>
      <c r="T83" s="578"/>
      <c r="U83" s="578"/>
      <c r="V83" s="578"/>
      <c r="W83" s="578"/>
      <c r="X83" s="578"/>
      <c r="Y83" s="578"/>
      <c r="Z83" s="578"/>
    </row>
    <row r="84" ht="12.75" customHeight="1" spans="1:26">
      <c r="A84" s="578"/>
      <c r="B84" s="578"/>
      <c r="C84" s="578"/>
      <c r="D84" s="578"/>
      <c r="E84" s="578"/>
      <c r="F84" s="578"/>
      <c r="G84" s="578"/>
      <c r="H84" s="578"/>
      <c r="I84" s="578"/>
      <c r="J84" s="578"/>
      <c r="K84" s="578"/>
      <c r="L84" s="578"/>
      <c r="M84" s="578"/>
      <c r="N84" s="578"/>
      <c r="O84" s="578"/>
      <c r="P84" s="578"/>
      <c r="Q84" s="578"/>
      <c r="R84" s="578"/>
      <c r="S84" s="578"/>
      <c r="T84" s="578"/>
      <c r="U84" s="578"/>
      <c r="V84" s="578"/>
      <c r="W84" s="578"/>
      <c r="X84" s="578"/>
      <c r="Y84" s="578"/>
      <c r="Z84" s="578"/>
    </row>
    <row r="85" ht="12.75" customHeight="1" spans="1:26">
      <c r="A85" s="578"/>
      <c r="B85" s="578"/>
      <c r="C85" s="578"/>
      <c r="D85" s="578"/>
      <c r="E85" s="578"/>
      <c r="F85" s="578"/>
      <c r="G85" s="578"/>
      <c r="H85" s="578"/>
      <c r="I85" s="578"/>
      <c r="J85" s="578"/>
      <c r="K85" s="578"/>
      <c r="L85" s="578"/>
      <c r="M85" s="578"/>
      <c r="N85" s="578"/>
      <c r="O85" s="578"/>
      <c r="P85" s="578"/>
      <c r="Q85" s="578"/>
      <c r="R85" s="578"/>
      <c r="S85" s="578"/>
      <c r="T85" s="578"/>
      <c r="U85" s="578"/>
      <c r="V85" s="578"/>
      <c r="W85" s="578"/>
      <c r="X85" s="578"/>
      <c r="Y85" s="578"/>
      <c r="Z85" s="578"/>
    </row>
    <row r="86" ht="12.75" customHeight="1" spans="1:26">
      <c r="A86" s="578"/>
      <c r="B86" s="578"/>
      <c r="C86" s="578"/>
      <c r="D86" s="578"/>
      <c r="E86" s="578"/>
      <c r="F86" s="578"/>
      <c r="G86" s="578"/>
      <c r="H86" s="578"/>
      <c r="I86" s="578"/>
      <c r="J86" s="578"/>
      <c r="K86" s="578"/>
      <c r="L86" s="578"/>
      <c r="M86" s="578"/>
      <c r="N86" s="578"/>
      <c r="O86" s="578"/>
      <c r="P86" s="578"/>
      <c r="Q86" s="578"/>
      <c r="R86" s="578"/>
      <c r="S86" s="578"/>
      <c r="T86" s="578"/>
      <c r="U86" s="578"/>
      <c r="V86" s="578"/>
      <c r="W86" s="578"/>
      <c r="X86" s="578"/>
      <c r="Y86" s="578"/>
      <c r="Z86" s="578"/>
    </row>
    <row r="87" ht="12.75" customHeight="1" spans="1:26">
      <c r="A87" s="578"/>
      <c r="B87" s="578"/>
      <c r="C87" s="578"/>
      <c r="D87" s="578"/>
      <c r="E87" s="578"/>
      <c r="F87" s="578"/>
      <c r="G87" s="578"/>
      <c r="H87" s="578"/>
      <c r="I87" s="578"/>
      <c r="J87" s="578"/>
      <c r="K87" s="578"/>
      <c r="L87" s="578"/>
      <c r="M87" s="578"/>
      <c r="N87" s="578"/>
      <c r="O87" s="578"/>
      <c r="P87" s="578"/>
      <c r="Q87" s="578"/>
      <c r="R87" s="578"/>
      <c r="S87" s="578"/>
      <c r="T87" s="578"/>
      <c r="U87" s="578"/>
      <c r="V87" s="578"/>
      <c r="W87" s="578"/>
      <c r="X87" s="578"/>
      <c r="Y87" s="578"/>
      <c r="Z87" s="578"/>
    </row>
    <row r="88" ht="12.75" customHeight="1" spans="1:26">
      <c r="A88" s="578"/>
      <c r="B88" s="578"/>
      <c r="C88" s="578"/>
      <c r="D88" s="578"/>
      <c r="E88" s="578"/>
      <c r="F88" s="578"/>
      <c r="G88" s="578"/>
      <c r="H88" s="578"/>
      <c r="I88" s="578"/>
      <c r="J88" s="578"/>
      <c r="K88" s="578"/>
      <c r="L88" s="578"/>
      <c r="M88" s="578"/>
      <c r="N88" s="578"/>
      <c r="O88" s="578"/>
      <c r="P88" s="578"/>
      <c r="Q88" s="578"/>
      <c r="R88" s="578"/>
      <c r="S88" s="578"/>
      <c r="T88" s="578"/>
      <c r="U88" s="578"/>
      <c r="V88" s="578"/>
      <c r="W88" s="578"/>
      <c r="X88" s="578"/>
      <c r="Y88" s="578"/>
      <c r="Z88" s="578"/>
    </row>
    <row r="89" ht="12.75" customHeight="1" spans="1:26">
      <c r="A89" s="578"/>
      <c r="B89" s="578"/>
      <c r="C89" s="578"/>
      <c r="D89" s="578"/>
      <c r="E89" s="578"/>
      <c r="F89" s="578"/>
      <c r="G89" s="578"/>
      <c r="H89" s="578"/>
      <c r="I89" s="578"/>
      <c r="J89" s="578"/>
      <c r="K89" s="578"/>
      <c r="L89" s="578"/>
      <c r="M89" s="578"/>
      <c r="N89" s="578"/>
      <c r="O89" s="578"/>
      <c r="P89" s="578"/>
      <c r="Q89" s="578"/>
      <c r="R89" s="578"/>
      <c r="S89" s="578"/>
      <c r="T89" s="578"/>
      <c r="U89" s="578"/>
      <c r="V89" s="578"/>
      <c r="W89" s="578"/>
      <c r="X89" s="578"/>
      <c r="Y89" s="578"/>
      <c r="Z89" s="578"/>
    </row>
    <row r="90" ht="12.75" customHeight="1" spans="1:26">
      <c r="A90" s="578"/>
      <c r="B90" s="578"/>
      <c r="C90" s="578"/>
      <c r="D90" s="578"/>
      <c r="E90" s="578"/>
      <c r="F90" s="578"/>
      <c r="G90" s="578"/>
      <c r="H90" s="578"/>
      <c r="I90" s="578"/>
      <c r="J90" s="578"/>
      <c r="K90" s="578"/>
      <c r="L90" s="578"/>
      <c r="M90" s="578"/>
      <c r="N90" s="578"/>
      <c r="O90" s="578"/>
      <c r="P90" s="578"/>
      <c r="Q90" s="578"/>
      <c r="R90" s="578"/>
      <c r="S90" s="578"/>
      <c r="T90" s="578"/>
      <c r="U90" s="578"/>
      <c r="V90" s="578"/>
      <c r="W90" s="578"/>
      <c r="X90" s="578"/>
      <c r="Y90" s="578"/>
      <c r="Z90" s="578"/>
    </row>
    <row r="91" ht="12.75" customHeight="1" spans="1:26">
      <c r="A91" s="578"/>
      <c r="B91" s="578"/>
      <c r="C91" s="578"/>
      <c r="D91" s="578"/>
      <c r="E91" s="578"/>
      <c r="F91" s="578"/>
      <c r="G91" s="578"/>
      <c r="H91" s="578"/>
      <c r="I91" s="578"/>
      <c r="J91" s="578"/>
      <c r="K91" s="578"/>
      <c r="L91" s="578"/>
      <c r="M91" s="578"/>
      <c r="N91" s="578"/>
      <c r="O91" s="578"/>
      <c r="P91" s="578"/>
      <c r="Q91" s="578"/>
      <c r="R91" s="578"/>
      <c r="S91" s="578"/>
      <c r="T91" s="578"/>
      <c r="U91" s="578"/>
      <c r="V91" s="578"/>
      <c r="W91" s="578"/>
      <c r="X91" s="578"/>
      <c r="Y91" s="578"/>
      <c r="Z91" s="578"/>
    </row>
    <row r="92" ht="12.75" customHeight="1" spans="1:26">
      <c r="A92" s="578"/>
      <c r="B92" s="578"/>
      <c r="C92" s="578"/>
      <c r="D92" s="578"/>
      <c r="E92" s="578"/>
      <c r="F92" s="578"/>
      <c r="G92" s="578"/>
      <c r="H92" s="578"/>
      <c r="I92" s="578"/>
      <c r="J92" s="578"/>
      <c r="K92" s="578"/>
      <c r="L92" s="578"/>
      <c r="M92" s="578"/>
      <c r="N92" s="578"/>
      <c r="O92" s="578"/>
      <c r="P92" s="578"/>
      <c r="Q92" s="578"/>
      <c r="R92" s="578"/>
      <c r="S92" s="578"/>
      <c r="T92" s="578"/>
      <c r="U92" s="578"/>
      <c r="V92" s="578"/>
      <c r="W92" s="578"/>
      <c r="X92" s="578"/>
      <c r="Y92" s="578"/>
      <c r="Z92" s="578"/>
    </row>
    <row r="93" ht="12.75" customHeight="1" spans="1:26">
      <c r="A93" s="578"/>
      <c r="B93" s="578"/>
      <c r="C93" s="578"/>
      <c r="D93" s="578"/>
      <c r="E93" s="578"/>
      <c r="F93" s="578"/>
      <c r="G93" s="578"/>
      <c r="H93" s="578"/>
      <c r="I93" s="578"/>
      <c r="J93" s="578"/>
      <c r="K93" s="578"/>
      <c r="L93" s="578"/>
      <c r="M93" s="578"/>
      <c r="N93" s="578"/>
      <c r="O93" s="578"/>
      <c r="P93" s="578"/>
      <c r="Q93" s="578"/>
      <c r="R93" s="578"/>
      <c r="S93" s="578"/>
      <c r="T93" s="578"/>
      <c r="U93" s="578"/>
      <c r="V93" s="578"/>
      <c r="W93" s="578"/>
      <c r="X93" s="578"/>
      <c r="Y93" s="578"/>
      <c r="Z93" s="578"/>
    </row>
    <row r="94" ht="12.75" customHeight="1" spans="1:26">
      <c r="A94" s="578"/>
      <c r="B94" s="578"/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</row>
    <row r="95" ht="12.75" customHeight="1" spans="1:26">
      <c r="A95" s="578"/>
      <c r="B95" s="578"/>
      <c r="C95" s="578"/>
      <c r="D95" s="578"/>
      <c r="E95" s="578"/>
      <c r="F95" s="578"/>
      <c r="G95" s="578"/>
      <c r="H95" s="578"/>
      <c r="I95" s="578"/>
      <c r="J95" s="578"/>
      <c r="K95" s="578"/>
      <c r="L95" s="578"/>
      <c r="M95" s="578"/>
      <c r="N95" s="578"/>
      <c r="O95" s="578"/>
      <c r="P95" s="578"/>
      <c r="Q95" s="578"/>
      <c r="R95" s="578"/>
      <c r="S95" s="578"/>
      <c r="T95" s="578"/>
      <c r="U95" s="578"/>
      <c r="V95" s="578"/>
      <c r="W95" s="578"/>
      <c r="X95" s="578"/>
      <c r="Y95" s="578"/>
      <c r="Z95" s="578"/>
    </row>
    <row r="96" ht="12.75" customHeight="1" spans="1:26">
      <c r="A96" s="578"/>
      <c r="B96" s="578"/>
      <c r="C96" s="578"/>
      <c r="D96" s="578"/>
      <c r="E96" s="578"/>
      <c r="F96" s="578"/>
      <c r="G96" s="578"/>
      <c r="H96" s="578"/>
      <c r="I96" s="578"/>
      <c r="J96" s="578"/>
      <c r="K96" s="578"/>
      <c r="L96" s="578"/>
      <c r="M96" s="578"/>
      <c r="N96" s="578"/>
      <c r="O96" s="578"/>
      <c r="P96" s="578"/>
      <c r="Q96" s="578"/>
      <c r="R96" s="578"/>
      <c r="S96" s="578"/>
      <c r="T96" s="578"/>
      <c r="U96" s="578"/>
      <c r="V96" s="578"/>
      <c r="W96" s="578"/>
      <c r="X96" s="578"/>
      <c r="Y96" s="578"/>
      <c r="Z96" s="578"/>
    </row>
    <row r="97" ht="12.75" customHeight="1" spans="1:26">
      <c r="A97" s="578"/>
      <c r="B97" s="578"/>
      <c r="C97" s="578"/>
      <c r="D97" s="578"/>
      <c r="E97" s="578"/>
      <c r="F97" s="578"/>
      <c r="G97" s="578"/>
      <c r="H97" s="578"/>
      <c r="I97" s="578"/>
      <c r="J97" s="578"/>
      <c r="K97" s="578"/>
      <c r="L97" s="578"/>
      <c r="M97" s="578"/>
      <c r="N97" s="578"/>
      <c r="O97" s="578"/>
      <c r="P97" s="578"/>
      <c r="Q97" s="578"/>
      <c r="R97" s="578"/>
      <c r="S97" s="578"/>
      <c r="T97" s="578"/>
      <c r="U97" s="578"/>
      <c r="V97" s="578"/>
      <c r="W97" s="578"/>
      <c r="X97" s="578"/>
      <c r="Y97" s="578"/>
      <c r="Z97" s="578"/>
    </row>
    <row r="98" ht="12.75" customHeight="1" spans="1:26">
      <c r="A98" s="578"/>
      <c r="B98" s="578"/>
      <c r="C98" s="578"/>
      <c r="D98" s="578"/>
      <c r="E98" s="578"/>
      <c r="F98" s="578"/>
      <c r="G98" s="578"/>
      <c r="H98" s="578"/>
      <c r="I98" s="578"/>
      <c r="J98" s="578"/>
      <c r="K98" s="578"/>
      <c r="L98" s="578"/>
      <c r="M98" s="578"/>
      <c r="N98" s="578"/>
      <c r="O98" s="578"/>
      <c r="P98" s="578"/>
      <c r="Q98" s="578"/>
      <c r="R98" s="578"/>
      <c r="S98" s="578"/>
      <c r="T98" s="578"/>
      <c r="U98" s="578"/>
      <c r="V98" s="578"/>
      <c r="W98" s="578"/>
      <c r="X98" s="578"/>
      <c r="Y98" s="578"/>
      <c r="Z98" s="578"/>
    </row>
    <row r="99" ht="12.75" customHeight="1" spans="1:26">
      <c r="A99" s="578"/>
      <c r="B99" s="578"/>
      <c r="C99" s="578"/>
      <c r="D99" s="578"/>
      <c r="E99" s="578"/>
      <c r="F99" s="578"/>
      <c r="G99" s="578"/>
      <c r="H99" s="578"/>
      <c r="I99" s="578"/>
      <c r="J99" s="578"/>
      <c r="K99" s="578"/>
      <c r="L99" s="578"/>
      <c r="M99" s="578"/>
      <c r="N99" s="578"/>
      <c r="O99" s="578"/>
      <c r="P99" s="578"/>
      <c r="Q99" s="578"/>
      <c r="R99" s="578"/>
      <c r="S99" s="578"/>
      <c r="T99" s="578"/>
      <c r="U99" s="578"/>
      <c r="V99" s="578"/>
      <c r="W99" s="578"/>
      <c r="X99" s="578"/>
      <c r="Y99" s="578"/>
      <c r="Z99" s="578"/>
    </row>
    <row r="100" ht="12.75" customHeight="1" spans="1:26">
      <c r="A100" s="578"/>
      <c r="B100" s="578"/>
      <c r="C100" s="578"/>
      <c r="D100" s="578"/>
      <c r="E100" s="578"/>
      <c r="F100" s="578"/>
      <c r="G100" s="578"/>
      <c r="H100" s="578"/>
      <c r="I100" s="578"/>
      <c r="J100" s="578"/>
      <c r="K100" s="578"/>
      <c r="L100" s="578"/>
      <c r="M100" s="578"/>
      <c r="N100" s="578"/>
      <c r="O100" s="578"/>
      <c r="P100" s="578"/>
      <c r="Q100" s="578"/>
      <c r="R100" s="578"/>
      <c r="S100" s="578"/>
      <c r="T100" s="578"/>
      <c r="U100" s="578"/>
      <c r="V100" s="578"/>
      <c r="W100" s="578"/>
      <c r="X100" s="578"/>
      <c r="Y100" s="578"/>
      <c r="Z100" s="578"/>
    </row>
    <row r="101" ht="12.75" customHeight="1" spans="1:26">
      <c r="A101" s="578"/>
      <c r="B101" s="578"/>
      <c r="C101" s="578"/>
      <c r="D101" s="578"/>
      <c r="E101" s="578"/>
      <c r="F101" s="578"/>
      <c r="G101" s="578"/>
      <c r="H101" s="578"/>
      <c r="I101" s="578"/>
      <c r="J101" s="578"/>
      <c r="K101" s="578"/>
      <c r="L101" s="578"/>
      <c r="M101" s="578"/>
      <c r="N101" s="578"/>
      <c r="O101" s="578"/>
      <c r="P101" s="578"/>
      <c r="Q101" s="578"/>
      <c r="R101" s="578"/>
      <c r="S101" s="578"/>
      <c r="T101" s="578"/>
      <c r="U101" s="578"/>
      <c r="V101" s="578"/>
      <c r="W101" s="578"/>
      <c r="X101" s="578"/>
      <c r="Y101" s="578"/>
      <c r="Z101" s="578"/>
    </row>
    <row r="102" ht="12.75" customHeight="1" spans="1:26">
      <c r="A102" s="578"/>
      <c r="B102" s="578"/>
      <c r="C102" s="578"/>
      <c r="D102" s="578"/>
      <c r="E102" s="578"/>
      <c r="F102" s="578"/>
      <c r="G102" s="578"/>
      <c r="H102" s="578"/>
      <c r="I102" s="578"/>
      <c r="J102" s="578"/>
      <c r="K102" s="578"/>
      <c r="L102" s="578"/>
      <c r="M102" s="578"/>
      <c r="N102" s="578"/>
      <c r="O102" s="578"/>
      <c r="P102" s="578"/>
      <c r="Q102" s="578"/>
      <c r="R102" s="578"/>
      <c r="S102" s="578"/>
      <c r="T102" s="578"/>
      <c r="U102" s="578"/>
      <c r="V102" s="578"/>
      <c r="W102" s="578"/>
      <c r="X102" s="578"/>
      <c r="Y102" s="578"/>
      <c r="Z102" s="578"/>
    </row>
    <row r="103" ht="12.75" customHeight="1" spans="1:26">
      <c r="A103" s="578"/>
      <c r="B103" s="578"/>
      <c r="C103" s="578"/>
      <c r="D103" s="578"/>
      <c r="E103" s="578"/>
      <c r="F103" s="578"/>
      <c r="G103" s="578"/>
      <c r="H103" s="578"/>
      <c r="I103" s="578"/>
      <c r="J103" s="578"/>
      <c r="K103" s="578"/>
      <c r="L103" s="578"/>
      <c r="M103" s="578"/>
      <c r="N103" s="578"/>
      <c r="O103" s="578"/>
      <c r="P103" s="578"/>
      <c r="Q103" s="578"/>
      <c r="R103" s="578"/>
      <c r="S103" s="578"/>
      <c r="T103" s="578"/>
      <c r="U103" s="578"/>
      <c r="V103" s="578"/>
      <c r="W103" s="578"/>
      <c r="X103" s="578"/>
      <c r="Y103" s="578"/>
      <c r="Z103" s="578"/>
    </row>
    <row r="104" ht="12.75" customHeight="1" spans="1:26">
      <c r="A104" s="578"/>
      <c r="B104" s="578"/>
      <c r="C104" s="578"/>
      <c r="D104" s="578"/>
      <c r="E104" s="578"/>
      <c r="F104" s="578"/>
      <c r="G104" s="578"/>
      <c r="H104" s="578"/>
      <c r="I104" s="578"/>
      <c r="J104" s="578"/>
      <c r="K104" s="578"/>
      <c r="L104" s="578"/>
      <c r="M104" s="578"/>
      <c r="N104" s="578"/>
      <c r="O104" s="578"/>
      <c r="P104" s="578"/>
      <c r="Q104" s="578"/>
      <c r="R104" s="578"/>
      <c r="S104" s="578"/>
      <c r="T104" s="578"/>
      <c r="U104" s="578"/>
      <c r="V104" s="578"/>
      <c r="W104" s="578"/>
      <c r="X104" s="578"/>
      <c r="Y104" s="578"/>
      <c r="Z104" s="578"/>
    </row>
    <row r="105" ht="12.75" customHeight="1" spans="1:26">
      <c r="A105" s="578"/>
      <c r="B105" s="578"/>
      <c r="C105" s="578"/>
      <c r="D105" s="578"/>
      <c r="E105" s="578"/>
      <c r="F105" s="578"/>
      <c r="G105" s="578"/>
      <c r="H105" s="578"/>
      <c r="I105" s="578"/>
      <c r="J105" s="578"/>
      <c r="K105" s="578"/>
      <c r="L105" s="578"/>
      <c r="M105" s="578"/>
      <c r="N105" s="578"/>
      <c r="O105" s="578"/>
      <c r="P105" s="578"/>
      <c r="Q105" s="578"/>
      <c r="R105" s="578"/>
      <c r="S105" s="578"/>
      <c r="T105" s="578"/>
      <c r="U105" s="578"/>
      <c r="V105" s="578"/>
      <c r="W105" s="578"/>
      <c r="X105" s="578"/>
      <c r="Y105" s="578"/>
      <c r="Z105" s="578"/>
    </row>
    <row r="106" ht="12.75" customHeight="1" spans="1:26">
      <c r="A106" s="578"/>
      <c r="B106" s="578"/>
      <c r="C106" s="578"/>
      <c r="D106" s="578"/>
      <c r="E106" s="578"/>
      <c r="F106" s="578"/>
      <c r="G106" s="578"/>
      <c r="H106" s="578"/>
      <c r="I106" s="578"/>
      <c r="J106" s="578"/>
      <c r="K106" s="578"/>
      <c r="L106" s="578"/>
      <c r="M106" s="578"/>
      <c r="N106" s="578"/>
      <c r="O106" s="578"/>
      <c r="P106" s="578"/>
      <c r="Q106" s="578"/>
      <c r="R106" s="578"/>
      <c r="S106" s="578"/>
      <c r="T106" s="578"/>
      <c r="U106" s="578"/>
      <c r="V106" s="578"/>
      <c r="W106" s="578"/>
      <c r="X106" s="578"/>
      <c r="Y106" s="578"/>
      <c r="Z106" s="578"/>
    </row>
    <row r="107" ht="12.75" customHeight="1" spans="1:26">
      <c r="A107" s="578"/>
      <c r="B107" s="578"/>
      <c r="C107" s="578"/>
      <c r="D107" s="578"/>
      <c r="E107" s="578"/>
      <c r="F107" s="578"/>
      <c r="G107" s="578"/>
      <c r="H107" s="578"/>
      <c r="I107" s="578"/>
      <c r="J107" s="578"/>
      <c r="K107" s="578"/>
      <c r="L107" s="578"/>
      <c r="M107" s="578"/>
      <c r="N107" s="578"/>
      <c r="O107" s="578"/>
      <c r="P107" s="578"/>
      <c r="Q107" s="578"/>
      <c r="R107" s="578"/>
      <c r="S107" s="578"/>
      <c r="T107" s="578"/>
      <c r="U107" s="578"/>
      <c r="V107" s="578"/>
      <c r="W107" s="578"/>
      <c r="X107" s="578"/>
      <c r="Y107" s="578"/>
      <c r="Z107" s="578"/>
    </row>
    <row r="108" ht="12.75" customHeight="1" spans="1:26">
      <c r="A108" s="578"/>
      <c r="B108" s="578"/>
      <c r="C108" s="578"/>
      <c r="D108" s="578"/>
      <c r="E108" s="578"/>
      <c r="F108" s="578"/>
      <c r="G108" s="578"/>
      <c r="H108" s="578"/>
      <c r="I108" s="578"/>
      <c r="J108" s="578"/>
      <c r="K108" s="578"/>
      <c r="L108" s="578"/>
      <c r="M108" s="578"/>
      <c r="N108" s="578"/>
      <c r="O108" s="578"/>
      <c r="P108" s="578"/>
      <c r="Q108" s="578"/>
      <c r="R108" s="578"/>
      <c r="S108" s="578"/>
      <c r="T108" s="578"/>
      <c r="U108" s="578"/>
      <c r="V108" s="578"/>
      <c r="W108" s="578"/>
      <c r="X108" s="578"/>
      <c r="Y108" s="578"/>
      <c r="Z108" s="578"/>
    </row>
    <row r="109" ht="12.75" customHeight="1" spans="1:26">
      <c r="A109" s="578"/>
      <c r="B109" s="578"/>
      <c r="C109" s="578"/>
      <c r="D109" s="578"/>
      <c r="E109" s="578"/>
      <c r="F109" s="578"/>
      <c r="G109" s="578"/>
      <c r="H109" s="578"/>
      <c r="I109" s="578"/>
      <c r="J109" s="578"/>
      <c r="K109" s="578"/>
      <c r="L109" s="578"/>
      <c r="M109" s="578"/>
      <c r="N109" s="578"/>
      <c r="O109" s="578"/>
      <c r="P109" s="578"/>
      <c r="Q109" s="578"/>
      <c r="R109" s="578"/>
      <c r="S109" s="578"/>
      <c r="T109" s="578"/>
      <c r="U109" s="578"/>
      <c r="V109" s="578"/>
      <c r="W109" s="578"/>
      <c r="X109" s="578"/>
      <c r="Y109" s="578"/>
      <c r="Z109" s="578"/>
    </row>
    <row r="110" ht="12.75" customHeight="1" spans="1:26">
      <c r="A110" s="578"/>
      <c r="B110" s="578"/>
      <c r="C110" s="578"/>
      <c r="D110" s="578"/>
      <c r="E110" s="578"/>
      <c r="F110" s="578"/>
      <c r="G110" s="578"/>
      <c r="H110" s="578"/>
      <c r="I110" s="578"/>
      <c r="J110" s="578"/>
      <c r="K110" s="578"/>
      <c r="L110" s="578"/>
      <c r="M110" s="578"/>
      <c r="N110" s="578"/>
      <c r="O110" s="578"/>
      <c r="P110" s="578"/>
      <c r="Q110" s="578"/>
      <c r="R110" s="578"/>
      <c r="S110" s="578"/>
      <c r="T110" s="578"/>
      <c r="U110" s="578"/>
      <c r="V110" s="578"/>
      <c r="W110" s="578"/>
      <c r="X110" s="578"/>
      <c r="Y110" s="578"/>
      <c r="Z110" s="578"/>
    </row>
    <row r="111" ht="12.75" customHeight="1" spans="1:26">
      <c r="A111" s="578"/>
      <c r="B111" s="578"/>
      <c r="C111" s="578"/>
      <c r="D111" s="578"/>
      <c r="E111" s="578"/>
      <c r="F111" s="578"/>
      <c r="G111" s="578"/>
      <c r="H111" s="578"/>
      <c r="I111" s="578"/>
      <c r="J111" s="578"/>
      <c r="K111" s="578"/>
      <c r="L111" s="578"/>
      <c r="M111" s="578"/>
      <c r="N111" s="578"/>
      <c r="O111" s="578"/>
      <c r="P111" s="578"/>
      <c r="Q111" s="578"/>
      <c r="R111" s="578"/>
      <c r="S111" s="578"/>
      <c r="T111" s="578"/>
      <c r="U111" s="578"/>
      <c r="V111" s="578"/>
      <c r="W111" s="578"/>
      <c r="X111" s="578"/>
      <c r="Y111" s="578"/>
      <c r="Z111" s="578"/>
    </row>
    <row r="112" ht="12.75" customHeight="1" spans="1:26">
      <c r="A112" s="578"/>
      <c r="B112" s="578"/>
      <c r="C112" s="578"/>
      <c r="D112" s="578"/>
      <c r="E112" s="578"/>
      <c r="F112" s="578"/>
      <c r="G112" s="578"/>
      <c r="H112" s="578"/>
      <c r="I112" s="578"/>
      <c r="J112" s="578"/>
      <c r="K112" s="578"/>
      <c r="L112" s="578"/>
      <c r="M112" s="578"/>
      <c r="N112" s="578"/>
      <c r="O112" s="578"/>
      <c r="P112" s="578"/>
      <c r="Q112" s="578"/>
      <c r="R112" s="578"/>
      <c r="S112" s="578"/>
      <c r="T112" s="578"/>
      <c r="U112" s="578"/>
      <c r="V112" s="578"/>
      <c r="W112" s="578"/>
      <c r="X112" s="578"/>
      <c r="Y112" s="578"/>
      <c r="Z112" s="578"/>
    </row>
    <row r="113" ht="12.75" customHeight="1" spans="1:26">
      <c r="A113" s="578"/>
      <c r="B113" s="578"/>
      <c r="C113" s="578"/>
      <c r="D113" s="578"/>
      <c r="E113" s="578"/>
      <c r="F113" s="578"/>
      <c r="G113" s="578"/>
      <c r="H113" s="578"/>
      <c r="I113" s="578"/>
      <c r="J113" s="578"/>
      <c r="K113" s="578"/>
      <c r="L113" s="578"/>
      <c r="M113" s="578"/>
      <c r="N113" s="578"/>
      <c r="O113" s="578"/>
      <c r="P113" s="578"/>
      <c r="Q113" s="578"/>
      <c r="R113" s="578"/>
      <c r="S113" s="578"/>
      <c r="T113" s="578"/>
      <c r="U113" s="578"/>
      <c r="V113" s="578"/>
      <c r="W113" s="578"/>
      <c r="X113" s="578"/>
      <c r="Y113" s="578"/>
      <c r="Z113" s="578"/>
    </row>
    <row r="114" ht="12.75" customHeight="1" spans="1:26">
      <c r="A114" s="578"/>
      <c r="B114" s="578"/>
      <c r="C114" s="578"/>
      <c r="D114" s="578"/>
      <c r="E114" s="578"/>
      <c r="F114" s="578"/>
      <c r="G114" s="578"/>
      <c r="H114" s="578"/>
      <c r="I114" s="578"/>
      <c r="J114" s="578"/>
      <c r="K114" s="578"/>
      <c r="L114" s="578"/>
      <c r="M114" s="578"/>
      <c r="N114" s="578"/>
      <c r="O114" s="578"/>
      <c r="P114" s="578"/>
      <c r="Q114" s="578"/>
      <c r="R114" s="578"/>
      <c r="S114" s="578"/>
      <c r="T114" s="578"/>
      <c r="U114" s="578"/>
      <c r="V114" s="578"/>
      <c r="W114" s="578"/>
      <c r="X114" s="578"/>
      <c r="Y114" s="578"/>
      <c r="Z114" s="578"/>
    </row>
    <row r="115" ht="12.75" customHeight="1" spans="1:26">
      <c r="A115" s="578"/>
      <c r="B115" s="578"/>
      <c r="C115" s="578"/>
      <c r="D115" s="578"/>
      <c r="E115" s="578"/>
      <c r="F115" s="578"/>
      <c r="G115" s="578"/>
      <c r="H115" s="578"/>
      <c r="I115" s="578"/>
      <c r="J115" s="578"/>
      <c r="K115" s="578"/>
      <c r="L115" s="578"/>
      <c r="M115" s="578"/>
      <c r="N115" s="578"/>
      <c r="O115" s="578"/>
      <c r="P115" s="578"/>
      <c r="Q115" s="578"/>
      <c r="R115" s="578"/>
      <c r="S115" s="578"/>
      <c r="T115" s="578"/>
      <c r="U115" s="578"/>
      <c r="V115" s="578"/>
      <c r="W115" s="578"/>
      <c r="X115" s="578"/>
      <c r="Y115" s="578"/>
      <c r="Z115" s="578"/>
    </row>
    <row r="116" ht="12.75" customHeight="1" spans="1:26">
      <c r="A116" s="578"/>
      <c r="B116" s="578"/>
      <c r="C116" s="578"/>
      <c r="D116" s="578"/>
      <c r="E116" s="578"/>
      <c r="F116" s="578"/>
      <c r="G116" s="578"/>
      <c r="H116" s="578"/>
      <c r="I116" s="578"/>
      <c r="J116" s="578"/>
      <c r="K116" s="578"/>
      <c r="L116" s="578"/>
      <c r="M116" s="578"/>
      <c r="N116" s="578"/>
      <c r="O116" s="578"/>
      <c r="P116" s="578"/>
      <c r="Q116" s="578"/>
      <c r="R116" s="578"/>
      <c r="S116" s="578"/>
      <c r="T116" s="578"/>
      <c r="U116" s="578"/>
      <c r="V116" s="578"/>
      <c r="W116" s="578"/>
      <c r="X116" s="578"/>
      <c r="Y116" s="578"/>
      <c r="Z116" s="578"/>
    </row>
    <row r="117" ht="12.75" customHeight="1" spans="1:26">
      <c r="A117" s="578"/>
      <c r="B117" s="578"/>
      <c r="C117" s="578"/>
      <c r="D117" s="578"/>
      <c r="E117" s="578"/>
      <c r="F117" s="578"/>
      <c r="G117" s="578"/>
      <c r="H117" s="578"/>
      <c r="I117" s="578"/>
      <c r="J117" s="578"/>
      <c r="K117" s="578"/>
      <c r="L117" s="578"/>
      <c r="M117" s="578"/>
      <c r="N117" s="578"/>
      <c r="O117" s="578"/>
      <c r="P117" s="578"/>
      <c r="Q117" s="578"/>
      <c r="R117" s="578"/>
      <c r="S117" s="578"/>
      <c r="T117" s="578"/>
      <c r="U117" s="578"/>
      <c r="V117" s="578"/>
      <c r="W117" s="578"/>
      <c r="X117" s="578"/>
      <c r="Y117" s="578"/>
      <c r="Z117" s="578"/>
    </row>
    <row r="118" ht="12.75" customHeight="1" spans="1:26">
      <c r="A118" s="578"/>
      <c r="B118" s="578"/>
      <c r="C118" s="578"/>
      <c r="D118" s="578"/>
      <c r="E118" s="578"/>
      <c r="F118" s="578"/>
      <c r="G118" s="578"/>
      <c r="H118" s="578"/>
      <c r="I118" s="578"/>
      <c r="J118" s="578"/>
      <c r="K118" s="578"/>
      <c r="L118" s="578"/>
      <c r="M118" s="578"/>
      <c r="N118" s="578"/>
      <c r="O118" s="578"/>
      <c r="P118" s="578"/>
      <c r="Q118" s="578"/>
      <c r="R118" s="578"/>
      <c r="S118" s="578"/>
      <c r="T118" s="578"/>
      <c r="U118" s="578"/>
      <c r="V118" s="578"/>
      <c r="W118" s="578"/>
      <c r="X118" s="578"/>
      <c r="Y118" s="578"/>
      <c r="Z118" s="578"/>
    </row>
    <row r="119" ht="12.75" customHeight="1" spans="1:26">
      <c r="A119" s="578"/>
      <c r="B119" s="578"/>
      <c r="C119" s="578"/>
      <c r="D119" s="578"/>
      <c r="E119" s="578"/>
      <c r="F119" s="578"/>
      <c r="G119" s="578"/>
      <c r="H119" s="578"/>
      <c r="I119" s="578"/>
      <c r="J119" s="578"/>
      <c r="K119" s="578"/>
      <c r="L119" s="578"/>
      <c r="M119" s="578"/>
      <c r="N119" s="578"/>
      <c r="O119" s="578"/>
      <c r="P119" s="578"/>
      <c r="Q119" s="578"/>
      <c r="R119" s="578"/>
      <c r="S119" s="578"/>
      <c r="T119" s="578"/>
      <c r="U119" s="578"/>
      <c r="V119" s="578"/>
      <c r="W119" s="578"/>
      <c r="X119" s="578"/>
      <c r="Y119" s="578"/>
      <c r="Z119" s="578"/>
    </row>
    <row r="120" ht="12.75" customHeight="1" spans="1:26">
      <c r="A120" s="578"/>
      <c r="B120" s="578"/>
      <c r="C120" s="578"/>
      <c r="D120" s="578"/>
      <c r="E120" s="578"/>
      <c r="F120" s="578"/>
      <c r="G120" s="578"/>
      <c r="H120" s="578"/>
      <c r="I120" s="578"/>
      <c r="J120" s="578"/>
      <c r="K120" s="578"/>
      <c r="L120" s="578"/>
      <c r="M120" s="578"/>
      <c r="N120" s="578"/>
      <c r="O120" s="578"/>
      <c r="P120" s="578"/>
      <c r="Q120" s="578"/>
      <c r="R120" s="578"/>
      <c r="S120" s="578"/>
      <c r="T120" s="578"/>
      <c r="U120" s="578"/>
      <c r="V120" s="578"/>
      <c r="W120" s="578"/>
      <c r="X120" s="578"/>
      <c r="Y120" s="578"/>
      <c r="Z120" s="578"/>
    </row>
    <row r="121" ht="12.75" customHeight="1" spans="1:26">
      <c r="A121" s="578"/>
      <c r="B121" s="578"/>
      <c r="C121" s="578"/>
      <c r="D121" s="578"/>
      <c r="E121" s="578"/>
      <c r="F121" s="578"/>
      <c r="G121" s="578"/>
      <c r="H121" s="578"/>
      <c r="I121" s="578"/>
      <c r="J121" s="578"/>
      <c r="K121" s="578"/>
      <c r="L121" s="578"/>
      <c r="M121" s="578"/>
      <c r="N121" s="578"/>
      <c r="O121" s="578"/>
      <c r="P121" s="578"/>
      <c r="Q121" s="578"/>
      <c r="R121" s="578"/>
      <c r="S121" s="578"/>
      <c r="T121" s="578"/>
      <c r="U121" s="578"/>
      <c r="V121" s="578"/>
      <c r="W121" s="578"/>
      <c r="X121" s="578"/>
      <c r="Y121" s="578"/>
      <c r="Z121" s="578"/>
    </row>
    <row r="122" ht="12.75" customHeight="1" spans="1:26">
      <c r="A122" s="578"/>
      <c r="B122" s="578"/>
      <c r="C122" s="578"/>
      <c r="D122" s="578"/>
      <c r="E122" s="578"/>
      <c r="F122" s="578"/>
      <c r="G122" s="578"/>
      <c r="H122" s="578"/>
      <c r="I122" s="578"/>
      <c r="J122" s="578"/>
      <c r="K122" s="578"/>
      <c r="L122" s="578"/>
      <c r="M122" s="578"/>
      <c r="N122" s="578"/>
      <c r="O122" s="578"/>
      <c r="P122" s="578"/>
      <c r="Q122" s="578"/>
      <c r="R122" s="578"/>
      <c r="S122" s="578"/>
      <c r="T122" s="578"/>
      <c r="U122" s="578"/>
      <c r="V122" s="578"/>
      <c r="W122" s="578"/>
      <c r="X122" s="578"/>
      <c r="Y122" s="578"/>
      <c r="Z122" s="578"/>
    </row>
    <row r="123" ht="12.75" customHeight="1" spans="1:26">
      <c r="A123" s="578"/>
      <c r="B123" s="578"/>
      <c r="C123" s="578"/>
      <c r="D123" s="578"/>
      <c r="E123" s="578"/>
      <c r="F123" s="578"/>
      <c r="G123" s="578"/>
      <c r="H123" s="578"/>
      <c r="I123" s="578"/>
      <c r="J123" s="578"/>
      <c r="K123" s="578"/>
      <c r="L123" s="578"/>
      <c r="M123" s="578"/>
      <c r="N123" s="578"/>
      <c r="O123" s="578"/>
      <c r="P123" s="578"/>
      <c r="Q123" s="578"/>
      <c r="R123" s="578"/>
      <c r="S123" s="578"/>
      <c r="T123" s="578"/>
      <c r="U123" s="578"/>
      <c r="V123" s="578"/>
      <c r="W123" s="578"/>
      <c r="X123" s="578"/>
      <c r="Y123" s="578"/>
      <c r="Z123" s="578"/>
    </row>
    <row r="124" ht="12.75" customHeight="1" spans="1:26">
      <c r="A124" s="578"/>
      <c r="B124" s="578"/>
      <c r="C124" s="578"/>
      <c r="D124" s="578"/>
      <c r="E124" s="578"/>
      <c r="F124" s="578"/>
      <c r="G124" s="578"/>
      <c r="H124" s="578"/>
      <c r="I124" s="578"/>
      <c r="J124" s="578"/>
      <c r="K124" s="578"/>
      <c r="L124" s="578"/>
      <c r="M124" s="578"/>
      <c r="N124" s="578"/>
      <c r="O124" s="578"/>
      <c r="P124" s="578"/>
      <c r="Q124" s="578"/>
      <c r="R124" s="578"/>
      <c r="S124" s="578"/>
      <c r="T124" s="578"/>
      <c r="U124" s="578"/>
      <c r="V124" s="578"/>
      <c r="W124" s="578"/>
      <c r="X124" s="578"/>
      <c r="Y124" s="578"/>
      <c r="Z124" s="578"/>
    </row>
    <row r="125" ht="12.75" customHeight="1" spans="1:26">
      <c r="A125" s="578"/>
      <c r="B125" s="578"/>
      <c r="C125" s="578"/>
      <c r="D125" s="578"/>
      <c r="E125" s="578"/>
      <c r="F125" s="578"/>
      <c r="G125" s="578"/>
      <c r="H125" s="578"/>
      <c r="I125" s="578"/>
      <c r="J125" s="578"/>
      <c r="K125" s="578"/>
      <c r="L125" s="578"/>
      <c r="M125" s="578"/>
      <c r="N125" s="578"/>
      <c r="O125" s="578"/>
      <c r="P125" s="578"/>
      <c r="Q125" s="578"/>
      <c r="R125" s="578"/>
      <c r="S125" s="578"/>
      <c r="T125" s="578"/>
      <c r="U125" s="578"/>
      <c r="V125" s="578"/>
      <c r="W125" s="578"/>
      <c r="X125" s="578"/>
      <c r="Y125" s="578"/>
      <c r="Z125" s="578"/>
    </row>
    <row r="126" ht="12.75" customHeight="1" spans="1:26">
      <c r="A126" s="578"/>
      <c r="B126" s="578"/>
      <c r="C126" s="578"/>
      <c r="D126" s="578"/>
      <c r="E126" s="578"/>
      <c r="F126" s="578"/>
      <c r="G126" s="578"/>
      <c r="H126" s="578"/>
      <c r="I126" s="578"/>
      <c r="J126" s="578"/>
      <c r="K126" s="578"/>
      <c r="L126" s="578"/>
      <c r="M126" s="578"/>
      <c r="N126" s="578"/>
      <c r="O126" s="578"/>
      <c r="P126" s="578"/>
      <c r="Q126" s="578"/>
      <c r="R126" s="578"/>
      <c r="S126" s="578"/>
      <c r="T126" s="578"/>
      <c r="U126" s="578"/>
      <c r="V126" s="578"/>
      <c r="W126" s="578"/>
      <c r="X126" s="578"/>
      <c r="Y126" s="578"/>
      <c r="Z126" s="578"/>
    </row>
    <row r="127" ht="12.75" customHeight="1" spans="1:26">
      <c r="A127" s="578"/>
      <c r="B127" s="578"/>
      <c r="C127" s="578"/>
      <c r="D127" s="578"/>
      <c r="E127" s="578"/>
      <c r="F127" s="578"/>
      <c r="G127" s="578"/>
      <c r="H127" s="578"/>
      <c r="I127" s="578"/>
      <c r="J127" s="578"/>
      <c r="K127" s="578"/>
      <c r="L127" s="578"/>
      <c r="M127" s="578"/>
      <c r="N127" s="578"/>
      <c r="O127" s="578"/>
      <c r="P127" s="578"/>
      <c r="Q127" s="578"/>
      <c r="R127" s="578"/>
      <c r="S127" s="578"/>
      <c r="T127" s="578"/>
      <c r="U127" s="578"/>
      <c r="V127" s="578"/>
      <c r="W127" s="578"/>
      <c r="X127" s="578"/>
      <c r="Y127" s="578"/>
      <c r="Z127" s="578"/>
    </row>
    <row r="128" ht="12.75" customHeight="1" spans="1:26">
      <c r="A128" s="578"/>
      <c r="B128" s="578"/>
      <c r="C128" s="578"/>
      <c r="D128" s="578"/>
      <c r="E128" s="578"/>
      <c r="F128" s="578"/>
      <c r="G128" s="578"/>
      <c r="H128" s="578"/>
      <c r="I128" s="578"/>
      <c r="J128" s="578"/>
      <c r="K128" s="578"/>
      <c r="L128" s="578"/>
      <c r="M128" s="578"/>
      <c r="N128" s="578"/>
      <c r="O128" s="578"/>
      <c r="P128" s="578"/>
      <c r="Q128" s="578"/>
      <c r="R128" s="578"/>
      <c r="S128" s="578"/>
      <c r="T128" s="578"/>
      <c r="U128" s="578"/>
      <c r="V128" s="578"/>
      <c r="W128" s="578"/>
      <c r="X128" s="578"/>
      <c r="Y128" s="578"/>
      <c r="Z128" s="578"/>
    </row>
    <row r="129" ht="12.75" customHeight="1" spans="1:26">
      <c r="A129" s="578"/>
      <c r="B129" s="578"/>
      <c r="C129" s="578"/>
      <c r="D129" s="578"/>
      <c r="E129" s="578"/>
      <c r="F129" s="578"/>
      <c r="G129" s="578"/>
      <c r="H129" s="578"/>
      <c r="I129" s="578"/>
      <c r="J129" s="578"/>
      <c r="K129" s="578"/>
      <c r="L129" s="578"/>
      <c r="M129" s="578"/>
      <c r="N129" s="578"/>
      <c r="O129" s="578"/>
      <c r="P129" s="578"/>
      <c r="Q129" s="578"/>
      <c r="R129" s="578"/>
      <c r="S129" s="578"/>
      <c r="T129" s="578"/>
      <c r="U129" s="578"/>
      <c r="V129" s="578"/>
      <c r="W129" s="578"/>
      <c r="X129" s="578"/>
      <c r="Y129" s="578"/>
      <c r="Z129" s="578"/>
    </row>
    <row r="130" ht="12.75" customHeight="1" spans="1:26">
      <c r="A130" s="578"/>
      <c r="B130" s="578"/>
      <c r="C130" s="578"/>
      <c r="D130" s="578"/>
      <c r="E130" s="578"/>
      <c r="F130" s="578"/>
      <c r="G130" s="578"/>
      <c r="H130" s="578"/>
      <c r="I130" s="578"/>
      <c r="J130" s="578"/>
      <c r="K130" s="578"/>
      <c r="L130" s="578"/>
      <c r="M130" s="578"/>
      <c r="N130" s="578"/>
      <c r="O130" s="578"/>
      <c r="P130" s="578"/>
      <c r="Q130" s="578"/>
      <c r="R130" s="578"/>
      <c r="S130" s="578"/>
      <c r="T130" s="578"/>
      <c r="U130" s="578"/>
      <c r="V130" s="578"/>
      <c r="W130" s="578"/>
      <c r="X130" s="578"/>
      <c r="Y130" s="578"/>
      <c r="Z130" s="578"/>
    </row>
    <row r="131" ht="12.75" customHeight="1" spans="1:26">
      <c r="A131" s="578"/>
      <c r="B131" s="578"/>
      <c r="C131" s="578"/>
      <c r="D131" s="578"/>
      <c r="E131" s="578"/>
      <c r="F131" s="578"/>
      <c r="G131" s="578"/>
      <c r="H131" s="578"/>
      <c r="I131" s="578"/>
      <c r="J131" s="578"/>
      <c r="K131" s="578"/>
      <c r="L131" s="578"/>
      <c r="M131" s="578"/>
      <c r="N131" s="578"/>
      <c r="O131" s="578"/>
      <c r="P131" s="578"/>
      <c r="Q131" s="578"/>
      <c r="R131" s="578"/>
      <c r="S131" s="578"/>
      <c r="T131" s="578"/>
      <c r="U131" s="578"/>
      <c r="V131" s="578"/>
      <c r="W131" s="578"/>
      <c r="X131" s="578"/>
      <c r="Y131" s="578"/>
      <c r="Z131" s="578"/>
    </row>
    <row r="132" ht="12.75" customHeight="1" spans="1:26">
      <c r="A132" s="578"/>
      <c r="B132" s="578"/>
      <c r="C132" s="578"/>
      <c r="D132" s="578"/>
      <c r="E132" s="578"/>
      <c r="F132" s="578"/>
      <c r="G132" s="578"/>
      <c r="H132" s="578"/>
      <c r="I132" s="578"/>
      <c r="J132" s="578"/>
      <c r="K132" s="578"/>
      <c r="L132" s="578"/>
      <c r="M132" s="578"/>
      <c r="N132" s="578"/>
      <c r="O132" s="578"/>
      <c r="P132" s="578"/>
      <c r="Q132" s="578"/>
      <c r="R132" s="578"/>
      <c r="S132" s="578"/>
      <c r="T132" s="578"/>
      <c r="U132" s="578"/>
      <c r="V132" s="578"/>
      <c r="W132" s="578"/>
      <c r="X132" s="578"/>
      <c r="Y132" s="578"/>
      <c r="Z132" s="578"/>
    </row>
    <row r="133" ht="12.75" customHeight="1" spans="1:26">
      <c r="A133" s="578"/>
      <c r="B133" s="578"/>
      <c r="C133" s="578"/>
      <c r="D133" s="578"/>
      <c r="E133" s="578"/>
      <c r="F133" s="578"/>
      <c r="G133" s="578"/>
      <c r="H133" s="578"/>
      <c r="I133" s="578"/>
      <c r="J133" s="578"/>
      <c r="K133" s="578"/>
      <c r="L133" s="578"/>
      <c r="M133" s="578"/>
      <c r="N133" s="578"/>
      <c r="O133" s="578"/>
      <c r="P133" s="578"/>
      <c r="Q133" s="578"/>
      <c r="R133" s="578"/>
      <c r="S133" s="578"/>
      <c r="T133" s="578"/>
      <c r="U133" s="578"/>
      <c r="V133" s="578"/>
      <c r="W133" s="578"/>
      <c r="X133" s="578"/>
      <c r="Y133" s="578"/>
      <c r="Z133" s="578"/>
    </row>
    <row r="134" ht="12.75" customHeight="1" spans="1:26">
      <c r="A134" s="578"/>
      <c r="B134" s="578"/>
      <c r="C134" s="578"/>
      <c r="D134" s="578"/>
      <c r="E134" s="578"/>
      <c r="F134" s="578"/>
      <c r="G134" s="578"/>
      <c r="H134" s="578"/>
      <c r="I134" s="578"/>
      <c r="J134" s="578"/>
      <c r="K134" s="578"/>
      <c r="L134" s="578"/>
      <c r="M134" s="578"/>
      <c r="N134" s="578"/>
      <c r="O134" s="578"/>
      <c r="P134" s="578"/>
      <c r="Q134" s="578"/>
      <c r="R134" s="578"/>
      <c r="S134" s="578"/>
      <c r="T134" s="578"/>
      <c r="U134" s="578"/>
      <c r="V134" s="578"/>
      <c r="W134" s="578"/>
      <c r="X134" s="578"/>
      <c r="Y134" s="578"/>
      <c r="Z134" s="578"/>
    </row>
    <row r="135" ht="12.75" customHeight="1" spans="1:26">
      <c r="A135" s="578"/>
      <c r="B135" s="578"/>
      <c r="C135" s="578"/>
      <c r="D135" s="578"/>
      <c r="E135" s="578"/>
      <c r="F135" s="578"/>
      <c r="G135" s="578"/>
      <c r="H135" s="578"/>
      <c r="I135" s="578"/>
      <c r="J135" s="578"/>
      <c r="K135" s="578"/>
      <c r="L135" s="578"/>
      <c r="M135" s="578"/>
      <c r="N135" s="578"/>
      <c r="O135" s="578"/>
      <c r="P135" s="578"/>
      <c r="Q135" s="578"/>
      <c r="R135" s="578"/>
      <c r="S135" s="578"/>
      <c r="T135" s="578"/>
      <c r="U135" s="578"/>
      <c r="V135" s="578"/>
      <c r="W135" s="578"/>
      <c r="X135" s="578"/>
      <c r="Y135" s="578"/>
      <c r="Z135" s="578"/>
    </row>
    <row r="136" ht="12.75" customHeight="1" spans="1:26">
      <c r="A136" s="578"/>
      <c r="B136" s="578"/>
      <c r="C136" s="578"/>
      <c r="D136" s="578"/>
      <c r="E136" s="578"/>
      <c r="F136" s="578"/>
      <c r="G136" s="578"/>
      <c r="H136" s="578"/>
      <c r="I136" s="578"/>
      <c r="J136" s="578"/>
      <c r="K136" s="578"/>
      <c r="L136" s="578"/>
      <c r="M136" s="578"/>
      <c r="N136" s="578"/>
      <c r="O136" s="578"/>
      <c r="P136" s="578"/>
      <c r="Q136" s="578"/>
      <c r="R136" s="578"/>
      <c r="S136" s="578"/>
      <c r="T136" s="578"/>
      <c r="U136" s="578"/>
      <c r="V136" s="578"/>
      <c r="W136" s="578"/>
      <c r="X136" s="578"/>
      <c r="Y136" s="578"/>
      <c r="Z136" s="578"/>
    </row>
    <row r="137" ht="12.75" customHeight="1" spans="1:26">
      <c r="A137" s="578"/>
      <c r="B137" s="578"/>
      <c r="C137" s="578"/>
      <c r="D137" s="578"/>
      <c r="E137" s="578"/>
      <c r="F137" s="578"/>
      <c r="G137" s="578"/>
      <c r="H137" s="578"/>
      <c r="I137" s="578"/>
      <c r="J137" s="578"/>
      <c r="K137" s="578"/>
      <c r="L137" s="578"/>
      <c r="M137" s="578"/>
      <c r="N137" s="578"/>
      <c r="O137" s="578"/>
      <c r="P137" s="578"/>
      <c r="Q137" s="578"/>
      <c r="R137" s="578"/>
      <c r="S137" s="578"/>
      <c r="T137" s="578"/>
      <c r="U137" s="578"/>
      <c r="V137" s="578"/>
      <c r="W137" s="578"/>
      <c r="X137" s="578"/>
      <c r="Y137" s="578"/>
      <c r="Z137" s="578"/>
    </row>
    <row r="138" ht="12.75" customHeight="1" spans="1:26">
      <c r="A138" s="578"/>
      <c r="B138" s="578"/>
      <c r="C138" s="578"/>
      <c r="D138" s="578"/>
      <c r="E138" s="578"/>
      <c r="F138" s="578"/>
      <c r="G138" s="578"/>
      <c r="H138" s="578"/>
      <c r="I138" s="578"/>
      <c r="J138" s="578"/>
      <c r="K138" s="578"/>
      <c r="L138" s="578"/>
      <c r="M138" s="578"/>
      <c r="N138" s="578"/>
      <c r="O138" s="578"/>
      <c r="P138" s="578"/>
      <c r="Q138" s="578"/>
      <c r="R138" s="578"/>
      <c r="S138" s="578"/>
      <c r="T138" s="578"/>
      <c r="U138" s="578"/>
      <c r="V138" s="578"/>
      <c r="W138" s="578"/>
      <c r="X138" s="578"/>
      <c r="Y138" s="578"/>
      <c r="Z138" s="578"/>
    </row>
    <row r="139" ht="12.75" customHeight="1" spans="1:26">
      <c r="A139" s="578"/>
      <c r="B139" s="578"/>
      <c r="C139" s="578"/>
      <c r="D139" s="578"/>
      <c r="E139" s="578"/>
      <c r="F139" s="578"/>
      <c r="G139" s="578"/>
      <c r="H139" s="578"/>
      <c r="I139" s="578"/>
      <c r="J139" s="578"/>
      <c r="K139" s="578"/>
      <c r="L139" s="578"/>
      <c r="M139" s="578"/>
      <c r="N139" s="578"/>
      <c r="O139" s="578"/>
      <c r="P139" s="578"/>
      <c r="Q139" s="578"/>
      <c r="R139" s="578"/>
      <c r="S139" s="578"/>
      <c r="T139" s="578"/>
      <c r="U139" s="578"/>
      <c r="V139" s="578"/>
      <c r="W139" s="578"/>
      <c r="X139" s="578"/>
      <c r="Y139" s="578"/>
      <c r="Z139" s="578"/>
    </row>
    <row r="140" ht="12.75" customHeight="1" spans="1:26">
      <c r="A140" s="578"/>
      <c r="B140" s="578"/>
      <c r="C140" s="578"/>
      <c r="D140" s="578"/>
      <c r="E140" s="578"/>
      <c r="F140" s="578"/>
      <c r="G140" s="578"/>
      <c r="H140" s="578"/>
      <c r="I140" s="578"/>
      <c r="J140" s="578"/>
      <c r="K140" s="578"/>
      <c r="L140" s="578"/>
      <c r="M140" s="578"/>
      <c r="N140" s="578"/>
      <c r="O140" s="578"/>
      <c r="P140" s="578"/>
      <c r="Q140" s="578"/>
      <c r="R140" s="578"/>
      <c r="S140" s="578"/>
      <c r="T140" s="578"/>
      <c r="U140" s="578"/>
      <c r="V140" s="578"/>
      <c r="W140" s="578"/>
      <c r="X140" s="578"/>
      <c r="Y140" s="578"/>
      <c r="Z140" s="578"/>
    </row>
    <row r="141" ht="12.75" customHeight="1" spans="1:26">
      <c r="A141" s="578"/>
      <c r="B141" s="578"/>
      <c r="C141" s="578"/>
      <c r="D141" s="578"/>
      <c r="E141" s="578"/>
      <c r="F141" s="578"/>
      <c r="G141" s="578"/>
      <c r="H141" s="578"/>
      <c r="I141" s="578"/>
      <c r="J141" s="578"/>
      <c r="K141" s="578"/>
      <c r="L141" s="578"/>
      <c r="M141" s="578"/>
      <c r="N141" s="578"/>
      <c r="O141" s="578"/>
      <c r="P141" s="578"/>
      <c r="Q141" s="578"/>
      <c r="R141" s="578"/>
      <c r="S141" s="578"/>
      <c r="T141" s="578"/>
      <c r="U141" s="578"/>
      <c r="V141" s="578"/>
      <c r="W141" s="578"/>
      <c r="X141" s="578"/>
      <c r="Y141" s="578"/>
      <c r="Z141" s="578"/>
    </row>
    <row r="142" ht="12.75" customHeight="1" spans="1:26">
      <c r="A142" s="578"/>
      <c r="B142" s="578"/>
      <c r="C142" s="578"/>
      <c r="D142" s="578"/>
      <c r="E142" s="578"/>
      <c r="F142" s="578"/>
      <c r="G142" s="578"/>
      <c r="H142" s="578"/>
      <c r="I142" s="578"/>
      <c r="J142" s="578"/>
      <c r="K142" s="578"/>
      <c r="L142" s="578"/>
      <c r="M142" s="578"/>
      <c r="N142" s="578"/>
      <c r="O142" s="578"/>
      <c r="P142" s="578"/>
      <c r="Q142" s="578"/>
      <c r="R142" s="578"/>
      <c r="S142" s="578"/>
      <c r="T142" s="578"/>
      <c r="U142" s="578"/>
      <c r="V142" s="578"/>
      <c r="W142" s="578"/>
      <c r="X142" s="578"/>
      <c r="Y142" s="578"/>
      <c r="Z142" s="578"/>
    </row>
    <row r="143" ht="12.75" customHeight="1" spans="1:26">
      <c r="A143" s="578"/>
      <c r="B143" s="578"/>
      <c r="C143" s="578"/>
      <c r="D143" s="578"/>
      <c r="E143" s="578"/>
      <c r="F143" s="578"/>
      <c r="G143" s="578"/>
      <c r="H143" s="578"/>
      <c r="I143" s="578"/>
      <c r="J143" s="578"/>
      <c r="K143" s="578"/>
      <c r="L143" s="578"/>
      <c r="M143" s="578"/>
      <c r="N143" s="578"/>
      <c r="O143" s="578"/>
      <c r="P143" s="578"/>
      <c r="Q143" s="578"/>
      <c r="R143" s="578"/>
      <c r="S143" s="578"/>
      <c r="T143" s="578"/>
      <c r="U143" s="578"/>
      <c r="V143" s="578"/>
      <c r="W143" s="578"/>
      <c r="X143" s="578"/>
      <c r="Y143" s="578"/>
      <c r="Z143" s="578"/>
    </row>
    <row r="144" ht="12.75" customHeight="1" spans="1:26">
      <c r="A144" s="578"/>
      <c r="B144" s="578"/>
      <c r="C144" s="578"/>
      <c r="D144" s="578"/>
      <c r="E144" s="578"/>
      <c r="F144" s="578"/>
      <c r="G144" s="578"/>
      <c r="H144" s="578"/>
      <c r="I144" s="578"/>
      <c r="J144" s="578"/>
      <c r="K144" s="578"/>
      <c r="L144" s="578"/>
      <c r="M144" s="578"/>
      <c r="N144" s="578"/>
      <c r="O144" s="578"/>
      <c r="P144" s="578"/>
      <c r="Q144" s="578"/>
      <c r="R144" s="578"/>
      <c r="S144" s="578"/>
      <c r="T144" s="578"/>
      <c r="U144" s="578"/>
      <c r="V144" s="578"/>
      <c r="W144" s="578"/>
      <c r="X144" s="578"/>
      <c r="Y144" s="578"/>
      <c r="Z144" s="578"/>
    </row>
    <row r="145" ht="12.75" customHeight="1" spans="1:26">
      <c r="A145" s="578"/>
      <c r="B145" s="578"/>
      <c r="C145" s="578"/>
      <c r="D145" s="578"/>
      <c r="E145" s="578"/>
      <c r="F145" s="578"/>
      <c r="G145" s="578"/>
      <c r="H145" s="578"/>
      <c r="I145" s="578"/>
      <c r="J145" s="578"/>
      <c r="K145" s="578"/>
      <c r="L145" s="578"/>
      <c r="M145" s="578"/>
      <c r="N145" s="578"/>
      <c r="O145" s="578"/>
      <c r="P145" s="578"/>
      <c r="Q145" s="578"/>
      <c r="R145" s="578"/>
      <c r="S145" s="578"/>
      <c r="T145" s="578"/>
      <c r="U145" s="578"/>
      <c r="V145" s="578"/>
      <c r="W145" s="578"/>
      <c r="X145" s="578"/>
      <c r="Y145" s="578"/>
      <c r="Z145" s="578"/>
    </row>
    <row r="146" ht="12.75" customHeight="1" spans="1:26">
      <c r="A146" s="578"/>
      <c r="B146" s="578"/>
      <c r="C146" s="578"/>
      <c r="D146" s="578"/>
      <c r="E146" s="578"/>
      <c r="F146" s="578"/>
      <c r="G146" s="578"/>
      <c r="H146" s="578"/>
      <c r="I146" s="578"/>
      <c r="J146" s="578"/>
      <c r="K146" s="578"/>
      <c r="L146" s="578"/>
      <c r="M146" s="578"/>
      <c r="N146" s="578"/>
      <c r="O146" s="578"/>
      <c r="P146" s="578"/>
      <c r="Q146" s="578"/>
      <c r="R146" s="578"/>
      <c r="S146" s="578"/>
      <c r="T146" s="578"/>
      <c r="U146" s="578"/>
      <c r="V146" s="578"/>
      <c r="W146" s="578"/>
      <c r="X146" s="578"/>
      <c r="Y146" s="578"/>
      <c r="Z146" s="578"/>
    </row>
    <row r="147" ht="12.75" customHeight="1" spans="1:26">
      <c r="A147" s="578"/>
      <c r="B147" s="578"/>
      <c r="C147" s="578"/>
      <c r="D147" s="578"/>
      <c r="E147" s="578"/>
      <c r="F147" s="578"/>
      <c r="G147" s="578"/>
      <c r="H147" s="578"/>
      <c r="I147" s="578"/>
      <c r="J147" s="578"/>
      <c r="K147" s="578"/>
      <c r="L147" s="578"/>
      <c r="M147" s="578"/>
      <c r="N147" s="578"/>
      <c r="O147" s="578"/>
      <c r="P147" s="578"/>
      <c r="Q147" s="578"/>
      <c r="R147" s="578"/>
      <c r="S147" s="578"/>
      <c r="T147" s="578"/>
      <c r="U147" s="578"/>
      <c r="V147" s="578"/>
      <c r="W147" s="578"/>
      <c r="X147" s="578"/>
      <c r="Y147" s="578"/>
      <c r="Z147" s="578"/>
    </row>
    <row r="148" ht="12.75" customHeight="1" spans="1:26">
      <c r="A148" s="578"/>
      <c r="B148" s="578"/>
      <c r="C148" s="578"/>
      <c r="D148" s="578"/>
      <c r="E148" s="578"/>
      <c r="F148" s="578"/>
      <c r="G148" s="578"/>
      <c r="H148" s="578"/>
      <c r="I148" s="578"/>
      <c r="J148" s="578"/>
      <c r="K148" s="578"/>
      <c r="L148" s="578"/>
      <c r="M148" s="578"/>
      <c r="N148" s="578"/>
      <c r="O148" s="578"/>
      <c r="P148" s="578"/>
      <c r="Q148" s="578"/>
      <c r="R148" s="578"/>
      <c r="S148" s="578"/>
      <c r="T148" s="578"/>
      <c r="U148" s="578"/>
      <c r="V148" s="578"/>
      <c r="W148" s="578"/>
      <c r="X148" s="578"/>
      <c r="Y148" s="578"/>
      <c r="Z148" s="578"/>
    </row>
    <row r="149" ht="12.75" customHeight="1" spans="1:26">
      <c r="A149" s="578"/>
      <c r="B149" s="578"/>
      <c r="C149" s="578"/>
      <c r="D149" s="578"/>
      <c r="E149" s="578"/>
      <c r="F149" s="578"/>
      <c r="G149" s="578"/>
      <c r="H149" s="578"/>
      <c r="I149" s="578"/>
      <c r="J149" s="578"/>
      <c r="K149" s="578"/>
      <c r="L149" s="578"/>
      <c r="M149" s="578"/>
      <c r="N149" s="578"/>
      <c r="O149" s="578"/>
      <c r="P149" s="578"/>
      <c r="Q149" s="578"/>
      <c r="R149" s="578"/>
      <c r="S149" s="578"/>
      <c r="T149" s="578"/>
      <c r="U149" s="578"/>
      <c r="V149" s="578"/>
      <c r="W149" s="578"/>
      <c r="X149" s="578"/>
      <c r="Y149" s="578"/>
      <c r="Z149" s="578"/>
    </row>
    <row r="150" ht="12.75" customHeight="1" spans="1:26">
      <c r="A150" s="578"/>
      <c r="B150" s="578"/>
      <c r="C150" s="578"/>
      <c r="D150" s="578"/>
      <c r="E150" s="578"/>
      <c r="F150" s="578"/>
      <c r="G150" s="578"/>
      <c r="H150" s="578"/>
      <c r="I150" s="578"/>
      <c r="J150" s="578"/>
      <c r="K150" s="578"/>
      <c r="L150" s="578"/>
      <c r="M150" s="578"/>
      <c r="N150" s="578"/>
      <c r="O150" s="578"/>
      <c r="P150" s="578"/>
      <c r="Q150" s="578"/>
      <c r="R150" s="578"/>
      <c r="S150" s="578"/>
      <c r="T150" s="578"/>
      <c r="U150" s="578"/>
      <c r="V150" s="578"/>
      <c r="W150" s="578"/>
      <c r="X150" s="578"/>
      <c r="Y150" s="578"/>
      <c r="Z150" s="578"/>
    </row>
    <row r="151" ht="12.75" customHeight="1" spans="1:26">
      <c r="A151" s="578"/>
      <c r="B151" s="578"/>
      <c r="C151" s="578"/>
      <c r="D151" s="578"/>
      <c r="E151" s="578"/>
      <c r="F151" s="578"/>
      <c r="G151" s="578"/>
      <c r="H151" s="578"/>
      <c r="I151" s="578"/>
      <c r="J151" s="578"/>
      <c r="K151" s="578"/>
      <c r="L151" s="578"/>
      <c r="M151" s="578"/>
      <c r="N151" s="578"/>
      <c r="O151" s="578"/>
      <c r="P151" s="578"/>
      <c r="Q151" s="578"/>
      <c r="R151" s="578"/>
      <c r="S151" s="578"/>
      <c r="T151" s="578"/>
      <c r="U151" s="578"/>
      <c r="V151" s="578"/>
      <c r="W151" s="578"/>
      <c r="X151" s="578"/>
      <c r="Y151" s="578"/>
      <c r="Z151" s="578"/>
    </row>
    <row r="152" ht="12.75" customHeight="1" spans="1:26">
      <c r="A152" s="578"/>
      <c r="B152" s="578"/>
      <c r="C152" s="578"/>
      <c r="D152" s="578"/>
      <c r="E152" s="578"/>
      <c r="F152" s="578"/>
      <c r="G152" s="578"/>
      <c r="H152" s="578"/>
      <c r="I152" s="578"/>
      <c r="J152" s="578"/>
      <c r="K152" s="578"/>
      <c r="L152" s="578"/>
      <c r="M152" s="578"/>
      <c r="N152" s="578"/>
      <c r="O152" s="578"/>
      <c r="P152" s="578"/>
      <c r="Q152" s="578"/>
      <c r="R152" s="578"/>
      <c r="S152" s="578"/>
      <c r="T152" s="578"/>
      <c r="U152" s="578"/>
      <c r="V152" s="578"/>
      <c r="W152" s="578"/>
      <c r="X152" s="578"/>
      <c r="Y152" s="578"/>
      <c r="Z152" s="578"/>
    </row>
    <row r="153" ht="12.75" customHeight="1" spans="1:26">
      <c r="A153" s="578"/>
      <c r="B153" s="578"/>
      <c r="C153" s="578"/>
      <c r="D153" s="578"/>
      <c r="E153" s="578"/>
      <c r="F153" s="578"/>
      <c r="G153" s="578"/>
      <c r="H153" s="578"/>
      <c r="I153" s="578"/>
      <c r="J153" s="578"/>
      <c r="K153" s="578"/>
      <c r="L153" s="578"/>
      <c r="M153" s="578"/>
      <c r="N153" s="578"/>
      <c r="O153" s="578"/>
      <c r="P153" s="578"/>
      <c r="Q153" s="578"/>
      <c r="R153" s="578"/>
      <c r="S153" s="578"/>
      <c r="T153" s="578"/>
      <c r="U153" s="578"/>
      <c r="V153" s="578"/>
      <c r="W153" s="578"/>
      <c r="X153" s="578"/>
      <c r="Y153" s="578"/>
      <c r="Z153" s="578"/>
    </row>
    <row r="154" ht="12.75" customHeight="1" spans="1:26">
      <c r="A154" s="578"/>
      <c r="B154" s="578"/>
      <c r="C154" s="578"/>
      <c r="D154" s="578"/>
      <c r="E154" s="578"/>
      <c r="F154" s="578"/>
      <c r="G154" s="578"/>
      <c r="H154" s="578"/>
      <c r="I154" s="578"/>
      <c r="J154" s="578"/>
      <c r="K154" s="578"/>
      <c r="L154" s="578"/>
      <c r="M154" s="578"/>
      <c r="N154" s="578"/>
      <c r="O154" s="578"/>
      <c r="P154" s="578"/>
      <c r="Q154" s="578"/>
      <c r="R154" s="578"/>
      <c r="S154" s="578"/>
      <c r="T154" s="578"/>
      <c r="U154" s="578"/>
      <c r="V154" s="578"/>
      <c r="W154" s="578"/>
      <c r="X154" s="578"/>
      <c r="Y154" s="578"/>
      <c r="Z154" s="578"/>
    </row>
    <row r="155" ht="12.75" customHeight="1" spans="1:26">
      <c r="A155" s="578"/>
      <c r="B155" s="578"/>
      <c r="C155" s="578"/>
      <c r="D155" s="578"/>
      <c r="E155" s="578"/>
      <c r="F155" s="578"/>
      <c r="G155" s="578"/>
      <c r="H155" s="578"/>
      <c r="I155" s="578"/>
      <c r="J155" s="578"/>
      <c r="K155" s="578"/>
      <c r="L155" s="578"/>
      <c r="M155" s="578"/>
      <c r="N155" s="578"/>
      <c r="O155" s="578"/>
      <c r="P155" s="578"/>
      <c r="Q155" s="578"/>
      <c r="R155" s="578"/>
      <c r="S155" s="578"/>
      <c r="T155" s="578"/>
      <c r="U155" s="578"/>
      <c r="V155" s="578"/>
      <c r="W155" s="578"/>
      <c r="X155" s="578"/>
      <c r="Y155" s="578"/>
      <c r="Z155" s="578"/>
    </row>
    <row r="156" ht="12.75" customHeight="1" spans="1:26">
      <c r="A156" s="578"/>
      <c r="B156" s="578"/>
      <c r="C156" s="578"/>
      <c r="D156" s="578"/>
      <c r="E156" s="578"/>
      <c r="F156" s="578"/>
      <c r="G156" s="578"/>
      <c r="H156" s="578"/>
      <c r="I156" s="578"/>
      <c r="J156" s="578"/>
      <c r="K156" s="578"/>
      <c r="L156" s="578"/>
      <c r="M156" s="578"/>
      <c r="N156" s="578"/>
      <c r="O156" s="578"/>
      <c r="P156" s="578"/>
      <c r="Q156" s="578"/>
      <c r="R156" s="578"/>
      <c r="S156" s="578"/>
      <c r="T156" s="578"/>
      <c r="U156" s="578"/>
      <c r="V156" s="578"/>
      <c r="W156" s="578"/>
      <c r="X156" s="578"/>
      <c r="Y156" s="578"/>
      <c r="Z156" s="578"/>
    </row>
    <row r="157" ht="12.75" customHeight="1" spans="1:26">
      <c r="A157" s="578"/>
      <c r="B157" s="578"/>
      <c r="C157" s="578"/>
      <c r="D157" s="578"/>
      <c r="E157" s="578"/>
      <c r="F157" s="578"/>
      <c r="G157" s="578"/>
      <c r="H157" s="578"/>
      <c r="I157" s="578"/>
      <c r="J157" s="578"/>
      <c r="K157" s="578"/>
      <c r="L157" s="578"/>
      <c r="M157" s="578"/>
      <c r="N157" s="578"/>
      <c r="O157" s="578"/>
      <c r="P157" s="578"/>
      <c r="Q157" s="578"/>
      <c r="R157" s="578"/>
      <c r="S157" s="578"/>
      <c r="T157" s="578"/>
      <c r="U157" s="578"/>
      <c r="V157" s="578"/>
      <c r="W157" s="578"/>
      <c r="X157" s="578"/>
      <c r="Y157" s="578"/>
      <c r="Z157" s="578"/>
    </row>
    <row r="158" ht="12.75" customHeight="1" spans="1:26">
      <c r="A158" s="578"/>
      <c r="B158" s="578"/>
      <c r="C158" s="578"/>
      <c r="D158" s="578"/>
      <c r="E158" s="578"/>
      <c r="F158" s="578"/>
      <c r="G158" s="578"/>
      <c r="H158" s="578"/>
      <c r="I158" s="578"/>
      <c r="J158" s="578"/>
      <c r="K158" s="578"/>
      <c r="L158" s="578"/>
      <c r="M158" s="578"/>
      <c r="N158" s="578"/>
      <c r="O158" s="578"/>
      <c r="P158" s="578"/>
      <c r="Q158" s="578"/>
      <c r="R158" s="578"/>
      <c r="S158" s="578"/>
      <c r="T158" s="578"/>
      <c r="U158" s="578"/>
      <c r="V158" s="578"/>
      <c r="W158" s="578"/>
      <c r="X158" s="578"/>
      <c r="Y158" s="578"/>
      <c r="Z158" s="578"/>
    </row>
    <row r="159" ht="12.75" customHeight="1" spans="1:26">
      <c r="A159" s="578"/>
      <c r="B159" s="578"/>
      <c r="C159" s="578"/>
      <c r="D159" s="578"/>
      <c r="E159" s="578"/>
      <c r="F159" s="578"/>
      <c r="G159" s="578"/>
      <c r="H159" s="578"/>
      <c r="I159" s="578"/>
      <c r="J159" s="578"/>
      <c r="K159" s="578"/>
      <c r="L159" s="578"/>
      <c r="M159" s="578"/>
      <c r="N159" s="578"/>
      <c r="O159" s="578"/>
      <c r="P159" s="578"/>
      <c r="Q159" s="578"/>
      <c r="R159" s="578"/>
      <c r="S159" s="578"/>
      <c r="T159" s="578"/>
      <c r="U159" s="578"/>
      <c r="V159" s="578"/>
      <c r="W159" s="578"/>
      <c r="X159" s="578"/>
      <c r="Y159" s="578"/>
      <c r="Z159" s="578"/>
    </row>
    <row r="160" ht="12.75" customHeight="1" spans="1:26">
      <c r="A160" s="578"/>
      <c r="B160" s="578"/>
      <c r="C160" s="578"/>
      <c r="D160" s="578"/>
      <c r="E160" s="578"/>
      <c r="F160" s="578"/>
      <c r="G160" s="578"/>
      <c r="H160" s="578"/>
      <c r="I160" s="578"/>
      <c r="J160" s="578"/>
      <c r="K160" s="578"/>
      <c r="L160" s="578"/>
      <c r="M160" s="578"/>
      <c r="N160" s="578"/>
      <c r="O160" s="578"/>
      <c r="P160" s="578"/>
      <c r="Q160" s="578"/>
      <c r="R160" s="578"/>
      <c r="S160" s="578"/>
      <c r="T160" s="578"/>
      <c r="U160" s="578"/>
      <c r="V160" s="578"/>
      <c r="W160" s="578"/>
      <c r="X160" s="578"/>
      <c r="Y160" s="578"/>
      <c r="Z160" s="578"/>
    </row>
    <row r="161" ht="12.75" customHeight="1" spans="1:26">
      <c r="A161" s="578"/>
      <c r="B161" s="578"/>
      <c r="C161" s="578"/>
      <c r="D161" s="578"/>
      <c r="E161" s="578"/>
      <c r="F161" s="578"/>
      <c r="G161" s="578"/>
      <c r="H161" s="578"/>
      <c r="I161" s="578"/>
      <c r="J161" s="578"/>
      <c r="K161" s="578"/>
      <c r="L161" s="578"/>
      <c r="M161" s="578"/>
      <c r="N161" s="578"/>
      <c r="O161" s="578"/>
      <c r="P161" s="578"/>
      <c r="Q161" s="578"/>
      <c r="R161" s="578"/>
      <c r="S161" s="578"/>
      <c r="T161" s="578"/>
      <c r="U161" s="578"/>
      <c r="V161" s="578"/>
      <c r="W161" s="578"/>
      <c r="X161" s="578"/>
      <c r="Y161" s="578"/>
      <c r="Z161" s="578"/>
    </row>
    <row r="162" ht="12.75" customHeight="1" spans="1:26">
      <c r="A162" s="578"/>
      <c r="B162" s="578"/>
      <c r="C162" s="578"/>
      <c r="D162" s="578"/>
      <c r="E162" s="578"/>
      <c r="F162" s="578"/>
      <c r="G162" s="578"/>
      <c r="H162" s="578"/>
      <c r="I162" s="578"/>
      <c r="J162" s="578"/>
      <c r="K162" s="578"/>
      <c r="L162" s="578"/>
      <c r="M162" s="578"/>
      <c r="N162" s="578"/>
      <c r="O162" s="578"/>
      <c r="P162" s="578"/>
      <c r="Q162" s="578"/>
      <c r="R162" s="578"/>
      <c r="S162" s="578"/>
      <c r="T162" s="578"/>
      <c r="U162" s="578"/>
      <c r="V162" s="578"/>
      <c r="W162" s="578"/>
      <c r="X162" s="578"/>
      <c r="Y162" s="578"/>
      <c r="Z162" s="578"/>
    </row>
    <row r="163" ht="12.75" customHeight="1" spans="1:26">
      <c r="A163" s="578"/>
      <c r="B163" s="578"/>
      <c r="C163" s="578"/>
      <c r="D163" s="578"/>
      <c r="E163" s="578"/>
      <c r="F163" s="578"/>
      <c r="G163" s="578"/>
      <c r="H163" s="578"/>
      <c r="I163" s="578"/>
      <c r="J163" s="578"/>
      <c r="K163" s="578"/>
      <c r="L163" s="578"/>
      <c r="M163" s="578"/>
      <c r="N163" s="578"/>
      <c r="O163" s="578"/>
      <c r="P163" s="578"/>
      <c r="Q163" s="578"/>
      <c r="R163" s="578"/>
      <c r="S163" s="578"/>
      <c r="T163" s="578"/>
      <c r="U163" s="578"/>
      <c r="V163" s="578"/>
      <c r="W163" s="578"/>
      <c r="X163" s="578"/>
      <c r="Y163" s="578"/>
      <c r="Z163" s="578"/>
    </row>
    <row r="164" ht="12.75" customHeight="1" spans="1:26">
      <c r="A164" s="578"/>
      <c r="B164" s="578"/>
      <c r="C164" s="578"/>
      <c r="D164" s="578"/>
      <c r="E164" s="578"/>
      <c r="F164" s="578"/>
      <c r="G164" s="578"/>
      <c r="H164" s="578"/>
      <c r="I164" s="578"/>
      <c r="J164" s="578"/>
      <c r="K164" s="578"/>
      <c r="L164" s="578"/>
      <c r="M164" s="578"/>
      <c r="N164" s="578"/>
      <c r="O164" s="578"/>
      <c r="P164" s="578"/>
      <c r="Q164" s="578"/>
      <c r="R164" s="578"/>
      <c r="S164" s="578"/>
      <c r="T164" s="578"/>
      <c r="U164" s="578"/>
      <c r="V164" s="578"/>
      <c r="W164" s="578"/>
      <c r="X164" s="578"/>
      <c r="Y164" s="578"/>
      <c r="Z164" s="578"/>
    </row>
    <row r="165" ht="12.75" customHeight="1" spans="1:26">
      <c r="A165" s="578"/>
      <c r="B165" s="578"/>
      <c r="C165" s="578"/>
      <c r="D165" s="578"/>
      <c r="E165" s="578"/>
      <c r="F165" s="578"/>
      <c r="G165" s="578"/>
      <c r="H165" s="578"/>
      <c r="I165" s="578"/>
      <c r="J165" s="578"/>
      <c r="K165" s="578"/>
      <c r="L165" s="578"/>
      <c r="M165" s="578"/>
      <c r="N165" s="578"/>
      <c r="O165" s="578"/>
      <c r="P165" s="578"/>
      <c r="Q165" s="578"/>
      <c r="R165" s="578"/>
      <c r="S165" s="578"/>
      <c r="T165" s="578"/>
      <c r="U165" s="578"/>
      <c r="V165" s="578"/>
      <c r="W165" s="578"/>
      <c r="X165" s="578"/>
      <c r="Y165" s="578"/>
      <c r="Z165" s="578"/>
    </row>
    <row r="166" ht="12.75" customHeight="1" spans="1:26">
      <c r="A166" s="578"/>
      <c r="B166" s="578"/>
      <c r="C166" s="578"/>
      <c r="D166" s="578"/>
      <c r="E166" s="578"/>
      <c r="F166" s="578"/>
      <c r="G166" s="578"/>
      <c r="H166" s="578"/>
      <c r="I166" s="578"/>
      <c r="J166" s="578"/>
      <c r="K166" s="578"/>
      <c r="L166" s="578"/>
      <c r="M166" s="578"/>
      <c r="N166" s="578"/>
      <c r="O166" s="578"/>
      <c r="P166" s="578"/>
      <c r="Q166" s="578"/>
      <c r="R166" s="578"/>
      <c r="S166" s="578"/>
      <c r="T166" s="578"/>
      <c r="U166" s="578"/>
      <c r="V166" s="578"/>
      <c r="W166" s="578"/>
      <c r="X166" s="578"/>
      <c r="Y166" s="578"/>
      <c r="Z166" s="578"/>
    </row>
    <row r="167" ht="12.75" customHeight="1" spans="1:26">
      <c r="A167" s="578"/>
      <c r="B167" s="578"/>
      <c r="C167" s="578"/>
      <c r="D167" s="578"/>
      <c r="E167" s="578"/>
      <c r="F167" s="578"/>
      <c r="G167" s="578"/>
      <c r="H167" s="578"/>
      <c r="I167" s="578"/>
      <c r="J167" s="578"/>
      <c r="K167" s="578"/>
      <c r="L167" s="578"/>
      <c r="M167" s="578"/>
      <c r="N167" s="578"/>
      <c r="O167" s="578"/>
      <c r="P167" s="578"/>
      <c r="Q167" s="578"/>
      <c r="R167" s="578"/>
      <c r="S167" s="578"/>
      <c r="T167" s="578"/>
      <c r="U167" s="578"/>
      <c r="V167" s="578"/>
      <c r="W167" s="578"/>
      <c r="X167" s="578"/>
      <c r="Y167" s="578"/>
      <c r="Z167" s="578"/>
    </row>
    <row r="168" ht="12.75" customHeight="1" spans="1:26">
      <c r="A168" s="578"/>
      <c r="B168" s="578"/>
      <c r="C168" s="578"/>
      <c r="D168" s="578"/>
      <c r="E168" s="578"/>
      <c r="F168" s="578"/>
      <c r="G168" s="578"/>
      <c r="H168" s="578"/>
      <c r="I168" s="578"/>
      <c r="J168" s="578"/>
      <c r="K168" s="578"/>
      <c r="L168" s="578"/>
      <c r="M168" s="578"/>
      <c r="N168" s="578"/>
      <c r="O168" s="578"/>
      <c r="P168" s="578"/>
      <c r="Q168" s="578"/>
      <c r="R168" s="578"/>
      <c r="S168" s="578"/>
      <c r="T168" s="578"/>
      <c r="U168" s="578"/>
      <c r="V168" s="578"/>
      <c r="W168" s="578"/>
      <c r="X168" s="578"/>
      <c r="Y168" s="578"/>
      <c r="Z168" s="578"/>
    </row>
    <row r="169" ht="12.75" customHeight="1" spans="1:26">
      <c r="A169" s="578"/>
      <c r="B169" s="578"/>
      <c r="C169" s="578"/>
      <c r="D169" s="578"/>
      <c r="E169" s="578"/>
      <c r="F169" s="578"/>
      <c r="G169" s="578"/>
      <c r="H169" s="578"/>
      <c r="I169" s="578"/>
      <c r="J169" s="578"/>
      <c r="K169" s="578"/>
      <c r="L169" s="578"/>
      <c r="M169" s="578"/>
      <c r="N169" s="578"/>
      <c r="O169" s="578"/>
      <c r="P169" s="578"/>
      <c r="Q169" s="578"/>
      <c r="R169" s="578"/>
      <c r="S169" s="578"/>
      <c r="T169" s="578"/>
      <c r="U169" s="578"/>
      <c r="V169" s="578"/>
      <c r="W169" s="578"/>
      <c r="X169" s="578"/>
      <c r="Y169" s="578"/>
      <c r="Z169" s="578"/>
    </row>
    <row r="170" ht="12.75" customHeight="1" spans="1:26">
      <c r="A170" s="578"/>
      <c r="B170" s="578"/>
      <c r="C170" s="578"/>
      <c r="D170" s="578"/>
      <c r="E170" s="578"/>
      <c r="F170" s="578"/>
      <c r="G170" s="578"/>
      <c r="H170" s="578"/>
      <c r="I170" s="578"/>
      <c r="J170" s="578"/>
      <c r="K170" s="578"/>
      <c r="L170" s="578"/>
      <c r="M170" s="578"/>
      <c r="N170" s="578"/>
      <c r="O170" s="578"/>
      <c r="P170" s="578"/>
      <c r="Q170" s="578"/>
      <c r="R170" s="578"/>
      <c r="S170" s="578"/>
      <c r="T170" s="578"/>
      <c r="U170" s="578"/>
      <c r="V170" s="578"/>
      <c r="W170" s="578"/>
      <c r="X170" s="578"/>
      <c r="Y170" s="578"/>
      <c r="Z170" s="578"/>
    </row>
    <row r="171" ht="12.75" customHeight="1" spans="1:26">
      <c r="A171" s="578"/>
      <c r="B171" s="578"/>
      <c r="C171" s="578"/>
      <c r="D171" s="578"/>
      <c r="E171" s="578"/>
      <c r="F171" s="578"/>
      <c r="G171" s="578"/>
      <c r="H171" s="578"/>
      <c r="I171" s="578"/>
      <c r="J171" s="578"/>
      <c r="K171" s="578"/>
      <c r="L171" s="578"/>
      <c r="M171" s="578"/>
      <c r="N171" s="578"/>
      <c r="O171" s="578"/>
      <c r="P171" s="578"/>
      <c r="Q171" s="578"/>
      <c r="R171" s="578"/>
      <c r="S171" s="578"/>
      <c r="T171" s="578"/>
      <c r="U171" s="578"/>
      <c r="V171" s="578"/>
      <c r="W171" s="578"/>
      <c r="X171" s="578"/>
      <c r="Y171" s="578"/>
      <c r="Z171" s="578"/>
    </row>
    <row r="172" ht="12.75" customHeight="1" spans="1:26">
      <c r="A172" s="578"/>
      <c r="B172" s="578"/>
      <c r="C172" s="578"/>
      <c r="D172" s="578"/>
      <c r="E172" s="578"/>
      <c r="F172" s="578"/>
      <c r="G172" s="578"/>
      <c r="H172" s="578"/>
      <c r="I172" s="578"/>
      <c r="J172" s="578"/>
      <c r="K172" s="578"/>
      <c r="L172" s="578"/>
      <c r="M172" s="578"/>
      <c r="N172" s="578"/>
      <c r="O172" s="578"/>
      <c r="P172" s="578"/>
      <c r="Q172" s="578"/>
      <c r="R172" s="578"/>
      <c r="S172" s="578"/>
      <c r="T172" s="578"/>
      <c r="U172" s="578"/>
      <c r="V172" s="578"/>
      <c r="W172" s="578"/>
      <c r="X172" s="578"/>
      <c r="Y172" s="578"/>
      <c r="Z172" s="578"/>
    </row>
    <row r="173" ht="12.75" customHeight="1" spans="1:26">
      <c r="A173" s="578"/>
      <c r="B173" s="578"/>
      <c r="C173" s="578"/>
      <c r="D173" s="578"/>
      <c r="E173" s="578"/>
      <c r="F173" s="578"/>
      <c r="G173" s="578"/>
      <c r="H173" s="578"/>
      <c r="I173" s="578"/>
      <c r="J173" s="578"/>
      <c r="K173" s="578"/>
      <c r="L173" s="578"/>
      <c r="M173" s="578"/>
      <c r="N173" s="578"/>
      <c r="O173" s="578"/>
      <c r="P173" s="578"/>
      <c r="Q173" s="578"/>
      <c r="R173" s="578"/>
      <c r="S173" s="578"/>
      <c r="T173" s="578"/>
      <c r="U173" s="578"/>
      <c r="V173" s="578"/>
      <c r="W173" s="578"/>
      <c r="X173" s="578"/>
      <c r="Y173" s="578"/>
      <c r="Z173" s="578"/>
    </row>
    <row r="174" ht="12.75" customHeight="1" spans="1:26">
      <c r="A174" s="578"/>
      <c r="B174" s="578"/>
      <c r="C174" s="578"/>
      <c r="D174" s="578"/>
      <c r="E174" s="578"/>
      <c r="F174" s="578"/>
      <c r="G174" s="578"/>
      <c r="H174" s="578"/>
      <c r="I174" s="578"/>
      <c r="J174" s="578"/>
      <c r="K174" s="578"/>
      <c r="L174" s="578"/>
      <c r="M174" s="578"/>
      <c r="N174" s="578"/>
      <c r="O174" s="578"/>
      <c r="P174" s="578"/>
      <c r="Q174" s="578"/>
      <c r="R174" s="578"/>
      <c r="S174" s="578"/>
      <c r="T174" s="578"/>
      <c r="U174" s="578"/>
      <c r="V174" s="578"/>
      <c r="W174" s="578"/>
      <c r="X174" s="578"/>
      <c r="Y174" s="578"/>
      <c r="Z174" s="578"/>
    </row>
    <row r="175" ht="12.75" customHeight="1" spans="1:26">
      <c r="A175" s="578"/>
      <c r="B175" s="578"/>
      <c r="C175" s="578"/>
      <c r="D175" s="578"/>
      <c r="E175" s="578"/>
      <c r="F175" s="578"/>
      <c r="G175" s="578"/>
      <c r="H175" s="578"/>
      <c r="I175" s="578"/>
      <c r="J175" s="578"/>
      <c r="K175" s="578"/>
      <c r="L175" s="578"/>
      <c r="M175" s="578"/>
      <c r="N175" s="578"/>
      <c r="O175" s="578"/>
      <c r="P175" s="578"/>
      <c r="Q175" s="578"/>
      <c r="R175" s="578"/>
      <c r="S175" s="578"/>
      <c r="T175" s="578"/>
      <c r="U175" s="578"/>
      <c r="V175" s="578"/>
      <c r="W175" s="578"/>
      <c r="X175" s="578"/>
      <c r="Y175" s="578"/>
      <c r="Z175" s="578"/>
    </row>
    <row r="176" ht="12.75" customHeight="1" spans="1:26">
      <c r="A176" s="578"/>
      <c r="B176" s="578"/>
      <c r="C176" s="578"/>
      <c r="D176" s="578"/>
      <c r="E176" s="578"/>
      <c r="F176" s="578"/>
      <c r="G176" s="578"/>
      <c r="H176" s="578"/>
      <c r="I176" s="578"/>
      <c r="J176" s="578"/>
      <c r="K176" s="578"/>
      <c r="L176" s="578"/>
      <c r="M176" s="578"/>
      <c r="N176" s="578"/>
      <c r="O176" s="578"/>
      <c r="P176" s="578"/>
      <c r="Q176" s="578"/>
      <c r="R176" s="578"/>
      <c r="S176" s="578"/>
      <c r="T176" s="578"/>
      <c r="U176" s="578"/>
      <c r="V176" s="578"/>
      <c r="W176" s="578"/>
      <c r="X176" s="578"/>
      <c r="Y176" s="578"/>
      <c r="Z176" s="578"/>
    </row>
    <row r="177" ht="12.75" customHeight="1" spans="1:26">
      <c r="A177" s="578"/>
      <c r="B177" s="578"/>
      <c r="C177" s="578"/>
      <c r="D177" s="578"/>
      <c r="E177" s="578"/>
      <c r="F177" s="578"/>
      <c r="G177" s="578"/>
      <c r="H177" s="578"/>
      <c r="I177" s="578"/>
      <c r="J177" s="578"/>
      <c r="K177" s="578"/>
      <c r="L177" s="578"/>
      <c r="M177" s="578"/>
      <c r="N177" s="578"/>
      <c r="O177" s="578"/>
      <c r="P177" s="578"/>
      <c r="Q177" s="578"/>
      <c r="R177" s="578"/>
      <c r="S177" s="578"/>
      <c r="T177" s="578"/>
      <c r="U177" s="578"/>
      <c r="V177" s="578"/>
      <c r="W177" s="578"/>
      <c r="X177" s="578"/>
      <c r="Y177" s="578"/>
      <c r="Z177" s="578"/>
    </row>
    <row r="178" ht="12.75" customHeight="1" spans="1:26">
      <c r="A178" s="578"/>
      <c r="B178" s="578"/>
      <c r="C178" s="578"/>
      <c r="D178" s="578"/>
      <c r="E178" s="578"/>
      <c r="F178" s="578"/>
      <c r="G178" s="578"/>
      <c r="H178" s="578"/>
      <c r="I178" s="578"/>
      <c r="J178" s="578"/>
      <c r="K178" s="578"/>
      <c r="L178" s="578"/>
      <c r="M178" s="578"/>
      <c r="N178" s="578"/>
      <c r="O178" s="578"/>
      <c r="P178" s="578"/>
      <c r="Q178" s="578"/>
      <c r="R178" s="578"/>
      <c r="S178" s="578"/>
      <c r="T178" s="578"/>
      <c r="U178" s="578"/>
      <c r="V178" s="578"/>
      <c r="W178" s="578"/>
      <c r="X178" s="578"/>
      <c r="Y178" s="578"/>
      <c r="Z178" s="578"/>
    </row>
    <row r="179" ht="12.75" customHeight="1" spans="1:26">
      <c r="A179" s="578"/>
      <c r="B179" s="578"/>
      <c r="C179" s="578"/>
      <c r="D179" s="578"/>
      <c r="E179" s="578"/>
      <c r="F179" s="578"/>
      <c r="G179" s="578"/>
      <c r="H179" s="578"/>
      <c r="I179" s="578"/>
      <c r="J179" s="578"/>
      <c r="K179" s="578"/>
      <c r="L179" s="578"/>
      <c r="M179" s="578"/>
      <c r="N179" s="578"/>
      <c r="O179" s="578"/>
      <c r="P179" s="578"/>
      <c r="Q179" s="578"/>
      <c r="R179" s="578"/>
      <c r="S179" s="578"/>
      <c r="T179" s="578"/>
      <c r="U179" s="578"/>
      <c r="V179" s="578"/>
      <c r="W179" s="578"/>
      <c r="X179" s="578"/>
      <c r="Y179" s="578"/>
      <c r="Z179" s="578"/>
    </row>
    <row r="180" ht="12.75" customHeight="1" spans="1:26">
      <c r="A180" s="578"/>
      <c r="B180" s="578"/>
      <c r="C180" s="578"/>
      <c r="D180" s="578"/>
      <c r="E180" s="578"/>
      <c r="F180" s="578"/>
      <c r="G180" s="578"/>
      <c r="H180" s="578"/>
      <c r="I180" s="578"/>
      <c r="J180" s="578"/>
      <c r="K180" s="578"/>
      <c r="L180" s="578"/>
      <c r="M180" s="578"/>
      <c r="N180" s="578"/>
      <c r="O180" s="578"/>
      <c r="P180" s="578"/>
      <c r="Q180" s="578"/>
      <c r="R180" s="578"/>
      <c r="S180" s="578"/>
      <c r="T180" s="578"/>
      <c r="U180" s="578"/>
      <c r="V180" s="578"/>
      <c r="W180" s="578"/>
      <c r="X180" s="578"/>
      <c r="Y180" s="578"/>
      <c r="Z180" s="578"/>
    </row>
    <row r="181" ht="12.75" customHeight="1" spans="1:26">
      <c r="A181" s="578"/>
      <c r="B181" s="578"/>
      <c r="C181" s="578"/>
      <c r="D181" s="578"/>
      <c r="E181" s="578"/>
      <c r="F181" s="578"/>
      <c r="G181" s="578"/>
      <c r="H181" s="578"/>
      <c r="I181" s="578"/>
      <c r="J181" s="578"/>
      <c r="K181" s="578"/>
      <c r="L181" s="578"/>
      <c r="M181" s="578"/>
      <c r="N181" s="578"/>
      <c r="O181" s="578"/>
      <c r="P181" s="578"/>
      <c r="Q181" s="578"/>
      <c r="R181" s="578"/>
      <c r="S181" s="578"/>
      <c r="T181" s="578"/>
      <c r="U181" s="578"/>
      <c r="V181" s="578"/>
      <c r="W181" s="578"/>
      <c r="X181" s="578"/>
      <c r="Y181" s="578"/>
      <c r="Z181" s="578"/>
    </row>
    <row r="182" ht="12.75" customHeight="1" spans="1:26">
      <c r="A182" s="578"/>
      <c r="B182" s="578"/>
      <c r="C182" s="578"/>
      <c r="D182" s="578"/>
      <c r="E182" s="578"/>
      <c r="F182" s="578"/>
      <c r="G182" s="578"/>
      <c r="H182" s="578"/>
      <c r="I182" s="578"/>
      <c r="J182" s="578"/>
      <c r="K182" s="578"/>
      <c r="L182" s="578"/>
      <c r="M182" s="578"/>
      <c r="N182" s="578"/>
      <c r="O182" s="578"/>
      <c r="P182" s="578"/>
      <c r="Q182" s="578"/>
      <c r="R182" s="578"/>
      <c r="S182" s="578"/>
      <c r="T182" s="578"/>
      <c r="U182" s="578"/>
      <c r="V182" s="578"/>
      <c r="W182" s="578"/>
      <c r="X182" s="578"/>
      <c r="Y182" s="578"/>
      <c r="Z182" s="578"/>
    </row>
    <row r="183" ht="12.75" customHeight="1" spans="1:26">
      <c r="A183" s="578"/>
      <c r="B183" s="578"/>
      <c r="C183" s="578"/>
      <c r="D183" s="578"/>
      <c r="E183" s="578"/>
      <c r="F183" s="578"/>
      <c r="G183" s="578"/>
      <c r="H183" s="578"/>
      <c r="I183" s="578"/>
      <c r="J183" s="578"/>
      <c r="K183" s="578"/>
      <c r="L183" s="578"/>
      <c r="M183" s="578"/>
      <c r="N183" s="578"/>
      <c r="O183" s="578"/>
      <c r="P183" s="578"/>
      <c r="Q183" s="578"/>
      <c r="R183" s="578"/>
      <c r="S183" s="578"/>
      <c r="T183" s="578"/>
      <c r="U183" s="578"/>
      <c r="V183" s="578"/>
      <c r="W183" s="578"/>
      <c r="X183" s="578"/>
      <c r="Y183" s="578"/>
      <c r="Z183" s="578"/>
    </row>
    <row r="184" ht="12.75" customHeight="1" spans="1:26">
      <c r="A184" s="578"/>
      <c r="B184" s="578"/>
      <c r="C184" s="578"/>
      <c r="D184" s="578"/>
      <c r="E184" s="578"/>
      <c r="F184" s="578"/>
      <c r="G184" s="578"/>
      <c r="H184" s="578"/>
      <c r="I184" s="578"/>
      <c r="J184" s="578"/>
      <c r="K184" s="578"/>
      <c r="L184" s="578"/>
      <c r="M184" s="578"/>
      <c r="N184" s="578"/>
      <c r="O184" s="578"/>
      <c r="P184" s="578"/>
      <c r="Q184" s="578"/>
      <c r="R184" s="578"/>
      <c r="S184" s="578"/>
      <c r="T184" s="578"/>
      <c r="U184" s="578"/>
      <c r="V184" s="578"/>
      <c r="W184" s="578"/>
      <c r="X184" s="578"/>
      <c r="Y184" s="578"/>
      <c r="Z184" s="578"/>
    </row>
    <row r="185" ht="12.75" customHeight="1" spans="1:26">
      <c r="A185" s="578"/>
      <c r="B185" s="578"/>
      <c r="C185" s="578"/>
      <c r="D185" s="578"/>
      <c r="E185" s="578"/>
      <c r="F185" s="578"/>
      <c r="G185" s="578"/>
      <c r="H185" s="578"/>
      <c r="I185" s="578"/>
      <c r="J185" s="578"/>
      <c r="K185" s="578"/>
      <c r="L185" s="578"/>
      <c r="M185" s="578"/>
      <c r="N185" s="578"/>
      <c r="O185" s="578"/>
      <c r="P185" s="578"/>
      <c r="Q185" s="578"/>
      <c r="R185" s="578"/>
      <c r="S185" s="578"/>
      <c r="T185" s="578"/>
      <c r="U185" s="578"/>
      <c r="V185" s="578"/>
      <c r="W185" s="578"/>
      <c r="X185" s="578"/>
      <c r="Y185" s="578"/>
      <c r="Z185" s="578"/>
    </row>
    <row r="186" ht="12.75" customHeight="1" spans="1:26">
      <c r="A186" s="578"/>
      <c r="B186" s="578"/>
      <c r="C186" s="578"/>
      <c r="D186" s="578"/>
      <c r="E186" s="578"/>
      <c r="F186" s="578"/>
      <c r="G186" s="578"/>
      <c r="H186" s="578"/>
      <c r="I186" s="578"/>
      <c r="J186" s="578"/>
      <c r="K186" s="578"/>
      <c r="L186" s="578"/>
      <c r="M186" s="578"/>
      <c r="N186" s="578"/>
      <c r="O186" s="578"/>
      <c r="P186" s="578"/>
      <c r="Q186" s="578"/>
      <c r="R186" s="578"/>
      <c r="S186" s="578"/>
      <c r="T186" s="578"/>
      <c r="U186" s="578"/>
      <c r="V186" s="578"/>
      <c r="W186" s="578"/>
      <c r="X186" s="578"/>
      <c r="Y186" s="578"/>
      <c r="Z186" s="578"/>
    </row>
    <row r="187" ht="12.75" customHeight="1" spans="1:26">
      <c r="A187" s="578"/>
      <c r="B187" s="578"/>
      <c r="C187" s="578"/>
      <c r="D187" s="578"/>
      <c r="E187" s="578"/>
      <c r="F187" s="578"/>
      <c r="G187" s="578"/>
      <c r="H187" s="578"/>
      <c r="I187" s="578"/>
      <c r="J187" s="578"/>
      <c r="K187" s="578"/>
      <c r="L187" s="578"/>
      <c r="M187" s="578"/>
      <c r="N187" s="578"/>
      <c r="O187" s="578"/>
      <c r="P187" s="578"/>
      <c r="Q187" s="578"/>
      <c r="R187" s="578"/>
      <c r="S187" s="578"/>
      <c r="T187" s="578"/>
      <c r="U187" s="578"/>
      <c r="V187" s="578"/>
      <c r="W187" s="578"/>
      <c r="X187" s="578"/>
      <c r="Y187" s="578"/>
      <c r="Z187" s="578"/>
    </row>
    <row r="188" ht="12.75" customHeight="1" spans="1:26">
      <c r="A188" s="578"/>
      <c r="B188" s="578"/>
      <c r="C188" s="578"/>
      <c r="D188" s="578"/>
      <c r="E188" s="578"/>
      <c r="F188" s="578"/>
      <c r="G188" s="578"/>
      <c r="H188" s="578"/>
      <c r="I188" s="578"/>
      <c r="J188" s="578"/>
      <c r="K188" s="578"/>
      <c r="L188" s="578"/>
      <c r="M188" s="578"/>
      <c r="N188" s="578"/>
      <c r="O188" s="578"/>
      <c r="P188" s="578"/>
      <c r="Q188" s="578"/>
      <c r="R188" s="578"/>
      <c r="S188" s="578"/>
      <c r="T188" s="578"/>
      <c r="U188" s="578"/>
      <c r="V188" s="578"/>
      <c r="W188" s="578"/>
      <c r="X188" s="578"/>
      <c r="Y188" s="578"/>
      <c r="Z188" s="578"/>
    </row>
    <row r="189" ht="12.75" customHeight="1" spans="1:26">
      <c r="A189" s="578"/>
      <c r="B189" s="578"/>
      <c r="C189" s="578"/>
      <c r="D189" s="578"/>
      <c r="E189" s="578"/>
      <c r="F189" s="578"/>
      <c r="G189" s="578"/>
      <c r="H189" s="578"/>
      <c r="I189" s="578"/>
      <c r="J189" s="578"/>
      <c r="K189" s="578"/>
      <c r="L189" s="578"/>
      <c r="M189" s="578"/>
      <c r="N189" s="578"/>
      <c r="O189" s="578"/>
      <c r="P189" s="578"/>
      <c r="Q189" s="578"/>
      <c r="R189" s="578"/>
      <c r="S189" s="578"/>
      <c r="T189" s="578"/>
      <c r="U189" s="578"/>
      <c r="V189" s="578"/>
      <c r="W189" s="578"/>
      <c r="X189" s="578"/>
      <c r="Y189" s="578"/>
      <c r="Z189" s="578"/>
    </row>
    <row r="190" ht="12.75" customHeight="1" spans="1:26">
      <c r="A190" s="578"/>
      <c r="B190" s="578"/>
      <c r="C190" s="578"/>
      <c r="D190" s="578"/>
      <c r="E190" s="578"/>
      <c r="F190" s="578"/>
      <c r="G190" s="578"/>
      <c r="H190" s="578"/>
      <c r="I190" s="578"/>
      <c r="J190" s="578"/>
      <c r="K190" s="578"/>
      <c r="L190" s="578"/>
      <c r="M190" s="578"/>
      <c r="N190" s="578"/>
      <c r="O190" s="578"/>
      <c r="P190" s="578"/>
      <c r="Q190" s="578"/>
      <c r="R190" s="578"/>
      <c r="S190" s="578"/>
      <c r="T190" s="578"/>
      <c r="U190" s="578"/>
      <c r="V190" s="578"/>
      <c r="W190" s="578"/>
      <c r="X190" s="578"/>
      <c r="Y190" s="578"/>
      <c r="Z190" s="578"/>
    </row>
    <row r="191" ht="12.75" customHeight="1" spans="1:26">
      <c r="A191" s="578"/>
      <c r="B191" s="578"/>
      <c r="C191" s="578"/>
      <c r="D191" s="578"/>
      <c r="E191" s="578"/>
      <c r="F191" s="578"/>
      <c r="G191" s="578"/>
      <c r="H191" s="578"/>
      <c r="I191" s="578"/>
      <c r="J191" s="578"/>
      <c r="K191" s="578"/>
      <c r="L191" s="578"/>
      <c r="M191" s="578"/>
      <c r="N191" s="578"/>
      <c r="O191" s="578"/>
      <c r="P191" s="578"/>
      <c r="Q191" s="578"/>
      <c r="R191" s="578"/>
      <c r="S191" s="578"/>
      <c r="T191" s="578"/>
      <c r="U191" s="578"/>
      <c r="V191" s="578"/>
      <c r="W191" s="578"/>
      <c r="X191" s="578"/>
      <c r="Y191" s="578"/>
      <c r="Z191" s="578"/>
    </row>
    <row r="192" ht="12.75" customHeight="1" spans="1:26">
      <c r="A192" s="578"/>
      <c r="B192" s="578"/>
      <c r="C192" s="578"/>
      <c r="D192" s="578"/>
      <c r="E192" s="578"/>
      <c r="F192" s="578"/>
      <c r="G192" s="578"/>
      <c r="H192" s="578"/>
      <c r="I192" s="578"/>
      <c r="J192" s="578"/>
      <c r="K192" s="578"/>
      <c r="L192" s="578"/>
      <c r="M192" s="578"/>
      <c r="N192" s="578"/>
      <c r="O192" s="578"/>
      <c r="P192" s="578"/>
      <c r="Q192" s="578"/>
      <c r="R192" s="578"/>
      <c r="S192" s="578"/>
      <c r="T192" s="578"/>
      <c r="U192" s="578"/>
      <c r="V192" s="578"/>
      <c r="W192" s="578"/>
      <c r="X192" s="578"/>
      <c r="Y192" s="578"/>
      <c r="Z192" s="578"/>
    </row>
    <row r="193" ht="12.75" customHeight="1" spans="1:26">
      <c r="A193" s="578"/>
      <c r="B193" s="578"/>
      <c r="C193" s="578"/>
      <c r="D193" s="578"/>
      <c r="E193" s="578"/>
      <c r="F193" s="578"/>
      <c r="G193" s="578"/>
      <c r="H193" s="578"/>
      <c r="I193" s="578"/>
      <c r="J193" s="578"/>
      <c r="K193" s="578"/>
      <c r="L193" s="578"/>
      <c r="M193" s="578"/>
      <c r="N193" s="578"/>
      <c r="O193" s="578"/>
      <c r="P193" s="578"/>
      <c r="Q193" s="578"/>
      <c r="R193" s="578"/>
      <c r="S193" s="578"/>
      <c r="T193" s="578"/>
      <c r="U193" s="578"/>
      <c r="V193" s="578"/>
      <c r="W193" s="578"/>
      <c r="X193" s="578"/>
      <c r="Y193" s="578"/>
      <c r="Z193" s="578"/>
    </row>
    <row r="194" ht="12.75" customHeight="1" spans="1:26">
      <c r="A194" s="578"/>
      <c r="B194" s="578"/>
      <c r="C194" s="578"/>
      <c r="D194" s="578"/>
      <c r="E194" s="578"/>
      <c r="F194" s="578"/>
      <c r="G194" s="578"/>
      <c r="H194" s="578"/>
      <c r="I194" s="578"/>
      <c r="J194" s="578"/>
      <c r="K194" s="578"/>
      <c r="L194" s="578"/>
      <c r="M194" s="578"/>
      <c r="N194" s="578"/>
      <c r="O194" s="578"/>
      <c r="P194" s="578"/>
      <c r="Q194" s="578"/>
      <c r="R194" s="578"/>
      <c r="S194" s="578"/>
      <c r="T194" s="578"/>
      <c r="U194" s="578"/>
      <c r="V194" s="578"/>
      <c r="W194" s="578"/>
      <c r="X194" s="578"/>
      <c r="Y194" s="578"/>
      <c r="Z194" s="578"/>
    </row>
    <row r="195" ht="12.75" customHeight="1" spans="1:26">
      <c r="A195" s="578"/>
      <c r="B195" s="578"/>
      <c r="C195" s="578"/>
      <c r="D195" s="578"/>
      <c r="E195" s="578"/>
      <c r="F195" s="578"/>
      <c r="G195" s="578"/>
      <c r="H195" s="578"/>
      <c r="I195" s="578"/>
      <c r="J195" s="578"/>
      <c r="K195" s="578"/>
      <c r="L195" s="578"/>
      <c r="M195" s="578"/>
      <c r="N195" s="578"/>
      <c r="O195" s="578"/>
      <c r="P195" s="578"/>
      <c r="Q195" s="578"/>
      <c r="R195" s="578"/>
      <c r="S195" s="578"/>
      <c r="T195" s="578"/>
      <c r="U195" s="578"/>
      <c r="V195" s="578"/>
      <c r="W195" s="578"/>
      <c r="X195" s="578"/>
      <c r="Y195" s="578"/>
      <c r="Z195" s="578"/>
    </row>
    <row r="196" ht="12.75" customHeight="1" spans="1:26">
      <c r="A196" s="578"/>
      <c r="B196" s="578"/>
      <c r="C196" s="578"/>
      <c r="D196" s="578"/>
      <c r="E196" s="578"/>
      <c r="F196" s="578"/>
      <c r="G196" s="578"/>
      <c r="H196" s="578"/>
      <c r="I196" s="578"/>
      <c r="J196" s="578"/>
      <c r="K196" s="578"/>
      <c r="L196" s="578"/>
      <c r="M196" s="578"/>
      <c r="N196" s="578"/>
      <c r="O196" s="578"/>
      <c r="P196" s="578"/>
      <c r="Q196" s="578"/>
      <c r="R196" s="578"/>
      <c r="S196" s="578"/>
      <c r="T196" s="578"/>
      <c r="U196" s="578"/>
      <c r="V196" s="578"/>
      <c r="W196" s="578"/>
      <c r="X196" s="578"/>
      <c r="Y196" s="578"/>
      <c r="Z196" s="578"/>
    </row>
    <row r="197" ht="12.75" customHeight="1" spans="1:26">
      <c r="A197" s="578"/>
      <c r="B197" s="578"/>
      <c r="C197" s="578"/>
      <c r="D197" s="578"/>
      <c r="E197" s="578"/>
      <c r="F197" s="578"/>
      <c r="G197" s="578"/>
      <c r="H197" s="578"/>
      <c r="I197" s="578"/>
      <c r="J197" s="578"/>
      <c r="K197" s="578"/>
      <c r="L197" s="578"/>
      <c r="M197" s="578"/>
      <c r="N197" s="578"/>
      <c r="O197" s="578"/>
      <c r="P197" s="578"/>
      <c r="Q197" s="578"/>
      <c r="R197" s="578"/>
      <c r="S197" s="578"/>
      <c r="T197" s="578"/>
      <c r="U197" s="578"/>
      <c r="V197" s="578"/>
      <c r="W197" s="578"/>
      <c r="X197" s="578"/>
      <c r="Y197" s="578"/>
      <c r="Z197" s="578"/>
    </row>
    <row r="198" ht="12.75" customHeight="1" spans="1:26">
      <c r="A198" s="578"/>
      <c r="B198" s="578"/>
      <c r="C198" s="578"/>
      <c r="D198" s="578"/>
      <c r="E198" s="578"/>
      <c r="F198" s="578"/>
      <c r="G198" s="578"/>
      <c r="H198" s="578"/>
      <c r="I198" s="578"/>
      <c r="J198" s="578"/>
      <c r="K198" s="578"/>
      <c r="L198" s="578"/>
      <c r="M198" s="578"/>
      <c r="N198" s="578"/>
      <c r="O198" s="578"/>
      <c r="P198" s="578"/>
      <c r="Q198" s="578"/>
      <c r="R198" s="578"/>
      <c r="S198" s="578"/>
      <c r="T198" s="578"/>
      <c r="U198" s="578"/>
      <c r="V198" s="578"/>
      <c r="W198" s="578"/>
      <c r="X198" s="578"/>
      <c r="Y198" s="578"/>
      <c r="Z198" s="578"/>
    </row>
    <row r="199" ht="12.75" customHeight="1" spans="1:26">
      <c r="A199" s="578"/>
      <c r="B199" s="578"/>
      <c r="C199" s="578"/>
      <c r="D199" s="578"/>
      <c r="E199" s="578"/>
      <c r="F199" s="578"/>
      <c r="G199" s="578"/>
      <c r="H199" s="578"/>
      <c r="I199" s="578"/>
      <c r="J199" s="578"/>
      <c r="K199" s="578"/>
      <c r="L199" s="578"/>
      <c r="M199" s="578"/>
      <c r="N199" s="578"/>
      <c r="O199" s="578"/>
      <c r="P199" s="578"/>
      <c r="Q199" s="578"/>
      <c r="R199" s="578"/>
      <c r="S199" s="578"/>
      <c r="T199" s="578"/>
      <c r="U199" s="578"/>
      <c r="V199" s="578"/>
      <c r="W199" s="578"/>
      <c r="X199" s="578"/>
      <c r="Y199" s="578"/>
      <c r="Z199" s="578"/>
    </row>
    <row r="200" ht="12.75" customHeight="1" spans="1:26">
      <c r="A200" s="578"/>
      <c r="B200" s="578"/>
      <c r="C200" s="578"/>
      <c r="D200" s="578"/>
      <c r="E200" s="578"/>
      <c r="F200" s="578"/>
      <c r="G200" s="578"/>
      <c r="H200" s="578"/>
      <c r="I200" s="578"/>
      <c r="J200" s="578"/>
      <c r="K200" s="578"/>
      <c r="L200" s="578"/>
      <c r="M200" s="578"/>
      <c r="N200" s="578"/>
      <c r="O200" s="578"/>
      <c r="P200" s="578"/>
      <c r="Q200" s="578"/>
      <c r="R200" s="578"/>
      <c r="S200" s="578"/>
      <c r="T200" s="578"/>
      <c r="U200" s="578"/>
      <c r="V200" s="578"/>
      <c r="W200" s="578"/>
      <c r="X200" s="578"/>
      <c r="Y200" s="578"/>
      <c r="Z200" s="578"/>
    </row>
    <row r="201" ht="12.75" customHeight="1" spans="1:26">
      <c r="A201" s="578"/>
      <c r="B201" s="578"/>
      <c r="C201" s="578"/>
      <c r="D201" s="578"/>
      <c r="E201" s="578"/>
      <c r="F201" s="578"/>
      <c r="G201" s="578"/>
      <c r="H201" s="578"/>
      <c r="I201" s="578"/>
      <c r="J201" s="578"/>
      <c r="K201" s="578"/>
      <c r="L201" s="578"/>
      <c r="M201" s="578"/>
      <c r="N201" s="578"/>
      <c r="O201" s="578"/>
      <c r="P201" s="578"/>
      <c r="Q201" s="578"/>
      <c r="R201" s="578"/>
      <c r="S201" s="578"/>
      <c r="T201" s="578"/>
      <c r="U201" s="578"/>
      <c r="V201" s="578"/>
      <c r="W201" s="578"/>
      <c r="X201" s="578"/>
      <c r="Y201" s="578"/>
      <c r="Z201" s="578"/>
    </row>
    <row r="202" ht="12.75" customHeight="1" spans="1:26">
      <c r="A202" s="578"/>
      <c r="B202" s="578"/>
      <c r="C202" s="578"/>
      <c r="D202" s="578"/>
      <c r="E202" s="578"/>
      <c r="F202" s="578"/>
      <c r="G202" s="578"/>
      <c r="H202" s="578"/>
      <c r="I202" s="578"/>
      <c r="J202" s="578"/>
      <c r="K202" s="578"/>
      <c r="L202" s="578"/>
      <c r="M202" s="578"/>
      <c r="N202" s="578"/>
      <c r="O202" s="578"/>
      <c r="P202" s="578"/>
      <c r="Q202" s="578"/>
      <c r="R202" s="578"/>
      <c r="S202" s="578"/>
      <c r="T202" s="578"/>
      <c r="U202" s="578"/>
      <c r="V202" s="578"/>
      <c r="W202" s="578"/>
      <c r="X202" s="578"/>
      <c r="Y202" s="578"/>
      <c r="Z202" s="578"/>
    </row>
    <row r="203" ht="12.75" customHeight="1" spans="1:26">
      <c r="A203" s="578"/>
      <c r="B203" s="578"/>
      <c r="C203" s="578"/>
      <c r="D203" s="578"/>
      <c r="E203" s="578"/>
      <c r="F203" s="578"/>
      <c r="G203" s="578"/>
      <c r="H203" s="578"/>
      <c r="I203" s="578"/>
      <c r="J203" s="578"/>
      <c r="K203" s="578"/>
      <c r="L203" s="578"/>
      <c r="M203" s="578"/>
      <c r="N203" s="578"/>
      <c r="O203" s="578"/>
      <c r="P203" s="578"/>
      <c r="Q203" s="578"/>
      <c r="R203" s="578"/>
      <c r="S203" s="578"/>
      <c r="T203" s="578"/>
      <c r="U203" s="578"/>
      <c r="V203" s="578"/>
      <c r="W203" s="578"/>
      <c r="X203" s="578"/>
      <c r="Y203" s="578"/>
      <c r="Z203" s="578"/>
    </row>
    <row r="204" ht="12.75" customHeight="1" spans="1:26">
      <c r="A204" s="578"/>
      <c r="B204" s="578"/>
      <c r="C204" s="578"/>
      <c r="D204" s="578"/>
      <c r="E204" s="578"/>
      <c r="F204" s="578"/>
      <c r="G204" s="578"/>
      <c r="H204" s="578"/>
      <c r="I204" s="578"/>
      <c r="J204" s="578"/>
      <c r="K204" s="578"/>
      <c r="L204" s="578"/>
      <c r="M204" s="578"/>
      <c r="N204" s="578"/>
      <c r="O204" s="578"/>
      <c r="P204" s="578"/>
      <c r="Q204" s="578"/>
      <c r="R204" s="578"/>
      <c r="S204" s="578"/>
      <c r="T204" s="578"/>
      <c r="U204" s="578"/>
      <c r="V204" s="578"/>
      <c r="W204" s="578"/>
      <c r="X204" s="578"/>
      <c r="Y204" s="578"/>
      <c r="Z204" s="578"/>
    </row>
    <row r="205" ht="12.75" customHeight="1" spans="1:26">
      <c r="A205" s="578"/>
      <c r="B205" s="578"/>
      <c r="C205" s="578"/>
      <c r="D205" s="578"/>
      <c r="E205" s="578"/>
      <c r="F205" s="578"/>
      <c r="G205" s="578"/>
      <c r="H205" s="578"/>
      <c r="I205" s="578"/>
      <c r="J205" s="578"/>
      <c r="K205" s="578"/>
      <c r="L205" s="578"/>
      <c r="M205" s="578"/>
      <c r="N205" s="578"/>
      <c r="O205" s="578"/>
      <c r="P205" s="578"/>
      <c r="Q205" s="578"/>
      <c r="R205" s="578"/>
      <c r="S205" s="578"/>
      <c r="T205" s="578"/>
      <c r="U205" s="578"/>
      <c r="V205" s="578"/>
      <c r="W205" s="578"/>
      <c r="X205" s="578"/>
      <c r="Y205" s="578"/>
      <c r="Z205" s="578"/>
    </row>
    <row r="206" ht="12.75" customHeight="1" spans="1:26">
      <c r="A206" s="578"/>
      <c r="B206" s="578"/>
      <c r="C206" s="578"/>
      <c r="D206" s="578"/>
      <c r="E206" s="578"/>
      <c r="F206" s="578"/>
      <c r="G206" s="578"/>
      <c r="H206" s="578"/>
      <c r="I206" s="578"/>
      <c r="J206" s="578"/>
      <c r="K206" s="578"/>
      <c r="L206" s="578"/>
      <c r="M206" s="578"/>
      <c r="N206" s="578"/>
      <c r="O206" s="578"/>
      <c r="P206" s="578"/>
      <c r="Q206" s="578"/>
      <c r="R206" s="578"/>
      <c r="S206" s="578"/>
      <c r="T206" s="578"/>
      <c r="U206" s="578"/>
      <c r="V206" s="578"/>
      <c r="W206" s="578"/>
      <c r="X206" s="578"/>
      <c r="Y206" s="578"/>
      <c r="Z206" s="578"/>
    </row>
    <row r="207" ht="12.75" customHeight="1" spans="1:26">
      <c r="A207" s="578"/>
      <c r="B207" s="578"/>
      <c r="C207" s="578"/>
      <c r="D207" s="578"/>
      <c r="E207" s="578"/>
      <c r="F207" s="578"/>
      <c r="G207" s="578"/>
      <c r="H207" s="578"/>
      <c r="I207" s="578"/>
      <c r="J207" s="578"/>
      <c r="K207" s="578"/>
      <c r="L207" s="578"/>
      <c r="M207" s="578"/>
      <c r="N207" s="578"/>
      <c r="O207" s="578"/>
      <c r="P207" s="578"/>
      <c r="Q207" s="578"/>
      <c r="R207" s="578"/>
      <c r="S207" s="578"/>
      <c r="T207" s="578"/>
      <c r="U207" s="578"/>
      <c r="V207" s="578"/>
      <c r="W207" s="578"/>
      <c r="X207" s="578"/>
      <c r="Y207" s="578"/>
      <c r="Z207" s="578"/>
    </row>
    <row r="208" ht="12.75" customHeight="1" spans="1:26">
      <c r="A208" s="578"/>
      <c r="B208" s="578"/>
      <c r="C208" s="578"/>
      <c r="D208" s="578"/>
      <c r="E208" s="578"/>
      <c r="F208" s="578"/>
      <c r="G208" s="578"/>
      <c r="H208" s="578"/>
      <c r="I208" s="578"/>
      <c r="J208" s="578"/>
      <c r="K208" s="578"/>
      <c r="L208" s="578"/>
      <c r="M208" s="578"/>
      <c r="N208" s="578"/>
      <c r="O208" s="578"/>
      <c r="P208" s="578"/>
      <c r="Q208" s="578"/>
      <c r="R208" s="578"/>
      <c r="S208" s="578"/>
      <c r="T208" s="578"/>
      <c r="U208" s="578"/>
      <c r="V208" s="578"/>
      <c r="W208" s="578"/>
      <c r="X208" s="578"/>
      <c r="Y208" s="578"/>
      <c r="Z208" s="578"/>
    </row>
    <row r="209" ht="12.75" customHeight="1" spans="1:26">
      <c r="A209" s="578"/>
      <c r="B209" s="578"/>
      <c r="C209" s="578"/>
      <c r="D209" s="578"/>
      <c r="E209" s="578"/>
      <c r="F209" s="578"/>
      <c r="G209" s="578"/>
      <c r="H209" s="578"/>
      <c r="I209" s="578"/>
      <c r="J209" s="578"/>
      <c r="K209" s="578"/>
      <c r="L209" s="578"/>
      <c r="M209" s="578"/>
      <c r="N209" s="578"/>
      <c r="O209" s="578"/>
      <c r="P209" s="578"/>
      <c r="Q209" s="578"/>
      <c r="R209" s="578"/>
      <c r="S209" s="578"/>
      <c r="T209" s="578"/>
      <c r="U209" s="578"/>
      <c r="V209" s="578"/>
      <c r="W209" s="578"/>
      <c r="X209" s="578"/>
      <c r="Y209" s="578"/>
      <c r="Z209" s="578"/>
    </row>
    <row r="210" ht="12.75" customHeight="1" spans="1:26">
      <c r="A210" s="578"/>
      <c r="B210" s="578"/>
      <c r="C210" s="578"/>
      <c r="D210" s="578"/>
      <c r="E210" s="578"/>
      <c r="F210" s="578"/>
      <c r="G210" s="578"/>
      <c r="H210" s="578"/>
      <c r="I210" s="578"/>
      <c r="J210" s="578"/>
      <c r="K210" s="578"/>
      <c r="L210" s="578"/>
      <c r="M210" s="578"/>
      <c r="N210" s="578"/>
      <c r="O210" s="578"/>
      <c r="P210" s="578"/>
      <c r="Q210" s="578"/>
      <c r="R210" s="578"/>
      <c r="S210" s="578"/>
      <c r="T210" s="578"/>
      <c r="U210" s="578"/>
      <c r="V210" s="578"/>
      <c r="W210" s="578"/>
      <c r="X210" s="578"/>
      <c r="Y210" s="578"/>
      <c r="Z210" s="578"/>
    </row>
    <row r="211" ht="12.75" customHeight="1" spans="1:26">
      <c r="A211" s="578"/>
      <c r="B211" s="578"/>
      <c r="C211" s="578"/>
      <c r="D211" s="578"/>
      <c r="E211" s="578"/>
      <c r="F211" s="578"/>
      <c r="G211" s="578"/>
      <c r="H211" s="578"/>
      <c r="I211" s="578"/>
      <c r="J211" s="578"/>
      <c r="K211" s="578"/>
      <c r="L211" s="578"/>
      <c r="M211" s="578"/>
      <c r="N211" s="578"/>
      <c r="O211" s="578"/>
      <c r="P211" s="578"/>
      <c r="Q211" s="578"/>
      <c r="R211" s="578"/>
      <c r="S211" s="578"/>
      <c r="T211" s="578"/>
      <c r="U211" s="578"/>
      <c r="V211" s="578"/>
      <c r="W211" s="578"/>
      <c r="X211" s="578"/>
      <c r="Y211" s="578"/>
      <c r="Z211" s="578"/>
    </row>
    <row r="212" ht="12.75" customHeight="1" spans="1:26">
      <c r="A212" s="578"/>
      <c r="B212" s="578"/>
      <c r="C212" s="578"/>
      <c r="D212" s="578"/>
      <c r="E212" s="578"/>
      <c r="F212" s="578"/>
      <c r="G212" s="578"/>
      <c r="H212" s="578"/>
      <c r="I212" s="578"/>
      <c r="J212" s="578"/>
      <c r="K212" s="578"/>
      <c r="L212" s="578"/>
      <c r="M212" s="578"/>
      <c r="N212" s="578"/>
      <c r="O212" s="578"/>
      <c r="P212" s="578"/>
      <c r="Q212" s="578"/>
      <c r="R212" s="578"/>
      <c r="S212" s="578"/>
      <c r="T212" s="578"/>
      <c r="U212" s="578"/>
      <c r="V212" s="578"/>
      <c r="W212" s="578"/>
      <c r="X212" s="578"/>
      <c r="Y212" s="578"/>
      <c r="Z212" s="578"/>
    </row>
    <row r="213" ht="12.75" customHeight="1" spans="1:26">
      <c r="A213" s="578"/>
      <c r="B213" s="578"/>
      <c r="C213" s="578"/>
      <c r="D213" s="578"/>
      <c r="E213" s="578"/>
      <c r="F213" s="578"/>
      <c r="G213" s="578"/>
      <c r="H213" s="578"/>
      <c r="I213" s="578"/>
      <c r="J213" s="578"/>
      <c r="K213" s="578"/>
      <c r="L213" s="578"/>
      <c r="M213" s="578"/>
      <c r="N213" s="578"/>
      <c r="O213" s="578"/>
      <c r="P213" s="578"/>
      <c r="Q213" s="578"/>
      <c r="R213" s="578"/>
      <c r="S213" s="578"/>
      <c r="T213" s="578"/>
      <c r="U213" s="578"/>
      <c r="V213" s="578"/>
      <c r="W213" s="578"/>
      <c r="X213" s="578"/>
      <c r="Y213" s="578"/>
      <c r="Z213" s="578"/>
    </row>
    <row r="214" ht="12.75" customHeight="1" spans="1:26">
      <c r="A214" s="578"/>
      <c r="B214" s="578"/>
      <c r="C214" s="578"/>
      <c r="D214" s="578"/>
      <c r="E214" s="578"/>
      <c r="F214" s="578"/>
      <c r="G214" s="578"/>
      <c r="H214" s="578"/>
      <c r="I214" s="578"/>
      <c r="J214" s="578"/>
      <c r="K214" s="578"/>
      <c r="L214" s="578"/>
      <c r="M214" s="578"/>
      <c r="N214" s="578"/>
      <c r="O214" s="578"/>
      <c r="P214" s="578"/>
      <c r="Q214" s="578"/>
      <c r="R214" s="578"/>
      <c r="S214" s="578"/>
      <c r="T214" s="578"/>
      <c r="U214" s="578"/>
      <c r="V214" s="578"/>
      <c r="W214" s="578"/>
      <c r="X214" s="578"/>
      <c r="Y214" s="578"/>
      <c r="Z214" s="578"/>
    </row>
    <row r="215" ht="12.75" customHeight="1" spans="1:26">
      <c r="A215" s="578"/>
      <c r="B215" s="578"/>
      <c r="C215" s="578"/>
      <c r="D215" s="578"/>
      <c r="E215" s="578"/>
      <c r="F215" s="578"/>
      <c r="G215" s="578"/>
      <c r="H215" s="578"/>
      <c r="I215" s="578"/>
      <c r="J215" s="578"/>
      <c r="K215" s="578"/>
      <c r="L215" s="578"/>
      <c r="M215" s="578"/>
      <c r="N215" s="578"/>
      <c r="O215" s="578"/>
      <c r="P215" s="578"/>
      <c r="Q215" s="578"/>
      <c r="R215" s="578"/>
      <c r="S215" s="578"/>
      <c r="T215" s="578"/>
      <c r="U215" s="578"/>
      <c r="V215" s="578"/>
      <c r="W215" s="578"/>
      <c r="X215" s="578"/>
      <c r="Y215" s="578"/>
      <c r="Z215" s="578"/>
    </row>
    <row r="216" ht="12.75" customHeight="1" spans="1:26">
      <c r="A216" s="578"/>
      <c r="B216" s="578"/>
      <c r="C216" s="578"/>
      <c r="D216" s="578"/>
      <c r="E216" s="578"/>
      <c r="F216" s="578"/>
      <c r="G216" s="578"/>
      <c r="H216" s="578"/>
      <c r="I216" s="578"/>
      <c r="J216" s="578"/>
      <c r="K216" s="578"/>
      <c r="L216" s="578"/>
      <c r="M216" s="578"/>
      <c r="N216" s="578"/>
      <c r="O216" s="578"/>
      <c r="P216" s="578"/>
      <c r="Q216" s="578"/>
      <c r="R216" s="578"/>
      <c r="S216" s="578"/>
      <c r="T216" s="578"/>
      <c r="U216" s="578"/>
      <c r="V216" s="578"/>
      <c r="W216" s="578"/>
      <c r="X216" s="578"/>
      <c r="Y216" s="578"/>
      <c r="Z216" s="578"/>
    </row>
    <row r="217" ht="12.75" customHeight="1" spans="1:26">
      <c r="A217" s="578"/>
      <c r="B217" s="578"/>
      <c r="C217" s="578"/>
      <c r="D217" s="578"/>
      <c r="E217" s="578"/>
      <c r="F217" s="578"/>
      <c r="G217" s="578"/>
      <c r="H217" s="578"/>
      <c r="I217" s="578"/>
      <c r="J217" s="578"/>
      <c r="K217" s="578"/>
      <c r="L217" s="578"/>
      <c r="M217" s="578"/>
      <c r="N217" s="578"/>
      <c r="O217" s="578"/>
      <c r="P217" s="578"/>
      <c r="Q217" s="578"/>
      <c r="R217" s="578"/>
      <c r="S217" s="578"/>
      <c r="T217" s="578"/>
      <c r="U217" s="578"/>
      <c r="V217" s="578"/>
      <c r="W217" s="578"/>
      <c r="X217" s="578"/>
      <c r="Y217" s="578"/>
      <c r="Z217" s="578"/>
    </row>
    <row r="218" ht="12.75" customHeight="1" spans="1:26">
      <c r="A218" s="578"/>
      <c r="B218" s="578"/>
      <c r="C218" s="578"/>
      <c r="D218" s="578"/>
      <c r="E218" s="578"/>
      <c r="F218" s="578"/>
      <c r="G218" s="578"/>
      <c r="H218" s="578"/>
      <c r="I218" s="578"/>
      <c r="J218" s="578"/>
      <c r="K218" s="578"/>
      <c r="L218" s="578"/>
      <c r="M218" s="578"/>
      <c r="N218" s="578"/>
      <c r="O218" s="578"/>
      <c r="P218" s="578"/>
      <c r="Q218" s="578"/>
      <c r="R218" s="578"/>
      <c r="S218" s="578"/>
      <c r="T218" s="578"/>
      <c r="U218" s="578"/>
      <c r="V218" s="578"/>
      <c r="W218" s="578"/>
      <c r="X218" s="578"/>
      <c r="Y218" s="578"/>
      <c r="Z218" s="578"/>
    </row>
    <row r="219" ht="12.75" customHeight="1" spans="1:26">
      <c r="A219" s="578"/>
      <c r="B219" s="578"/>
      <c r="C219" s="578"/>
      <c r="D219" s="578"/>
      <c r="E219" s="578"/>
      <c r="F219" s="578"/>
      <c r="G219" s="578"/>
      <c r="H219" s="578"/>
      <c r="I219" s="578"/>
      <c r="J219" s="578"/>
      <c r="K219" s="578"/>
      <c r="L219" s="578"/>
      <c r="M219" s="578"/>
      <c r="N219" s="578"/>
      <c r="O219" s="578"/>
      <c r="P219" s="578"/>
      <c r="Q219" s="578"/>
      <c r="R219" s="578"/>
      <c r="S219" s="578"/>
      <c r="T219" s="578"/>
      <c r="U219" s="578"/>
      <c r="V219" s="578"/>
      <c r="W219" s="578"/>
      <c r="X219" s="578"/>
      <c r="Y219" s="578"/>
      <c r="Z219" s="578"/>
    </row>
    <row r="220" ht="12.75" customHeight="1" spans="1:26">
      <c r="A220" s="578"/>
      <c r="B220" s="578"/>
      <c r="C220" s="578"/>
      <c r="D220" s="578"/>
      <c r="E220" s="578"/>
      <c r="F220" s="578"/>
      <c r="G220" s="578"/>
      <c r="H220" s="578"/>
      <c r="I220" s="578"/>
      <c r="J220" s="578"/>
      <c r="K220" s="578"/>
      <c r="L220" s="578"/>
      <c r="M220" s="578"/>
      <c r="N220" s="578"/>
      <c r="O220" s="578"/>
      <c r="P220" s="578"/>
      <c r="Q220" s="578"/>
      <c r="R220" s="578"/>
      <c r="S220" s="578"/>
      <c r="T220" s="578"/>
      <c r="U220" s="578"/>
      <c r="V220" s="578"/>
      <c r="W220" s="578"/>
      <c r="X220" s="578"/>
      <c r="Y220" s="578"/>
      <c r="Z220" s="578"/>
    </row>
    <row r="221" ht="12.75" customHeight="1" spans="1:26">
      <c r="A221" s="578"/>
      <c r="B221" s="578"/>
      <c r="C221" s="578"/>
      <c r="D221" s="578"/>
      <c r="E221" s="578"/>
      <c r="F221" s="578"/>
      <c r="G221" s="578"/>
      <c r="H221" s="578"/>
      <c r="I221" s="578"/>
      <c r="J221" s="578"/>
      <c r="K221" s="578"/>
      <c r="L221" s="578"/>
      <c r="M221" s="578"/>
      <c r="N221" s="578"/>
      <c r="O221" s="578"/>
      <c r="P221" s="578"/>
      <c r="Q221" s="578"/>
      <c r="R221" s="578"/>
      <c r="S221" s="578"/>
      <c r="T221" s="578"/>
      <c r="U221" s="578"/>
      <c r="V221" s="578"/>
      <c r="W221" s="578"/>
      <c r="X221" s="578"/>
      <c r="Y221" s="578"/>
      <c r="Z221" s="578"/>
    </row>
    <row r="222" ht="12.75" customHeight="1" spans="1:26">
      <c r="A222" s="578"/>
      <c r="B222" s="578"/>
      <c r="C222" s="578"/>
      <c r="D222" s="578"/>
      <c r="E222" s="578"/>
      <c r="F222" s="578"/>
      <c r="G222" s="578"/>
      <c r="H222" s="578"/>
      <c r="I222" s="578"/>
      <c r="J222" s="578"/>
      <c r="K222" s="578"/>
      <c r="L222" s="578"/>
      <c r="M222" s="578"/>
      <c r="N222" s="578"/>
      <c r="O222" s="578"/>
      <c r="P222" s="578"/>
      <c r="Q222" s="578"/>
      <c r="R222" s="578"/>
      <c r="S222" s="578"/>
      <c r="T222" s="578"/>
      <c r="U222" s="578"/>
      <c r="V222" s="578"/>
      <c r="W222" s="578"/>
      <c r="X222" s="578"/>
      <c r="Y222" s="578"/>
      <c r="Z222" s="578"/>
    </row>
    <row r="223" ht="12.75" customHeight="1" spans="1:26">
      <c r="A223" s="578"/>
      <c r="B223" s="578"/>
      <c r="C223" s="578"/>
      <c r="D223" s="578"/>
      <c r="E223" s="578"/>
      <c r="F223" s="578"/>
      <c r="G223" s="578"/>
      <c r="H223" s="578"/>
      <c r="I223" s="578"/>
      <c r="J223" s="578"/>
      <c r="K223" s="578"/>
      <c r="L223" s="578"/>
      <c r="M223" s="578"/>
      <c r="N223" s="578"/>
      <c r="O223" s="578"/>
      <c r="P223" s="578"/>
      <c r="Q223" s="578"/>
      <c r="R223" s="578"/>
      <c r="S223" s="578"/>
      <c r="T223" s="578"/>
      <c r="U223" s="578"/>
      <c r="V223" s="578"/>
      <c r="W223" s="578"/>
      <c r="X223" s="578"/>
      <c r="Y223" s="578"/>
      <c r="Z223" s="578"/>
    </row>
    <row r="224" ht="12.75" customHeight="1" spans="1:26">
      <c r="A224" s="578"/>
      <c r="B224" s="578"/>
      <c r="C224" s="578"/>
      <c r="D224" s="578"/>
      <c r="E224" s="578"/>
      <c r="F224" s="578"/>
      <c r="G224" s="578"/>
      <c r="H224" s="578"/>
      <c r="I224" s="578"/>
      <c r="J224" s="578"/>
      <c r="K224" s="578"/>
      <c r="L224" s="578"/>
      <c r="M224" s="578"/>
      <c r="N224" s="578"/>
      <c r="O224" s="578"/>
      <c r="P224" s="578"/>
      <c r="Q224" s="578"/>
      <c r="R224" s="578"/>
      <c r="S224" s="578"/>
      <c r="T224" s="578"/>
      <c r="U224" s="578"/>
      <c r="V224" s="578"/>
      <c r="W224" s="578"/>
      <c r="X224" s="578"/>
      <c r="Y224" s="578"/>
      <c r="Z224" s="578"/>
    </row>
    <row r="225" ht="12.75" customHeight="1" spans="1:26">
      <c r="A225" s="578"/>
      <c r="B225" s="578"/>
      <c r="C225" s="578"/>
      <c r="D225" s="578"/>
      <c r="E225" s="578"/>
      <c r="F225" s="578"/>
      <c r="G225" s="578"/>
      <c r="H225" s="578"/>
      <c r="I225" s="578"/>
      <c r="J225" s="578"/>
      <c r="K225" s="578"/>
      <c r="L225" s="578"/>
      <c r="M225" s="578"/>
      <c r="N225" s="578"/>
      <c r="O225" s="578"/>
      <c r="P225" s="578"/>
      <c r="Q225" s="578"/>
      <c r="R225" s="578"/>
      <c r="S225" s="578"/>
      <c r="T225" s="578"/>
      <c r="U225" s="578"/>
      <c r="V225" s="578"/>
      <c r="W225" s="578"/>
      <c r="X225" s="578"/>
      <c r="Y225" s="578"/>
      <c r="Z225" s="578"/>
    </row>
    <row r="226" ht="12.75" customHeight="1" spans="1:26">
      <c r="A226" s="578"/>
      <c r="B226" s="578"/>
      <c r="C226" s="578"/>
      <c r="D226" s="578"/>
      <c r="E226" s="578"/>
      <c r="F226" s="578"/>
      <c r="G226" s="578"/>
      <c r="H226" s="578"/>
      <c r="I226" s="578"/>
      <c r="J226" s="578"/>
      <c r="K226" s="578"/>
      <c r="L226" s="578"/>
      <c r="M226" s="578"/>
      <c r="N226" s="578"/>
      <c r="O226" s="578"/>
      <c r="P226" s="578"/>
      <c r="Q226" s="578"/>
      <c r="R226" s="578"/>
      <c r="S226" s="578"/>
      <c r="T226" s="578"/>
      <c r="U226" s="578"/>
      <c r="V226" s="578"/>
      <c r="W226" s="578"/>
      <c r="X226" s="578"/>
      <c r="Y226" s="578"/>
      <c r="Z226" s="578"/>
    </row>
    <row r="227" ht="12.75" customHeight="1" spans="1:26">
      <c r="A227" s="578"/>
      <c r="B227" s="578"/>
      <c r="C227" s="578"/>
      <c r="D227" s="578"/>
      <c r="E227" s="578"/>
      <c r="F227" s="578"/>
      <c r="G227" s="578"/>
      <c r="H227" s="578"/>
      <c r="I227" s="578"/>
      <c r="J227" s="578"/>
      <c r="K227" s="578"/>
      <c r="L227" s="578"/>
      <c r="M227" s="578"/>
      <c r="N227" s="578"/>
      <c r="O227" s="578"/>
      <c r="P227" s="578"/>
      <c r="Q227" s="578"/>
      <c r="R227" s="578"/>
      <c r="S227" s="578"/>
      <c r="T227" s="578"/>
      <c r="U227" s="578"/>
      <c r="V227" s="578"/>
      <c r="W227" s="578"/>
      <c r="X227" s="578"/>
      <c r="Y227" s="578"/>
      <c r="Z227" s="578"/>
    </row>
    <row r="228" ht="12.75" customHeight="1" spans="1:26">
      <c r="A228" s="578"/>
      <c r="B228" s="578"/>
      <c r="C228" s="578"/>
      <c r="D228" s="578"/>
      <c r="E228" s="578"/>
      <c r="F228" s="578"/>
      <c r="G228" s="578"/>
      <c r="H228" s="578"/>
      <c r="I228" s="578"/>
      <c r="J228" s="578"/>
      <c r="K228" s="578"/>
      <c r="L228" s="578"/>
      <c r="M228" s="578"/>
      <c r="N228" s="578"/>
      <c r="O228" s="578"/>
      <c r="P228" s="578"/>
      <c r="Q228" s="578"/>
      <c r="R228" s="578"/>
      <c r="S228" s="578"/>
      <c r="T228" s="578"/>
      <c r="U228" s="578"/>
      <c r="V228" s="578"/>
      <c r="W228" s="578"/>
      <c r="X228" s="578"/>
      <c r="Y228" s="578"/>
      <c r="Z228" s="578"/>
    </row>
    <row r="229" ht="12.75" customHeight="1" spans="1:26">
      <c r="A229" s="578"/>
      <c r="B229" s="578"/>
      <c r="C229" s="578"/>
      <c r="D229" s="578"/>
      <c r="E229" s="578"/>
      <c r="F229" s="578"/>
      <c r="G229" s="578"/>
      <c r="H229" s="578"/>
      <c r="I229" s="578"/>
      <c r="J229" s="578"/>
      <c r="K229" s="578"/>
      <c r="L229" s="578"/>
      <c r="M229" s="578"/>
      <c r="N229" s="578"/>
      <c r="O229" s="578"/>
      <c r="P229" s="578"/>
      <c r="Q229" s="578"/>
      <c r="R229" s="578"/>
      <c r="S229" s="578"/>
      <c r="T229" s="578"/>
      <c r="U229" s="578"/>
      <c r="V229" s="578"/>
      <c r="W229" s="578"/>
      <c r="X229" s="578"/>
      <c r="Y229" s="578"/>
      <c r="Z229" s="578"/>
    </row>
    <row r="230" ht="12.75" customHeight="1" spans="1:26">
      <c r="A230" s="578"/>
      <c r="B230" s="578"/>
      <c r="C230" s="578"/>
      <c r="D230" s="578"/>
      <c r="E230" s="578"/>
      <c r="F230" s="578"/>
      <c r="G230" s="578"/>
      <c r="H230" s="578"/>
      <c r="I230" s="578"/>
      <c r="J230" s="578"/>
      <c r="K230" s="578"/>
      <c r="L230" s="578"/>
      <c r="M230" s="578"/>
      <c r="N230" s="578"/>
      <c r="O230" s="578"/>
      <c r="P230" s="578"/>
      <c r="Q230" s="578"/>
      <c r="R230" s="578"/>
      <c r="S230" s="578"/>
      <c r="T230" s="578"/>
      <c r="U230" s="578"/>
      <c r="V230" s="578"/>
      <c r="W230" s="578"/>
      <c r="X230" s="578"/>
      <c r="Y230" s="578"/>
      <c r="Z230" s="578"/>
    </row>
    <row r="231" ht="12.75" customHeight="1" spans="1:26">
      <c r="A231" s="578"/>
      <c r="B231" s="578"/>
      <c r="C231" s="578"/>
      <c r="D231" s="578"/>
      <c r="E231" s="578"/>
      <c r="F231" s="578"/>
      <c r="G231" s="578"/>
      <c r="H231" s="578"/>
      <c r="I231" s="578"/>
      <c r="J231" s="578"/>
      <c r="K231" s="578"/>
      <c r="L231" s="578"/>
      <c r="M231" s="578"/>
      <c r="N231" s="578"/>
      <c r="O231" s="578"/>
      <c r="P231" s="578"/>
      <c r="Q231" s="578"/>
      <c r="R231" s="578"/>
      <c r="S231" s="578"/>
      <c r="T231" s="578"/>
      <c r="U231" s="578"/>
      <c r="V231" s="578"/>
      <c r="W231" s="578"/>
      <c r="X231" s="578"/>
      <c r="Y231" s="578"/>
      <c r="Z231" s="578"/>
    </row>
    <row r="232" ht="12.75" customHeight="1" spans="1:26">
      <c r="A232" s="578"/>
      <c r="B232" s="578"/>
      <c r="C232" s="578"/>
      <c r="D232" s="578"/>
      <c r="E232" s="578"/>
      <c r="F232" s="578"/>
      <c r="G232" s="578"/>
      <c r="H232" s="578"/>
      <c r="I232" s="578"/>
      <c r="J232" s="578"/>
      <c r="K232" s="578"/>
      <c r="L232" s="578"/>
      <c r="M232" s="578"/>
      <c r="N232" s="578"/>
      <c r="O232" s="578"/>
      <c r="P232" s="578"/>
      <c r="Q232" s="578"/>
      <c r="R232" s="578"/>
      <c r="S232" s="578"/>
      <c r="T232" s="578"/>
      <c r="U232" s="578"/>
      <c r="V232" s="578"/>
      <c r="W232" s="578"/>
      <c r="X232" s="578"/>
      <c r="Y232" s="578"/>
      <c r="Z232" s="578"/>
    </row>
    <row r="233" ht="12.75" customHeight="1" spans="1:26">
      <c r="A233" s="578"/>
      <c r="B233" s="578"/>
      <c r="C233" s="578"/>
      <c r="D233" s="578"/>
      <c r="E233" s="578"/>
      <c r="F233" s="578"/>
      <c r="G233" s="578"/>
      <c r="H233" s="578"/>
      <c r="I233" s="578"/>
      <c r="J233" s="578"/>
      <c r="K233" s="578"/>
      <c r="L233" s="578"/>
      <c r="M233" s="578"/>
      <c r="N233" s="578"/>
      <c r="O233" s="578"/>
      <c r="P233" s="578"/>
      <c r="Q233" s="578"/>
      <c r="R233" s="578"/>
      <c r="S233" s="578"/>
      <c r="T233" s="578"/>
      <c r="U233" s="578"/>
      <c r="V233" s="578"/>
      <c r="W233" s="578"/>
      <c r="X233" s="578"/>
      <c r="Y233" s="578"/>
      <c r="Z233" s="578"/>
    </row>
    <row r="234" ht="12.75" customHeight="1" spans="1:26">
      <c r="A234" s="578"/>
      <c r="B234" s="578"/>
      <c r="C234" s="578"/>
      <c r="D234" s="578"/>
      <c r="E234" s="578"/>
      <c r="F234" s="578"/>
      <c r="G234" s="578"/>
      <c r="H234" s="578"/>
      <c r="I234" s="578"/>
      <c r="J234" s="578"/>
      <c r="K234" s="578"/>
      <c r="L234" s="578"/>
      <c r="M234" s="578"/>
      <c r="N234" s="578"/>
      <c r="O234" s="578"/>
      <c r="P234" s="578"/>
      <c r="Q234" s="578"/>
      <c r="R234" s="578"/>
      <c r="S234" s="578"/>
      <c r="T234" s="578"/>
      <c r="U234" s="578"/>
      <c r="V234" s="578"/>
      <c r="W234" s="578"/>
      <c r="X234" s="578"/>
      <c r="Y234" s="578"/>
      <c r="Z234" s="578"/>
    </row>
    <row r="235" ht="12.75" customHeight="1" spans="1:26">
      <c r="A235" s="578"/>
      <c r="B235" s="578"/>
      <c r="C235" s="578"/>
      <c r="D235" s="578"/>
      <c r="E235" s="578"/>
      <c r="F235" s="578"/>
      <c r="G235" s="578"/>
      <c r="H235" s="578"/>
      <c r="I235" s="578"/>
      <c r="J235" s="578"/>
      <c r="K235" s="578"/>
      <c r="L235" s="578"/>
      <c r="M235" s="578"/>
      <c r="N235" s="578"/>
      <c r="O235" s="578"/>
      <c r="P235" s="578"/>
      <c r="Q235" s="578"/>
      <c r="R235" s="578"/>
      <c r="S235" s="578"/>
      <c r="T235" s="578"/>
      <c r="U235" s="578"/>
      <c r="V235" s="578"/>
      <c r="W235" s="578"/>
      <c r="X235" s="578"/>
      <c r="Y235" s="578"/>
      <c r="Z235" s="578"/>
    </row>
    <row r="236" ht="12.75" customHeight="1" spans="1:26">
      <c r="A236" s="578"/>
      <c r="B236" s="578"/>
      <c r="C236" s="578"/>
      <c r="D236" s="578"/>
      <c r="E236" s="578"/>
      <c r="F236" s="578"/>
      <c r="G236" s="578"/>
      <c r="H236" s="578"/>
      <c r="I236" s="578"/>
      <c r="J236" s="578"/>
      <c r="K236" s="578"/>
      <c r="L236" s="578"/>
      <c r="M236" s="578"/>
      <c r="N236" s="578"/>
      <c r="O236" s="578"/>
      <c r="P236" s="578"/>
      <c r="Q236" s="578"/>
      <c r="R236" s="578"/>
      <c r="S236" s="578"/>
      <c r="T236" s="578"/>
      <c r="U236" s="578"/>
      <c r="V236" s="578"/>
      <c r="W236" s="578"/>
      <c r="X236" s="578"/>
      <c r="Y236" s="578"/>
      <c r="Z236" s="578"/>
    </row>
    <row r="237" ht="12.75" customHeight="1" spans="1:26">
      <c r="A237" s="578"/>
      <c r="B237" s="578"/>
      <c r="C237" s="578"/>
      <c r="D237" s="578"/>
      <c r="E237" s="578"/>
      <c r="F237" s="578"/>
      <c r="G237" s="578"/>
      <c r="H237" s="578"/>
      <c r="I237" s="578"/>
      <c r="J237" s="578"/>
      <c r="K237" s="578"/>
      <c r="L237" s="578"/>
      <c r="M237" s="578"/>
      <c r="N237" s="578"/>
      <c r="O237" s="578"/>
      <c r="P237" s="578"/>
      <c r="Q237" s="578"/>
      <c r="R237" s="578"/>
      <c r="S237" s="578"/>
      <c r="T237" s="578"/>
      <c r="U237" s="578"/>
      <c r="V237" s="578"/>
      <c r="W237" s="578"/>
      <c r="X237" s="578"/>
      <c r="Y237" s="578"/>
      <c r="Z237" s="578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A1:O1"/>
    <mergeCell ref="C2:J2"/>
    <mergeCell ref="K2:N2"/>
    <mergeCell ref="C3:D3"/>
    <mergeCell ref="E3:F3"/>
    <mergeCell ref="G3:H3"/>
    <mergeCell ref="I3:J3"/>
    <mergeCell ref="A11:B11"/>
    <mergeCell ref="C15:J15"/>
    <mergeCell ref="C16:D16"/>
    <mergeCell ref="E16:F16"/>
    <mergeCell ref="G16:H16"/>
    <mergeCell ref="I16:J16"/>
    <mergeCell ref="A24:B24"/>
    <mergeCell ref="C28:J28"/>
    <mergeCell ref="C29:D29"/>
    <mergeCell ref="E29:F29"/>
    <mergeCell ref="G29:H29"/>
    <mergeCell ref="I29:J29"/>
    <mergeCell ref="A37:B37"/>
    <mergeCell ref="A2:A4"/>
    <mergeCell ref="A15:A17"/>
    <mergeCell ref="A28:A30"/>
    <mergeCell ref="B2:B4"/>
    <mergeCell ref="B15:B17"/>
    <mergeCell ref="B28:B30"/>
    <mergeCell ref="O2:O4"/>
  </mergeCells>
  <dataValidations count="2">
    <dataValidation type="decimal" operator="greaterThanOrEqual" allowBlank="1" showInputMessage="1" showErrorMessage="1" prompt="Filed cannot be left blank&#10;" sqref="E5 E18 E31">
      <formula1>0</formula1>
    </dataValidation>
    <dataValidation type="decimal" operator="greaterThanOrEqual" allowBlank="1" showInputMessage="1" showErrorMessage="1" prompt="_x0002_" sqref="F5 C11:O11 F18 C19:D19 C24:J24 F31 C37:J37 C20:H23 K6:L10 C6:H10">
      <formula1>0</formula1>
    </dataValidation>
  </dataValidations>
  <pageMargins left="0.229166666666667" right="0.16875" top="0.75" bottom="0.75" header="0" footer="0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W1008"/>
  <sheetViews>
    <sheetView tabSelected="1" view="pageBreakPreview" zoomScaleNormal="100" workbookViewId="0">
      <selection activeCell="C16" sqref="C16:N17"/>
    </sheetView>
  </sheetViews>
  <sheetFormatPr defaultColWidth="14.4285714285714" defaultRowHeight="15" customHeight="1"/>
  <cols>
    <col min="1" max="1" width="4.28571428571429" style="26" customWidth="1"/>
    <col min="2" max="2" width="14.1428571428571" style="26" customWidth="1"/>
    <col min="3" max="14" width="10.8571428571429" style="26" customWidth="1"/>
    <col min="15" max="15" width="4.28571428571429" style="26" customWidth="1"/>
    <col min="16" max="16" width="14.1428571428571" style="26" customWidth="1"/>
    <col min="17" max="20" width="10.8571428571429" style="26" customWidth="1"/>
    <col min="21" max="21" width="9.14285714285714" style="26" customWidth="1"/>
    <col min="22" max="23" width="9.57142857142857" style="26" customWidth="1"/>
    <col min="24" max="16384" width="14.4285714285714" style="26"/>
  </cols>
  <sheetData>
    <row r="1" ht="28.5" customHeight="1" spans="1:21">
      <c r="A1" s="534" t="s">
        <v>20</v>
      </c>
      <c r="S1" s="553"/>
      <c r="T1" s="553"/>
      <c r="U1" s="283"/>
    </row>
    <row r="2" ht="18.75" customHeight="1" spans="1:21">
      <c r="A2" s="535" t="s">
        <v>0</v>
      </c>
      <c r="B2" s="535" t="s">
        <v>21</v>
      </c>
      <c r="C2" s="536" t="s">
        <v>22</v>
      </c>
      <c r="D2" s="537"/>
      <c r="E2" s="537"/>
      <c r="F2" s="537"/>
      <c r="G2" s="537"/>
      <c r="H2" s="537"/>
      <c r="I2" s="537"/>
      <c r="J2" s="537"/>
      <c r="K2" s="537"/>
      <c r="L2" s="537"/>
      <c r="M2" s="537"/>
      <c r="N2" s="551"/>
      <c r="O2" s="535" t="s">
        <v>0</v>
      </c>
      <c r="P2" s="535" t="s">
        <v>21</v>
      </c>
      <c r="Q2" s="536" t="s">
        <v>23</v>
      </c>
      <c r="R2" s="551"/>
      <c r="S2" s="536" t="s">
        <v>24</v>
      </c>
      <c r="T2" s="551"/>
      <c r="U2" s="554"/>
    </row>
    <row r="3" ht="18.75" customHeight="1" spans="1:21">
      <c r="A3" s="382"/>
      <c r="B3" s="382"/>
      <c r="C3" s="538"/>
      <c r="D3" s="539"/>
      <c r="E3" s="539"/>
      <c r="F3" s="539"/>
      <c r="G3" s="539"/>
      <c r="H3" s="539"/>
      <c r="I3" s="539"/>
      <c r="J3" s="539"/>
      <c r="K3" s="539"/>
      <c r="L3" s="539"/>
      <c r="M3" s="539"/>
      <c r="N3" s="552"/>
      <c r="O3" s="382"/>
      <c r="P3" s="382"/>
      <c r="Q3" s="538"/>
      <c r="R3" s="552"/>
      <c r="S3" s="538"/>
      <c r="T3" s="552"/>
      <c r="U3" s="554"/>
    </row>
    <row r="4" ht="18.75" customHeight="1" spans="1:21">
      <c r="A4" s="382"/>
      <c r="B4" s="382"/>
      <c r="C4" s="540" t="s">
        <v>25</v>
      </c>
      <c r="D4" s="289"/>
      <c r="E4" s="540" t="s">
        <v>26</v>
      </c>
      <c r="F4" s="289"/>
      <c r="G4" s="540" t="s">
        <v>27</v>
      </c>
      <c r="H4" s="289"/>
      <c r="I4" s="540" t="s">
        <v>28</v>
      </c>
      <c r="J4" s="289"/>
      <c r="K4" s="540" t="s">
        <v>29</v>
      </c>
      <c r="L4" s="289"/>
      <c r="M4" s="540" t="s">
        <v>30</v>
      </c>
      <c r="N4" s="289"/>
      <c r="O4" s="382"/>
      <c r="P4" s="382"/>
      <c r="Q4" s="535" t="s">
        <v>31</v>
      </c>
      <c r="R4" s="535" t="s">
        <v>32</v>
      </c>
      <c r="S4" s="535" t="s">
        <v>31</v>
      </c>
      <c r="T4" s="535" t="s">
        <v>32</v>
      </c>
      <c r="U4" s="554"/>
    </row>
    <row r="5" ht="28.5" customHeight="1" spans="1:21">
      <c r="A5" s="293"/>
      <c r="B5" s="293"/>
      <c r="C5" s="541" t="s">
        <v>31</v>
      </c>
      <c r="D5" s="541" t="s">
        <v>32</v>
      </c>
      <c r="E5" s="541" t="s">
        <v>31</v>
      </c>
      <c r="F5" s="541" t="s">
        <v>32</v>
      </c>
      <c r="G5" s="541" t="s">
        <v>31</v>
      </c>
      <c r="H5" s="541" t="s">
        <v>32</v>
      </c>
      <c r="I5" s="541" t="s">
        <v>31</v>
      </c>
      <c r="J5" s="541" t="s">
        <v>32</v>
      </c>
      <c r="K5" s="541" t="s">
        <v>31</v>
      </c>
      <c r="L5" s="541" t="s">
        <v>32</v>
      </c>
      <c r="M5" s="541" t="s">
        <v>31</v>
      </c>
      <c r="N5" s="541" t="s">
        <v>32</v>
      </c>
      <c r="O5" s="293"/>
      <c r="P5" s="293"/>
      <c r="Q5" s="293"/>
      <c r="R5" s="293"/>
      <c r="S5" s="293"/>
      <c r="T5" s="293"/>
      <c r="U5" s="554"/>
    </row>
    <row r="6" ht="18.75" customHeight="1" spans="1:23">
      <c r="A6" s="541">
        <v>1</v>
      </c>
      <c r="B6" s="541" t="s">
        <v>33</v>
      </c>
      <c r="C6" s="542">
        <v>870</v>
      </c>
      <c r="D6" s="543">
        <v>3.0639434</v>
      </c>
      <c r="E6" s="544">
        <v>1318</v>
      </c>
      <c r="F6" s="545">
        <v>9.65899709999999</v>
      </c>
      <c r="G6" s="544">
        <v>2588</v>
      </c>
      <c r="H6" s="545">
        <v>55.6689974999999</v>
      </c>
      <c r="I6" s="544">
        <v>262</v>
      </c>
      <c r="J6" s="545">
        <v>17.6282827</v>
      </c>
      <c r="K6" s="544">
        <v>87</v>
      </c>
      <c r="L6" s="545">
        <v>15.2188176</v>
      </c>
      <c r="M6" s="546">
        <f t="shared" ref="M6:N6" si="0">C6+E6+G6+I6+K6</f>
        <v>5125</v>
      </c>
      <c r="N6" s="547">
        <f t="shared" si="0"/>
        <v>101.2390383</v>
      </c>
      <c r="O6" s="541">
        <v>1</v>
      </c>
      <c r="P6" s="541" t="s">
        <v>33</v>
      </c>
      <c r="Q6" s="555">
        <v>19</v>
      </c>
      <c r="R6" s="111">
        <v>0.9408201</v>
      </c>
      <c r="S6" s="555">
        <v>137</v>
      </c>
      <c r="T6" s="111">
        <v>15.352792</v>
      </c>
      <c r="U6" s="556"/>
      <c r="V6" s="557"/>
      <c r="W6" s="556"/>
    </row>
    <row r="7" ht="18.75" customHeight="1" spans="1:23">
      <c r="A7" s="541">
        <v>2</v>
      </c>
      <c r="B7" s="541" t="s">
        <v>34</v>
      </c>
      <c r="C7" s="542">
        <v>1399</v>
      </c>
      <c r="D7" s="543">
        <v>4.885077</v>
      </c>
      <c r="E7" s="544">
        <v>1398</v>
      </c>
      <c r="F7" s="545">
        <v>9.9116827</v>
      </c>
      <c r="G7" s="544">
        <v>1204</v>
      </c>
      <c r="H7" s="545">
        <v>23.1403727</v>
      </c>
      <c r="I7" s="544">
        <v>99</v>
      </c>
      <c r="J7" s="545">
        <v>6.8340615</v>
      </c>
      <c r="K7" s="544">
        <v>60</v>
      </c>
      <c r="L7" s="545">
        <v>18.1712079</v>
      </c>
      <c r="M7" s="546">
        <f t="shared" ref="M7:M13" si="1">C7+E7+G7+I7+K7</f>
        <v>4160</v>
      </c>
      <c r="N7" s="547">
        <f t="shared" ref="N7:N13" si="2">D7+F7+H7+J7+L7</f>
        <v>62.9424018</v>
      </c>
      <c r="O7" s="541">
        <v>2</v>
      </c>
      <c r="P7" s="541" t="s">
        <v>34</v>
      </c>
      <c r="Q7" s="555">
        <v>22</v>
      </c>
      <c r="R7" s="111">
        <v>1.6813969</v>
      </c>
      <c r="S7" s="555">
        <v>438</v>
      </c>
      <c r="T7" s="111">
        <v>21.9763276</v>
      </c>
      <c r="U7" s="556"/>
      <c r="V7" s="557"/>
      <c r="W7" s="556"/>
    </row>
    <row r="8" ht="18.75" customHeight="1" spans="1:23">
      <c r="A8" s="541">
        <v>3</v>
      </c>
      <c r="B8" s="541" t="s">
        <v>35</v>
      </c>
      <c r="C8" s="542">
        <v>862</v>
      </c>
      <c r="D8" s="543">
        <v>3.0990261</v>
      </c>
      <c r="E8" s="544">
        <v>1087</v>
      </c>
      <c r="F8" s="545">
        <v>7.8532662</v>
      </c>
      <c r="G8" s="544">
        <v>1040</v>
      </c>
      <c r="H8" s="545">
        <v>20.1645979</v>
      </c>
      <c r="I8" s="544">
        <v>79</v>
      </c>
      <c r="J8" s="545">
        <v>5.3202705</v>
      </c>
      <c r="K8" s="544">
        <v>37</v>
      </c>
      <c r="L8" s="545">
        <v>5.7079649</v>
      </c>
      <c r="M8" s="546">
        <f t="shared" si="1"/>
        <v>3105</v>
      </c>
      <c r="N8" s="547">
        <f t="shared" si="2"/>
        <v>42.1451256</v>
      </c>
      <c r="O8" s="541">
        <v>3</v>
      </c>
      <c r="P8" s="541" t="s">
        <v>35</v>
      </c>
      <c r="Q8" s="555">
        <v>11</v>
      </c>
      <c r="R8" s="111">
        <v>0.8306725</v>
      </c>
      <c r="S8" s="555">
        <v>149</v>
      </c>
      <c r="T8" s="111">
        <v>17.6183918</v>
      </c>
      <c r="U8" s="556"/>
      <c r="V8" s="557"/>
      <c r="W8" s="556"/>
    </row>
    <row r="9" ht="18.75" customHeight="1" spans="1:23">
      <c r="A9" s="541">
        <v>4</v>
      </c>
      <c r="B9" s="541" t="s">
        <v>36</v>
      </c>
      <c r="C9" s="542">
        <v>819</v>
      </c>
      <c r="D9" s="543">
        <v>2.878822</v>
      </c>
      <c r="E9" s="544">
        <v>729</v>
      </c>
      <c r="F9" s="545">
        <v>5.20315</v>
      </c>
      <c r="G9" s="544">
        <v>511</v>
      </c>
      <c r="H9" s="545">
        <v>9.4469281</v>
      </c>
      <c r="I9" s="544">
        <v>25</v>
      </c>
      <c r="J9" s="545">
        <v>1.6853609</v>
      </c>
      <c r="K9" s="544">
        <v>12</v>
      </c>
      <c r="L9" s="545">
        <v>2.1754504</v>
      </c>
      <c r="M9" s="546">
        <f t="shared" si="1"/>
        <v>2096</v>
      </c>
      <c r="N9" s="547">
        <f t="shared" si="2"/>
        <v>21.3897114</v>
      </c>
      <c r="O9" s="541">
        <v>4</v>
      </c>
      <c r="P9" s="541" t="s">
        <v>36</v>
      </c>
      <c r="Q9" s="555">
        <v>22</v>
      </c>
      <c r="R9" s="111">
        <v>3.5613943</v>
      </c>
      <c r="S9" s="555">
        <v>304</v>
      </c>
      <c r="T9" s="111">
        <v>9.35029100000001</v>
      </c>
      <c r="U9" s="556"/>
      <c r="V9" s="557"/>
      <c r="W9" s="556"/>
    </row>
    <row r="10" ht="18.75" customHeight="1" spans="1:23">
      <c r="A10" s="541">
        <v>5</v>
      </c>
      <c r="B10" s="541" t="s">
        <v>37</v>
      </c>
      <c r="C10" s="542">
        <v>1026</v>
      </c>
      <c r="D10" s="543">
        <v>3.6468329</v>
      </c>
      <c r="E10" s="544">
        <v>1476</v>
      </c>
      <c r="F10" s="545">
        <v>10.806605</v>
      </c>
      <c r="G10" s="544">
        <v>3956</v>
      </c>
      <c r="H10" s="545">
        <v>98.3160227000002</v>
      </c>
      <c r="I10" s="544">
        <v>833</v>
      </c>
      <c r="J10" s="545">
        <v>57.3124907</v>
      </c>
      <c r="K10" s="544">
        <v>454</v>
      </c>
      <c r="L10" s="545">
        <v>165.9904935</v>
      </c>
      <c r="M10" s="546">
        <f t="shared" si="1"/>
        <v>7745</v>
      </c>
      <c r="N10" s="547">
        <f t="shared" si="2"/>
        <v>336.0724448</v>
      </c>
      <c r="O10" s="541">
        <v>5</v>
      </c>
      <c r="P10" s="541" t="s">
        <v>37</v>
      </c>
      <c r="Q10" s="555">
        <v>30</v>
      </c>
      <c r="R10" s="111">
        <v>6.6573625</v>
      </c>
      <c r="S10" s="555">
        <v>713</v>
      </c>
      <c r="T10" s="111">
        <v>199.003742</v>
      </c>
      <c r="U10" s="556"/>
      <c r="V10" s="557"/>
      <c r="W10" s="556"/>
    </row>
    <row r="11" ht="18.75" customHeight="1" spans="1:23">
      <c r="A11" s="541">
        <v>6</v>
      </c>
      <c r="B11" s="541" t="s">
        <v>38</v>
      </c>
      <c r="C11" s="542">
        <v>771</v>
      </c>
      <c r="D11" s="543">
        <v>2.5982538</v>
      </c>
      <c r="E11" s="544">
        <v>625</v>
      </c>
      <c r="F11" s="545">
        <v>4.5103502</v>
      </c>
      <c r="G11" s="544">
        <v>590</v>
      </c>
      <c r="H11" s="545">
        <v>11.0607338</v>
      </c>
      <c r="I11" s="544">
        <v>36</v>
      </c>
      <c r="J11" s="545">
        <v>2.3450231</v>
      </c>
      <c r="K11" s="544">
        <v>13</v>
      </c>
      <c r="L11" s="545">
        <v>3.4787612</v>
      </c>
      <c r="M11" s="546">
        <f t="shared" si="1"/>
        <v>2035</v>
      </c>
      <c r="N11" s="547">
        <f t="shared" si="2"/>
        <v>23.9931221</v>
      </c>
      <c r="O11" s="541">
        <v>6</v>
      </c>
      <c r="P11" s="541" t="s">
        <v>38</v>
      </c>
      <c r="Q11" s="555">
        <v>10</v>
      </c>
      <c r="R11" s="111">
        <v>0.3418588</v>
      </c>
      <c r="S11" s="555">
        <v>497</v>
      </c>
      <c r="T11" s="111">
        <v>53.6270042</v>
      </c>
      <c r="U11" s="556"/>
      <c r="V11" s="557"/>
      <c r="W11" s="556"/>
    </row>
    <row r="12" ht="18.75" customHeight="1" spans="1:23">
      <c r="A12" s="541">
        <v>7</v>
      </c>
      <c r="B12" s="541" t="s">
        <v>39</v>
      </c>
      <c r="C12" s="542">
        <v>639</v>
      </c>
      <c r="D12" s="543">
        <v>2.2218512</v>
      </c>
      <c r="E12" s="544">
        <v>1040</v>
      </c>
      <c r="F12" s="545">
        <v>7.6089977</v>
      </c>
      <c r="G12" s="544">
        <v>1595</v>
      </c>
      <c r="H12" s="545">
        <v>32.0603498</v>
      </c>
      <c r="I12" s="544">
        <v>159</v>
      </c>
      <c r="J12" s="545">
        <v>10.7841187</v>
      </c>
      <c r="K12" s="544">
        <v>115</v>
      </c>
      <c r="L12" s="545">
        <v>33.2672978</v>
      </c>
      <c r="M12" s="546">
        <f t="shared" si="1"/>
        <v>3548</v>
      </c>
      <c r="N12" s="547">
        <f t="shared" si="2"/>
        <v>85.9426152</v>
      </c>
      <c r="O12" s="541">
        <v>7</v>
      </c>
      <c r="P12" s="541" t="s">
        <v>39</v>
      </c>
      <c r="Q12" s="555">
        <v>9</v>
      </c>
      <c r="R12" s="111">
        <v>3.8073335</v>
      </c>
      <c r="S12" s="555">
        <v>25</v>
      </c>
      <c r="T12" s="111">
        <v>1.5148556</v>
      </c>
      <c r="U12" s="556"/>
      <c r="V12" s="557"/>
      <c r="W12" s="556"/>
    </row>
    <row r="13" ht="18.75" customHeight="1" spans="1:23">
      <c r="A13" s="541">
        <v>8</v>
      </c>
      <c r="B13" s="541" t="s">
        <v>40</v>
      </c>
      <c r="C13" s="542">
        <v>493</v>
      </c>
      <c r="D13" s="543">
        <v>1.7516011</v>
      </c>
      <c r="E13" s="544">
        <v>836</v>
      </c>
      <c r="F13" s="545">
        <v>6.1416785</v>
      </c>
      <c r="G13" s="544">
        <v>1034</v>
      </c>
      <c r="H13" s="545">
        <v>20.58869</v>
      </c>
      <c r="I13" s="544">
        <v>92</v>
      </c>
      <c r="J13" s="545">
        <v>6.3671621</v>
      </c>
      <c r="K13" s="544">
        <v>32</v>
      </c>
      <c r="L13" s="545">
        <v>26.2469458</v>
      </c>
      <c r="M13" s="546">
        <f t="shared" si="1"/>
        <v>2487</v>
      </c>
      <c r="N13" s="547">
        <f t="shared" si="2"/>
        <v>61.0960775</v>
      </c>
      <c r="O13" s="541">
        <v>8</v>
      </c>
      <c r="P13" s="541" t="s">
        <v>40</v>
      </c>
      <c r="Q13" s="555">
        <v>10</v>
      </c>
      <c r="R13" s="111">
        <v>0.3928218</v>
      </c>
      <c r="S13" s="555">
        <v>16</v>
      </c>
      <c r="T13" s="111">
        <v>2.9995212</v>
      </c>
      <c r="U13" s="556"/>
      <c r="V13" s="557"/>
      <c r="W13" s="556"/>
    </row>
    <row r="14" ht="18.75" customHeight="1" spans="1:23">
      <c r="A14" s="540" t="s">
        <v>30</v>
      </c>
      <c r="B14" s="289"/>
      <c r="C14" s="546">
        <f t="shared" ref="C14:N14" si="3">SUM(C6:C13)</f>
        <v>6879</v>
      </c>
      <c r="D14" s="547">
        <f t="shared" si="3"/>
        <v>24.1454075</v>
      </c>
      <c r="E14" s="546">
        <f t="shared" si="3"/>
        <v>8509</v>
      </c>
      <c r="F14" s="547">
        <f t="shared" si="3"/>
        <v>61.6947274</v>
      </c>
      <c r="G14" s="546">
        <f t="shared" si="3"/>
        <v>12518</v>
      </c>
      <c r="H14" s="547">
        <f t="shared" si="3"/>
        <v>270.4466925</v>
      </c>
      <c r="I14" s="546">
        <f t="shared" si="3"/>
        <v>1585</v>
      </c>
      <c r="J14" s="547">
        <f t="shared" si="3"/>
        <v>108.2767702</v>
      </c>
      <c r="K14" s="546">
        <f t="shared" si="3"/>
        <v>810</v>
      </c>
      <c r="L14" s="547">
        <f t="shared" si="3"/>
        <v>270.2569391</v>
      </c>
      <c r="M14" s="546">
        <f t="shared" si="3"/>
        <v>30301</v>
      </c>
      <c r="N14" s="547">
        <f t="shared" si="3"/>
        <v>734.8205367</v>
      </c>
      <c r="O14" s="540" t="s">
        <v>30</v>
      </c>
      <c r="P14" s="289"/>
      <c r="Q14" s="546">
        <f>SUM(Q6:Q13)</f>
        <v>133</v>
      </c>
      <c r="R14" s="547">
        <f>SUM(R6:R13)</f>
        <v>18.2136604</v>
      </c>
      <c r="S14" s="546">
        <f>SUM(S6:S13)</f>
        <v>2279</v>
      </c>
      <c r="T14" s="547">
        <f>SUM(T6:T13)</f>
        <v>321.4429254</v>
      </c>
      <c r="U14" s="556"/>
      <c r="V14" s="557"/>
      <c r="W14" s="557"/>
    </row>
    <row r="15" ht="28.5" customHeight="1" spans="1:21">
      <c r="A15" s="548" t="s">
        <v>41</v>
      </c>
      <c r="S15" s="283"/>
      <c r="T15" s="283"/>
      <c r="U15" s="283"/>
    </row>
    <row r="16" ht="18.75" customHeight="1" spans="1:21">
      <c r="A16" s="535" t="s">
        <v>0</v>
      </c>
      <c r="B16" s="535" t="s">
        <v>21</v>
      </c>
      <c r="C16" s="536" t="s">
        <v>22</v>
      </c>
      <c r="D16" s="537"/>
      <c r="E16" s="537"/>
      <c r="F16" s="537"/>
      <c r="G16" s="537"/>
      <c r="H16" s="537"/>
      <c r="I16" s="537"/>
      <c r="J16" s="537"/>
      <c r="K16" s="537"/>
      <c r="L16" s="537"/>
      <c r="M16" s="537"/>
      <c r="N16" s="551"/>
      <c r="O16" s="535" t="s">
        <v>0</v>
      </c>
      <c r="P16" s="535" t="s">
        <v>21</v>
      </c>
      <c r="Q16" s="536" t="s">
        <v>42</v>
      </c>
      <c r="R16" s="551"/>
      <c r="S16" s="536" t="s">
        <v>43</v>
      </c>
      <c r="T16" s="551"/>
      <c r="U16" s="554"/>
    </row>
    <row r="17" ht="18.75" customHeight="1" spans="1:21">
      <c r="A17" s="382"/>
      <c r="B17" s="382"/>
      <c r="C17" s="538"/>
      <c r="D17" s="539"/>
      <c r="E17" s="539"/>
      <c r="F17" s="539"/>
      <c r="G17" s="539"/>
      <c r="H17" s="539"/>
      <c r="I17" s="539"/>
      <c r="J17" s="539"/>
      <c r="K17" s="539"/>
      <c r="L17" s="539"/>
      <c r="M17" s="539"/>
      <c r="N17" s="552"/>
      <c r="O17" s="382"/>
      <c r="P17" s="382"/>
      <c r="Q17" s="538"/>
      <c r="R17" s="552"/>
      <c r="S17" s="538"/>
      <c r="T17" s="552"/>
      <c r="U17" s="554"/>
    </row>
    <row r="18" ht="18.75" customHeight="1" spans="1:21">
      <c r="A18" s="382"/>
      <c r="B18" s="382"/>
      <c r="C18" s="540" t="s">
        <v>25</v>
      </c>
      <c r="D18" s="289"/>
      <c r="E18" s="540" t="s">
        <v>26</v>
      </c>
      <c r="F18" s="289"/>
      <c r="G18" s="540" t="s">
        <v>27</v>
      </c>
      <c r="H18" s="289"/>
      <c r="I18" s="540" t="s">
        <v>28</v>
      </c>
      <c r="J18" s="289"/>
      <c r="K18" s="540" t="s">
        <v>29</v>
      </c>
      <c r="L18" s="289"/>
      <c r="M18" s="540" t="s">
        <v>30</v>
      </c>
      <c r="N18" s="289"/>
      <c r="O18" s="382"/>
      <c r="P18" s="382"/>
      <c r="Q18" s="535" t="s">
        <v>31</v>
      </c>
      <c r="R18" s="535" t="s">
        <v>32</v>
      </c>
      <c r="S18" s="535" t="s">
        <v>31</v>
      </c>
      <c r="T18" s="535" t="s">
        <v>32</v>
      </c>
      <c r="U18" s="554"/>
    </row>
    <row r="19" ht="28.5" customHeight="1" spans="1:21">
      <c r="A19" s="293"/>
      <c r="B19" s="293"/>
      <c r="C19" s="541" t="s">
        <v>31</v>
      </c>
      <c r="D19" s="541" t="s">
        <v>32</v>
      </c>
      <c r="E19" s="541" t="s">
        <v>31</v>
      </c>
      <c r="F19" s="541" t="s">
        <v>32</v>
      </c>
      <c r="G19" s="541" t="s">
        <v>31</v>
      </c>
      <c r="H19" s="541" t="s">
        <v>32</v>
      </c>
      <c r="I19" s="541" t="s">
        <v>31</v>
      </c>
      <c r="J19" s="541" t="s">
        <v>32</v>
      </c>
      <c r="K19" s="541" t="s">
        <v>31</v>
      </c>
      <c r="L19" s="541" t="s">
        <v>32</v>
      </c>
      <c r="M19" s="541" t="s">
        <v>31</v>
      </c>
      <c r="N19" s="541" t="s">
        <v>32</v>
      </c>
      <c r="O19" s="293"/>
      <c r="P19" s="293"/>
      <c r="Q19" s="293"/>
      <c r="R19" s="293"/>
      <c r="S19" s="293"/>
      <c r="T19" s="293"/>
      <c r="U19" s="554"/>
    </row>
    <row r="20" s="26" customFormat="1" ht="24" customHeight="1" spans="1:21">
      <c r="A20" s="541">
        <v>1</v>
      </c>
      <c r="B20" s="541" t="s">
        <v>33</v>
      </c>
      <c r="C20" s="546" t="str">
        <f t="shared" ref="C20:C28" si="4">(C6-C34)&amp;" , "&amp;ROUNDDOWN(((C6-C34)/C6)*100,2)&amp;"%"</f>
        <v>171 , 19.65%</v>
      </c>
      <c r="D20" s="546" t="str">
        <f t="shared" ref="D20:D28" si="5">ROUNDDOWN((D6-D34),2)&amp;" , "&amp;ROUNDDOWN(((D6-D34)/D6)*100,2)&amp;"%"</f>
        <v>0.59 , 19.57%</v>
      </c>
      <c r="E20" s="546" t="str">
        <f t="shared" ref="E20:E28" si="6">(E6-E34)&amp;" , "&amp;ROUNDDOWN(((E6-E34)/E6)*100,2)&amp;"%"</f>
        <v>292 , 22.15%</v>
      </c>
      <c r="F20" s="546" t="str">
        <f t="shared" ref="F20:F28" si="7">ROUNDDOWN((F6-F34),2)&amp;" , "&amp;ROUNDDOWN(((F6-F34)/F6)*100,2)&amp;"%"</f>
        <v>2.15 , 22.31%</v>
      </c>
      <c r="G20" s="546" t="str">
        <f t="shared" ref="G20:G28" si="8">(G6-G34)&amp;" , "&amp;ROUNDDOWN(((G6-G34)/G6)*100,2)&amp;"%"</f>
        <v>344 , 13.29%</v>
      </c>
      <c r="H20" s="546" t="str">
        <f t="shared" ref="H20:H28" si="9">ROUNDDOWN((H6-H34),2)&amp;" , "&amp;ROUNDDOWN(((H6-H34)/H6)*100,2)&amp;"%"</f>
        <v>6.31 , 11.34%</v>
      </c>
      <c r="I20" s="546" t="str">
        <f t="shared" ref="I20:I28" si="10">(I6-I34)&amp;" , "&amp;ROUNDDOWN(((I6-I34)/I6)*100,2)&amp;"%"</f>
        <v>20 , 7.63%</v>
      </c>
      <c r="J20" s="546" t="str">
        <f t="shared" ref="J20:J28" si="11">ROUNDDOWN((J6-J34),2)&amp;" , "&amp;ROUNDDOWN(((J6-J34)/J6)*100,2)&amp;"%"</f>
        <v>1.33 , 7.56%</v>
      </c>
      <c r="K20" s="546" t="str">
        <f t="shared" ref="K20:K28" si="12">(K6-K34)&amp;" , "&amp;ROUNDDOWN(((K6-K34)/K6)*100,2)&amp;"%"</f>
        <v>2 , 2.29%</v>
      </c>
      <c r="L20" s="546" t="str">
        <f t="shared" ref="L20:L28" si="13">ROUNDDOWN((L6-L34),2)&amp;" , "&amp;ROUNDDOWN(((L6-L34)/L6)*100,2)&amp;"%"</f>
        <v>0.25 , 1.65%</v>
      </c>
      <c r="M20" s="546" t="str">
        <f>(M6-M34)&amp;" , "&amp;ROUNDDOWN(((M6-M34)/M6)*100,2)&amp;"%"</f>
        <v>829 , 16.17%</v>
      </c>
      <c r="N20" s="546" t="str">
        <f>ROUNDDOWN((N6-N34),2)&amp;" , "&amp;ROUNDDOWN(((N6-N34)/N6)*100,2)&amp;"%"</f>
        <v>10.65 , 10.52%</v>
      </c>
      <c r="O20" s="541">
        <v>1</v>
      </c>
      <c r="P20" s="541" t="s">
        <v>33</v>
      </c>
      <c r="Q20" s="546" t="str">
        <f>(Q6-Q34)&amp;" , "&amp;ROUNDDOWN(((Q6-Q34)/Q6)*100,2)&amp;"%"</f>
        <v>8 , 42.1%</v>
      </c>
      <c r="R20" s="546" t="str">
        <f>ROUNDDOWN((R6-R34),2)&amp;" , "&amp;ROUNDDOWN(((R6-R34)/R6)*100,2)&amp;"%"</f>
        <v>0.75 , 80.27%</v>
      </c>
      <c r="S20" s="546" t="str">
        <f>(S6-S34)&amp;" , "&amp;ROUNDDOWN(((S6-S34)/S6)*100,2)&amp;"%"</f>
        <v>1 , 0.72%</v>
      </c>
      <c r="T20" s="546" t="str">
        <f>ROUNDDOWN((T6-T34),2)&amp;" , "&amp;ROUNDDOWN(((T6-T34)/T6)*100,2)&amp;"%"</f>
        <v>0.02 , 0.17%</v>
      </c>
      <c r="U20" s="554"/>
    </row>
    <row r="21" ht="24" customHeight="1" spans="1:21">
      <c r="A21" s="541">
        <v>2</v>
      </c>
      <c r="B21" s="541" t="s">
        <v>34</v>
      </c>
      <c r="C21" s="546" t="str">
        <f t="shared" si="4"/>
        <v>289 , 20.65%</v>
      </c>
      <c r="D21" s="546" t="str">
        <f t="shared" si="5"/>
        <v>1 , 20.55%</v>
      </c>
      <c r="E21" s="546" t="str">
        <f t="shared" si="6"/>
        <v>303 , 21.67%</v>
      </c>
      <c r="F21" s="546" t="str">
        <f t="shared" si="7"/>
        <v>2.13 , 21.52%</v>
      </c>
      <c r="G21" s="546" t="str">
        <f t="shared" si="8"/>
        <v>292 , 24.25%</v>
      </c>
      <c r="H21" s="546" t="str">
        <f t="shared" si="9"/>
        <v>5.48 , 23.69%</v>
      </c>
      <c r="I21" s="546" t="str">
        <f t="shared" si="10"/>
        <v>9 , 9.09%</v>
      </c>
      <c r="J21" s="546" t="str">
        <f t="shared" si="11"/>
        <v>0.64 , 9.38%</v>
      </c>
      <c r="K21" s="546" t="str">
        <f t="shared" si="12"/>
        <v>4 , 6.66%</v>
      </c>
      <c r="L21" s="546" t="str">
        <f t="shared" si="13"/>
        <v>0.88 , 4.87%</v>
      </c>
      <c r="M21" s="546" t="str">
        <f t="shared" ref="M21:M28" si="14">(M7-M35)&amp;" , "&amp;ROUNDDOWN(((M7-M35)/M7)*100,2)&amp;"%"</f>
        <v>897 , 21.56%</v>
      </c>
      <c r="N21" s="546" t="str">
        <f t="shared" ref="N21:N28" si="15">ROUNDDOWN((N7-N35),2)&amp;" , "&amp;ROUNDDOWN(((N7-N35)/N7)*100,2)&amp;"%"</f>
        <v>10.14 , 16.12%</v>
      </c>
      <c r="O21" s="541">
        <v>2</v>
      </c>
      <c r="P21" s="541" t="s">
        <v>34</v>
      </c>
      <c r="Q21" s="546" t="str">
        <f t="shared" ref="Q21:Q28" si="16">(Q7-Q35)&amp;" , "&amp;ROUNDDOWN(((Q7-Q35)/Q7)*100,2)&amp;"%"</f>
        <v>15 , 68.18%</v>
      </c>
      <c r="R21" s="546" t="str">
        <f t="shared" ref="R21:R28" si="17">ROUNDDOWN((R7-R35),2)&amp;" , "&amp;ROUNDDOWN(((R7-R35)/R7)*100,2)&amp;"%"</f>
        <v>0.87 , 51.98%</v>
      </c>
      <c r="S21" s="546" t="str">
        <f t="shared" ref="S21:S28" si="18">(S7-S35)&amp;" , "&amp;ROUNDDOWN(((S7-S35)/S7)*100,2)&amp;"%"</f>
        <v>53 , 12.1%</v>
      </c>
      <c r="T21" s="546" t="str">
        <f t="shared" ref="T21:T28" si="19">ROUNDDOWN((T7-T35),2)&amp;" , "&amp;ROUNDDOWN(((T7-T35)/T7)*100,2)&amp;"%"</f>
        <v>0.76 , 3.48%</v>
      </c>
      <c r="U21" s="554"/>
    </row>
    <row r="22" customFormat="1" ht="24" customHeight="1" spans="1:21">
      <c r="A22" s="541">
        <v>3</v>
      </c>
      <c r="B22" s="541" t="s">
        <v>35</v>
      </c>
      <c r="C22" s="546" t="str">
        <f t="shared" si="4"/>
        <v>217 , 25.17%</v>
      </c>
      <c r="D22" s="546" t="str">
        <f t="shared" si="5"/>
        <v>0.77 , 25.05%</v>
      </c>
      <c r="E22" s="546" t="str">
        <f t="shared" si="6"/>
        <v>343 , 31.55%</v>
      </c>
      <c r="F22" s="546" t="str">
        <f t="shared" si="7"/>
        <v>2.47 , 31.51%</v>
      </c>
      <c r="G22" s="546" t="str">
        <f t="shared" si="8"/>
        <v>230 , 22.11%</v>
      </c>
      <c r="H22" s="546" t="str">
        <f t="shared" si="9"/>
        <v>4.22 , 20.95%</v>
      </c>
      <c r="I22" s="546" t="str">
        <f t="shared" si="10"/>
        <v>17 , 21.51%</v>
      </c>
      <c r="J22" s="546" t="str">
        <f t="shared" si="11"/>
        <v>1.02 , 19.29%</v>
      </c>
      <c r="K22" s="546" t="str">
        <f t="shared" si="12"/>
        <v>5 , 13.51%</v>
      </c>
      <c r="L22" s="546" t="str">
        <f t="shared" si="13"/>
        <v>0.68 , 12.03%</v>
      </c>
      <c r="M22" s="546" t="str">
        <f t="shared" si="14"/>
        <v>812 , 26.15%</v>
      </c>
      <c r="N22" s="546" t="str">
        <f t="shared" si="15"/>
        <v>9.19 , 21.8%</v>
      </c>
      <c r="O22" s="541">
        <v>3</v>
      </c>
      <c r="P22" s="541" t="s">
        <v>35</v>
      </c>
      <c r="Q22" s="546" t="str">
        <f t="shared" si="16"/>
        <v>1 , 9.09%</v>
      </c>
      <c r="R22" s="546" t="str">
        <f t="shared" si="17"/>
        <v>0.61 , 74.36%</v>
      </c>
      <c r="S22" s="546" t="str">
        <f t="shared" si="18"/>
        <v>5 , 3.35%</v>
      </c>
      <c r="T22" s="546" t="str">
        <f t="shared" si="19"/>
        <v>0.08 , 0.48%</v>
      </c>
      <c r="U22" s="554"/>
    </row>
    <row r="23" customFormat="1" ht="24" customHeight="1" spans="1:21">
      <c r="A23" s="541">
        <v>4</v>
      </c>
      <c r="B23" s="541" t="s">
        <v>36</v>
      </c>
      <c r="C23" s="546" t="str">
        <f t="shared" si="4"/>
        <v>213 , 26%</v>
      </c>
      <c r="D23" s="546" t="str">
        <f t="shared" si="5"/>
        <v>0.76 , 26.7%</v>
      </c>
      <c r="E23" s="546" t="str">
        <f t="shared" si="6"/>
        <v>230 , 31.55%</v>
      </c>
      <c r="F23" s="546" t="str">
        <f t="shared" si="7"/>
        <v>1.62 , 31.25%</v>
      </c>
      <c r="G23" s="546" t="str">
        <f t="shared" si="8"/>
        <v>125 , 24.46%</v>
      </c>
      <c r="H23" s="546" t="str">
        <f t="shared" si="9"/>
        <v>2.25 , 23.83%</v>
      </c>
      <c r="I23" s="546" t="str">
        <f t="shared" si="10"/>
        <v>3 , 12%</v>
      </c>
      <c r="J23" s="546" t="str">
        <f t="shared" si="11"/>
        <v>0.23 , 13.87%</v>
      </c>
      <c r="K23" s="546" t="str">
        <f t="shared" si="12"/>
        <v>2 , 16.66%</v>
      </c>
      <c r="L23" s="546" t="str">
        <f t="shared" si="13"/>
        <v>0.58 , 27%</v>
      </c>
      <c r="M23" s="546" t="str">
        <f t="shared" si="14"/>
        <v>573 , 27.33%</v>
      </c>
      <c r="N23" s="546" t="str">
        <f t="shared" si="15"/>
        <v>5.46 , 25.56%</v>
      </c>
      <c r="O23" s="541">
        <v>4</v>
      </c>
      <c r="P23" s="541" t="s">
        <v>36</v>
      </c>
      <c r="Q23" s="546" t="str">
        <f t="shared" si="16"/>
        <v>11 , 50%</v>
      </c>
      <c r="R23" s="546" t="str">
        <f t="shared" si="17"/>
        <v>1.8 , 50.72%</v>
      </c>
      <c r="S23" s="546" t="str">
        <f t="shared" si="18"/>
        <v>80 , 26.31%</v>
      </c>
      <c r="T23" s="546" t="str">
        <f t="shared" si="19"/>
        <v>0.7 , 7.56%</v>
      </c>
      <c r="U23" s="554"/>
    </row>
    <row r="24" customFormat="1" ht="24" customHeight="1" spans="1:21">
      <c r="A24" s="541">
        <v>5</v>
      </c>
      <c r="B24" s="541" t="s">
        <v>37</v>
      </c>
      <c r="C24" s="546" t="str">
        <f t="shared" si="4"/>
        <v>198 , 19.29%</v>
      </c>
      <c r="D24" s="546" t="str">
        <f t="shared" si="5"/>
        <v>0.71 , 19.64%</v>
      </c>
      <c r="E24" s="546" t="str">
        <f t="shared" si="6"/>
        <v>250 , 16.93%</v>
      </c>
      <c r="F24" s="546" t="str">
        <f t="shared" si="7"/>
        <v>1.79 , 16.6%</v>
      </c>
      <c r="G24" s="546" t="str">
        <f t="shared" si="8"/>
        <v>365 , 9.22%</v>
      </c>
      <c r="H24" s="546" t="str">
        <f t="shared" si="9"/>
        <v>7.75 , 7.88%</v>
      </c>
      <c r="I24" s="546" t="str">
        <f t="shared" si="10"/>
        <v>-49 , -5.88%</v>
      </c>
      <c r="J24" s="546" t="str">
        <f t="shared" si="11"/>
        <v>-4.03 , -7.04%</v>
      </c>
      <c r="K24" s="546" t="str">
        <f t="shared" si="12"/>
        <v>-152 , -33.48%</v>
      </c>
      <c r="L24" s="546" t="str">
        <f t="shared" si="13"/>
        <v>-32.61 , -19.64%</v>
      </c>
      <c r="M24" s="546" t="str">
        <f t="shared" si="14"/>
        <v>612 , 7.9%</v>
      </c>
      <c r="N24" s="546" t="str">
        <f t="shared" si="15"/>
        <v>-26.38 , -7.85%</v>
      </c>
      <c r="O24" s="541">
        <v>5</v>
      </c>
      <c r="P24" s="541" t="s">
        <v>37</v>
      </c>
      <c r="Q24" s="546" t="str">
        <f t="shared" si="16"/>
        <v>2 , 6.66%</v>
      </c>
      <c r="R24" s="546" t="str">
        <f t="shared" si="17"/>
        <v>-0.67 , -10.14%</v>
      </c>
      <c r="S24" s="546" t="str">
        <f t="shared" si="18"/>
        <v>22 , 3.08%</v>
      </c>
      <c r="T24" s="546" t="str">
        <f t="shared" si="19"/>
        <v>0.63 , 0.31%</v>
      </c>
      <c r="U24" s="554"/>
    </row>
    <row r="25" s="26" customFormat="1" ht="24" customHeight="1" spans="1:21">
      <c r="A25" s="541">
        <v>6</v>
      </c>
      <c r="B25" s="541" t="s">
        <v>38</v>
      </c>
      <c r="C25" s="546" t="str">
        <f t="shared" si="4"/>
        <v>223 , 28.92%</v>
      </c>
      <c r="D25" s="546" t="str">
        <f t="shared" si="5"/>
        <v>0.76 , 29.48%</v>
      </c>
      <c r="E25" s="546" t="str">
        <f t="shared" si="6"/>
        <v>151 , 24.16%</v>
      </c>
      <c r="F25" s="546" t="str">
        <f t="shared" si="7"/>
        <v>1.08 , 24.15%</v>
      </c>
      <c r="G25" s="546" t="str">
        <f t="shared" si="8"/>
        <v>131 , 22.2%</v>
      </c>
      <c r="H25" s="546" t="str">
        <f t="shared" si="9"/>
        <v>2.25 , 20.41%</v>
      </c>
      <c r="I25" s="546" t="str">
        <f t="shared" si="10"/>
        <v>9 , 25%</v>
      </c>
      <c r="J25" s="546" t="str">
        <f t="shared" si="11"/>
        <v>0.58 , 25.14%</v>
      </c>
      <c r="K25" s="546" t="str">
        <f t="shared" si="12"/>
        <v>4 , 30.76%</v>
      </c>
      <c r="L25" s="546" t="str">
        <f t="shared" si="13"/>
        <v>1.02 , 29.4%</v>
      </c>
      <c r="M25" s="546" t="str">
        <f t="shared" si="14"/>
        <v>518 , 25.45%</v>
      </c>
      <c r="N25" s="546" t="str">
        <f t="shared" si="15"/>
        <v>5.72 , 23.86%</v>
      </c>
      <c r="O25" s="541">
        <v>6</v>
      </c>
      <c r="P25" s="541" t="s">
        <v>38</v>
      </c>
      <c r="Q25" s="546" t="str">
        <f t="shared" si="16"/>
        <v>6 , 60%</v>
      </c>
      <c r="R25" s="546" t="str">
        <f t="shared" si="17"/>
        <v>0.27 , 81.46%</v>
      </c>
      <c r="S25" s="546" t="str">
        <f t="shared" si="18"/>
        <v>29 , 5.83%</v>
      </c>
      <c r="T25" s="546" t="str">
        <f t="shared" si="19"/>
        <v>5.41 , 10.1%</v>
      </c>
      <c r="U25" s="554"/>
    </row>
    <row r="26" ht="24" customHeight="1" spans="1:21">
      <c r="A26" s="541">
        <v>7</v>
      </c>
      <c r="B26" s="541" t="s">
        <v>39</v>
      </c>
      <c r="C26" s="546" t="str">
        <f t="shared" si="4"/>
        <v>149 , 23.31%</v>
      </c>
      <c r="D26" s="546" t="str">
        <f t="shared" si="5"/>
        <v>0.53 , 24.2%</v>
      </c>
      <c r="E26" s="546" t="str">
        <f t="shared" si="6"/>
        <v>291 , 27.98%</v>
      </c>
      <c r="F26" s="546" t="str">
        <f t="shared" si="7"/>
        <v>2.11 , 27.78%</v>
      </c>
      <c r="G26" s="546" t="str">
        <f t="shared" si="8"/>
        <v>388 , 24.32%</v>
      </c>
      <c r="H26" s="546" t="str">
        <f t="shared" si="9"/>
        <v>7.51 , 23.43%</v>
      </c>
      <c r="I26" s="546" t="str">
        <f t="shared" si="10"/>
        <v>32 , 20.12%</v>
      </c>
      <c r="J26" s="546" t="str">
        <f t="shared" si="11"/>
        <v>2.21 , 20.54%</v>
      </c>
      <c r="K26" s="546" t="str">
        <f t="shared" si="12"/>
        <v>6 , 5.21%</v>
      </c>
      <c r="L26" s="546" t="str">
        <f t="shared" si="13"/>
        <v>1.87 , 5.63%</v>
      </c>
      <c r="M26" s="546" t="str">
        <f t="shared" si="14"/>
        <v>866 , 24.4%</v>
      </c>
      <c r="N26" s="546" t="str">
        <f t="shared" si="15"/>
        <v>14.25 , 16.58%</v>
      </c>
      <c r="O26" s="541">
        <v>7</v>
      </c>
      <c r="P26" s="541" t="s">
        <v>39</v>
      </c>
      <c r="Q26" s="546" t="str">
        <f t="shared" si="16"/>
        <v>5 , 55.55%</v>
      </c>
      <c r="R26" s="546" t="str">
        <f t="shared" si="17"/>
        <v>1.66 , 43.79%</v>
      </c>
      <c r="S26" s="546" t="str">
        <f t="shared" si="18"/>
        <v>2 , 8%</v>
      </c>
      <c r="T26" s="546" t="str">
        <f t="shared" si="19"/>
        <v>0.04 , 3.05%</v>
      </c>
      <c r="U26" s="554"/>
    </row>
    <row r="27" s="26" customFormat="1" ht="24" customHeight="1" spans="1:21">
      <c r="A27" s="541">
        <v>8</v>
      </c>
      <c r="B27" s="541" t="s">
        <v>40</v>
      </c>
      <c r="C27" s="546" t="str">
        <f t="shared" si="4"/>
        <v>146 , 29.61%</v>
      </c>
      <c r="D27" s="546" t="str">
        <f t="shared" si="5"/>
        <v>0.52 , 30.18%</v>
      </c>
      <c r="E27" s="546" t="str">
        <f t="shared" si="6"/>
        <v>268 , 32.05%</v>
      </c>
      <c r="F27" s="546" t="str">
        <f t="shared" si="7"/>
        <v>1.94 , 31.63%</v>
      </c>
      <c r="G27" s="546" t="str">
        <f t="shared" si="8"/>
        <v>281 , 27.17%</v>
      </c>
      <c r="H27" s="546" t="str">
        <f t="shared" si="9"/>
        <v>5.39 , 26.19%</v>
      </c>
      <c r="I27" s="546" t="str">
        <f t="shared" si="10"/>
        <v>11 , 11.95%</v>
      </c>
      <c r="J27" s="546" t="str">
        <f t="shared" si="11"/>
        <v>0.72 , 11.45%</v>
      </c>
      <c r="K27" s="546" t="str">
        <f t="shared" si="12"/>
        <v>3 , 9.37%</v>
      </c>
      <c r="L27" s="546" t="str">
        <f t="shared" si="13"/>
        <v>3.43 , 13.06%</v>
      </c>
      <c r="M27" s="546" t="str">
        <f t="shared" si="14"/>
        <v>709 , 28.5%</v>
      </c>
      <c r="N27" s="546" t="str">
        <f t="shared" si="15"/>
        <v>12.02 , 19.68%</v>
      </c>
      <c r="O27" s="541">
        <v>8</v>
      </c>
      <c r="P27" s="541" t="s">
        <v>40</v>
      </c>
      <c r="Q27" s="546" t="str">
        <f t="shared" si="16"/>
        <v>7 , 70%</v>
      </c>
      <c r="R27" s="546" t="str">
        <f t="shared" si="17"/>
        <v>0.32 , 82.55%</v>
      </c>
      <c r="S27" s="546" t="str">
        <f t="shared" si="18"/>
        <v>3 , 18.75%</v>
      </c>
      <c r="T27" s="546" t="str">
        <f t="shared" si="19"/>
        <v>0 , 0.25%</v>
      </c>
      <c r="U27" s="554"/>
    </row>
    <row r="28" ht="24" customHeight="1" spans="1:21">
      <c r="A28" s="540" t="s">
        <v>30</v>
      </c>
      <c r="B28" s="289"/>
      <c r="C28" s="546" t="str">
        <f t="shared" si="4"/>
        <v>1606 , 23.34%</v>
      </c>
      <c r="D28" s="546" t="str">
        <f t="shared" si="5"/>
        <v>5.69 , 23.59%</v>
      </c>
      <c r="E28" s="546" t="str">
        <f t="shared" si="6"/>
        <v>2128 , 25%</v>
      </c>
      <c r="F28" s="546" t="str">
        <f t="shared" si="7"/>
        <v>15.33 , 24.85%</v>
      </c>
      <c r="G28" s="546" t="str">
        <f t="shared" si="8"/>
        <v>2156 , 17.22%</v>
      </c>
      <c r="H28" s="546" t="str">
        <f t="shared" si="9"/>
        <v>41.2 , 15.23%</v>
      </c>
      <c r="I28" s="546" t="str">
        <f t="shared" si="10"/>
        <v>52 , 3.28%</v>
      </c>
      <c r="J28" s="546" t="str">
        <f t="shared" si="11"/>
        <v>2.73 , 2.52%</v>
      </c>
      <c r="K28" s="546" t="str">
        <f t="shared" si="12"/>
        <v>-126 , -15.55%</v>
      </c>
      <c r="L28" s="546" t="str">
        <f t="shared" si="13"/>
        <v>-23.87 , -8.83%</v>
      </c>
      <c r="M28" s="546" t="str">
        <f t="shared" si="14"/>
        <v>5816 , 19.19%</v>
      </c>
      <c r="N28" s="546" t="str">
        <f t="shared" si="15"/>
        <v>41.08 , 5.59%</v>
      </c>
      <c r="O28" s="540" t="s">
        <v>30</v>
      </c>
      <c r="P28" s="289"/>
      <c r="Q28" s="546" t="str">
        <f t="shared" si="16"/>
        <v>55 , 41.35%</v>
      </c>
      <c r="R28" s="546" t="str">
        <f t="shared" si="17"/>
        <v>5.64 , 31.01%</v>
      </c>
      <c r="S28" s="546" t="str">
        <f t="shared" si="18"/>
        <v>195 , 8.55%</v>
      </c>
      <c r="T28" s="546" t="str">
        <f t="shared" si="19"/>
        <v>7.69 , 2.39%</v>
      </c>
      <c r="U28" s="554"/>
    </row>
    <row r="29" ht="28.5" customHeight="1" spans="1:21">
      <c r="A29" s="549" t="s">
        <v>44</v>
      </c>
      <c r="S29" s="283"/>
      <c r="T29" s="283"/>
      <c r="U29" s="283"/>
    </row>
    <row r="30" ht="18.75" customHeight="1" spans="1:21">
      <c r="A30" s="535" t="s">
        <v>0</v>
      </c>
      <c r="B30" s="535" t="s">
        <v>21</v>
      </c>
      <c r="C30" s="536" t="s">
        <v>22</v>
      </c>
      <c r="D30" s="537"/>
      <c r="E30" s="537"/>
      <c r="F30" s="537"/>
      <c r="G30" s="537"/>
      <c r="H30" s="537"/>
      <c r="I30" s="537"/>
      <c r="J30" s="537"/>
      <c r="K30" s="537"/>
      <c r="L30" s="537"/>
      <c r="M30" s="537"/>
      <c r="N30" s="551"/>
      <c r="O30" s="535" t="s">
        <v>0</v>
      </c>
      <c r="P30" s="535" t="s">
        <v>21</v>
      </c>
      <c r="Q30" s="536" t="s">
        <v>45</v>
      </c>
      <c r="R30" s="551"/>
      <c r="S30" s="536" t="s">
        <v>46</v>
      </c>
      <c r="T30" s="551"/>
      <c r="U30" s="554"/>
    </row>
    <row r="31" ht="18.75" customHeight="1" spans="1:21">
      <c r="A31" s="382"/>
      <c r="B31" s="382"/>
      <c r="C31" s="538"/>
      <c r="D31" s="539"/>
      <c r="E31" s="539"/>
      <c r="F31" s="539"/>
      <c r="G31" s="539"/>
      <c r="H31" s="539"/>
      <c r="I31" s="539"/>
      <c r="J31" s="539"/>
      <c r="K31" s="539"/>
      <c r="L31" s="539"/>
      <c r="M31" s="539"/>
      <c r="N31" s="552"/>
      <c r="O31" s="382"/>
      <c r="P31" s="382"/>
      <c r="Q31" s="538"/>
      <c r="R31" s="552"/>
      <c r="S31" s="538"/>
      <c r="T31" s="552"/>
      <c r="U31" s="554"/>
    </row>
    <row r="32" ht="18.75" customHeight="1" spans="1:21">
      <c r="A32" s="382"/>
      <c r="B32" s="382"/>
      <c r="C32" s="540" t="s">
        <v>25</v>
      </c>
      <c r="D32" s="289"/>
      <c r="E32" s="540" t="s">
        <v>26</v>
      </c>
      <c r="F32" s="289"/>
      <c r="G32" s="540" t="s">
        <v>27</v>
      </c>
      <c r="H32" s="289"/>
      <c r="I32" s="540" t="s">
        <v>28</v>
      </c>
      <c r="J32" s="289"/>
      <c r="K32" s="540" t="s">
        <v>29</v>
      </c>
      <c r="L32" s="289"/>
      <c r="M32" s="540" t="s">
        <v>30</v>
      </c>
      <c r="N32" s="289"/>
      <c r="O32" s="382"/>
      <c r="P32" s="382"/>
      <c r="Q32" s="535" t="s">
        <v>31</v>
      </c>
      <c r="R32" s="535" t="s">
        <v>32</v>
      </c>
      <c r="S32" s="535" t="s">
        <v>31</v>
      </c>
      <c r="T32" s="535" t="s">
        <v>32</v>
      </c>
      <c r="U32" s="554"/>
    </row>
    <row r="33" ht="28.5" customHeight="1" spans="1:21">
      <c r="A33" s="293"/>
      <c r="B33" s="293"/>
      <c r="C33" s="541" t="s">
        <v>31</v>
      </c>
      <c r="D33" s="541" t="s">
        <v>32</v>
      </c>
      <c r="E33" s="541" t="s">
        <v>31</v>
      </c>
      <c r="F33" s="541" t="s">
        <v>32</v>
      </c>
      <c r="G33" s="541" t="s">
        <v>31</v>
      </c>
      <c r="H33" s="541" t="s">
        <v>32</v>
      </c>
      <c r="I33" s="541" t="s">
        <v>31</v>
      </c>
      <c r="J33" s="541" t="s">
        <v>32</v>
      </c>
      <c r="K33" s="541" t="s">
        <v>31</v>
      </c>
      <c r="L33" s="541" t="s">
        <v>32</v>
      </c>
      <c r="M33" s="541" t="s">
        <v>31</v>
      </c>
      <c r="N33" s="541" t="s">
        <v>32</v>
      </c>
      <c r="O33" s="293"/>
      <c r="P33" s="293"/>
      <c r="Q33" s="293"/>
      <c r="R33" s="293"/>
      <c r="S33" s="293"/>
      <c r="T33" s="293"/>
      <c r="U33" s="554"/>
    </row>
    <row r="34" ht="18.75" customHeight="1" spans="1:23">
      <c r="A34" s="541">
        <v>1</v>
      </c>
      <c r="B34" s="541" t="s">
        <v>33</v>
      </c>
      <c r="C34" s="542">
        <v>699</v>
      </c>
      <c r="D34" s="543">
        <v>2.4640854</v>
      </c>
      <c r="E34" s="544">
        <v>1026</v>
      </c>
      <c r="F34" s="545">
        <v>7.503699</v>
      </c>
      <c r="G34" s="544">
        <v>2244</v>
      </c>
      <c r="H34" s="545">
        <v>49.3506071</v>
      </c>
      <c r="I34" s="544">
        <v>242</v>
      </c>
      <c r="J34" s="545">
        <v>16.2952285</v>
      </c>
      <c r="K34" s="544">
        <v>85</v>
      </c>
      <c r="L34" s="545">
        <v>14.9674526</v>
      </c>
      <c r="M34" s="546">
        <f t="shared" ref="M34:N34" si="20">C34+E34+G34+I34+K34</f>
        <v>4296</v>
      </c>
      <c r="N34" s="547">
        <f t="shared" si="20"/>
        <v>90.5810726</v>
      </c>
      <c r="O34" s="541">
        <v>1</v>
      </c>
      <c r="P34" s="541" t="s">
        <v>33</v>
      </c>
      <c r="Q34" s="558">
        <v>11</v>
      </c>
      <c r="R34" s="559">
        <v>0.1855966</v>
      </c>
      <c r="S34" s="558">
        <v>136</v>
      </c>
      <c r="T34" s="559">
        <v>15.325491</v>
      </c>
      <c r="U34" s="556"/>
      <c r="V34" s="557"/>
      <c r="W34" s="556"/>
    </row>
    <row r="35" ht="18.75" customHeight="1" spans="1:23">
      <c r="A35" s="541">
        <v>2</v>
      </c>
      <c r="B35" s="541" t="s">
        <v>34</v>
      </c>
      <c r="C35" s="542">
        <v>1110</v>
      </c>
      <c r="D35" s="543">
        <v>3.8808985</v>
      </c>
      <c r="E35" s="544">
        <v>1095</v>
      </c>
      <c r="F35" s="545">
        <v>7.7783637</v>
      </c>
      <c r="G35" s="544">
        <v>912</v>
      </c>
      <c r="H35" s="545">
        <v>17.6568605</v>
      </c>
      <c r="I35" s="544">
        <v>90</v>
      </c>
      <c r="J35" s="545">
        <v>6.1929976</v>
      </c>
      <c r="K35" s="544">
        <v>56</v>
      </c>
      <c r="L35" s="545">
        <v>17.2861041</v>
      </c>
      <c r="M35" s="546">
        <f t="shared" ref="M35:M41" si="21">C35+E35+G35+I35+K35</f>
        <v>3263</v>
      </c>
      <c r="N35" s="547">
        <f t="shared" ref="N35:N41" si="22">D35+F35+H35+J35+L35</f>
        <v>52.7952244</v>
      </c>
      <c r="O35" s="541">
        <v>2</v>
      </c>
      <c r="P35" s="541" t="s">
        <v>34</v>
      </c>
      <c r="Q35" s="558">
        <v>7</v>
      </c>
      <c r="R35" s="559">
        <v>0.8072585</v>
      </c>
      <c r="S35" s="558">
        <v>385</v>
      </c>
      <c r="T35" s="559">
        <v>21.2115292</v>
      </c>
      <c r="U35" s="556"/>
      <c r="V35" s="557"/>
      <c r="W35" s="556"/>
    </row>
    <row r="36" ht="18.75" customHeight="1" spans="1:23">
      <c r="A36" s="541">
        <v>3</v>
      </c>
      <c r="B36" s="541" t="s">
        <v>35</v>
      </c>
      <c r="C36" s="542">
        <v>645</v>
      </c>
      <c r="D36" s="543">
        <v>2.3224677</v>
      </c>
      <c r="E36" s="544">
        <v>744</v>
      </c>
      <c r="F36" s="545">
        <v>5.37801900000001</v>
      </c>
      <c r="G36" s="544">
        <v>810</v>
      </c>
      <c r="H36" s="545">
        <v>15.9392659</v>
      </c>
      <c r="I36" s="544">
        <v>62</v>
      </c>
      <c r="J36" s="545">
        <v>4.2935721</v>
      </c>
      <c r="K36" s="544">
        <v>32</v>
      </c>
      <c r="L36" s="545">
        <v>5.0211285</v>
      </c>
      <c r="M36" s="546">
        <f t="shared" si="21"/>
        <v>2293</v>
      </c>
      <c r="N36" s="547">
        <f t="shared" si="22"/>
        <v>32.9544532</v>
      </c>
      <c r="O36" s="541">
        <v>3</v>
      </c>
      <c r="P36" s="541" t="s">
        <v>35</v>
      </c>
      <c r="Q36" s="558">
        <v>10</v>
      </c>
      <c r="R36" s="559">
        <v>0.2129743</v>
      </c>
      <c r="S36" s="558">
        <v>144</v>
      </c>
      <c r="T36" s="559">
        <v>17.5330032</v>
      </c>
      <c r="U36" s="556"/>
      <c r="V36" s="557"/>
      <c r="W36" s="556"/>
    </row>
    <row r="37" ht="18.75" customHeight="1" spans="1:23">
      <c r="A37" s="541">
        <v>4</v>
      </c>
      <c r="B37" s="541" t="s">
        <v>36</v>
      </c>
      <c r="C37" s="542">
        <v>606</v>
      </c>
      <c r="D37" s="543">
        <v>2.1101251</v>
      </c>
      <c r="E37" s="544">
        <v>499</v>
      </c>
      <c r="F37" s="545">
        <v>3.5769316</v>
      </c>
      <c r="G37" s="544">
        <v>386</v>
      </c>
      <c r="H37" s="545">
        <v>7.1954247</v>
      </c>
      <c r="I37" s="544">
        <v>22</v>
      </c>
      <c r="J37" s="545">
        <v>1.4515553</v>
      </c>
      <c r="K37" s="544">
        <v>10</v>
      </c>
      <c r="L37" s="545">
        <v>1.5880598</v>
      </c>
      <c r="M37" s="546">
        <f t="shared" si="21"/>
        <v>1523</v>
      </c>
      <c r="N37" s="547">
        <f t="shared" si="22"/>
        <v>15.9220965</v>
      </c>
      <c r="O37" s="541">
        <v>4</v>
      </c>
      <c r="P37" s="541" t="s">
        <v>36</v>
      </c>
      <c r="Q37" s="558">
        <v>11</v>
      </c>
      <c r="R37" s="559">
        <v>1.7549522</v>
      </c>
      <c r="S37" s="558">
        <v>224</v>
      </c>
      <c r="T37" s="559">
        <v>8.64280850000001</v>
      </c>
      <c r="U37" s="556"/>
      <c r="V37" s="557"/>
      <c r="W37" s="556"/>
    </row>
    <row r="38" ht="18.75" customHeight="1" spans="1:23">
      <c r="A38" s="541">
        <v>5</v>
      </c>
      <c r="B38" s="541" t="s">
        <v>37</v>
      </c>
      <c r="C38" s="542">
        <v>828</v>
      </c>
      <c r="D38" s="543">
        <v>2.9304882</v>
      </c>
      <c r="E38" s="544">
        <v>1226</v>
      </c>
      <c r="F38" s="545">
        <v>9.0116615</v>
      </c>
      <c r="G38" s="544">
        <v>3591</v>
      </c>
      <c r="H38" s="545">
        <v>90.5592049000001</v>
      </c>
      <c r="I38" s="544">
        <v>882</v>
      </c>
      <c r="J38" s="545">
        <v>61.3520161</v>
      </c>
      <c r="K38" s="544">
        <v>606</v>
      </c>
      <c r="L38" s="545">
        <v>198.6074407</v>
      </c>
      <c r="M38" s="546">
        <f t="shared" si="21"/>
        <v>7133</v>
      </c>
      <c r="N38" s="547">
        <f t="shared" si="22"/>
        <v>362.4608114</v>
      </c>
      <c r="O38" s="541">
        <v>5</v>
      </c>
      <c r="P38" s="541" t="s">
        <v>37</v>
      </c>
      <c r="Q38" s="558">
        <v>28</v>
      </c>
      <c r="R38" s="559">
        <v>7.3325349</v>
      </c>
      <c r="S38" s="558">
        <v>691</v>
      </c>
      <c r="T38" s="559">
        <v>198.3701546</v>
      </c>
      <c r="U38" s="556"/>
      <c r="V38" s="557"/>
      <c r="W38" s="556"/>
    </row>
    <row r="39" ht="18.75" customHeight="1" spans="1:23">
      <c r="A39" s="541">
        <v>6</v>
      </c>
      <c r="B39" s="541" t="s">
        <v>38</v>
      </c>
      <c r="C39" s="542">
        <v>548</v>
      </c>
      <c r="D39" s="543">
        <v>1.832265</v>
      </c>
      <c r="E39" s="544">
        <v>474</v>
      </c>
      <c r="F39" s="545">
        <v>3.4210047</v>
      </c>
      <c r="G39" s="544">
        <v>459</v>
      </c>
      <c r="H39" s="545">
        <v>8.80259969999999</v>
      </c>
      <c r="I39" s="544">
        <v>27</v>
      </c>
      <c r="J39" s="545">
        <v>1.7552738</v>
      </c>
      <c r="K39" s="544">
        <v>9</v>
      </c>
      <c r="L39" s="545">
        <v>2.4560028</v>
      </c>
      <c r="M39" s="546">
        <f t="shared" si="21"/>
        <v>1517</v>
      </c>
      <c r="N39" s="547">
        <f t="shared" si="22"/>
        <v>18.267146</v>
      </c>
      <c r="O39" s="541">
        <v>6</v>
      </c>
      <c r="P39" s="541" t="s">
        <v>38</v>
      </c>
      <c r="Q39" s="558">
        <v>4</v>
      </c>
      <c r="R39" s="559">
        <v>0.0633599</v>
      </c>
      <c r="S39" s="558">
        <v>468</v>
      </c>
      <c r="T39" s="559">
        <v>48.208582</v>
      </c>
      <c r="U39" s="556"/>
      <c r="V39" s="557"/>
      <c r="W39" s="556"/>
    </row>
    <row r="40" ht="18.75" customHeight="1" spans="1:23">
      <c r="A40" s="541">
        <v>7</v>
      </c>
      <c r="B40" s="541" t="s">
        <v>39</v>
      </c>
      <c r="C40" s="542">
        <v>490</v>
      </c>
      <c r="D40" s="543">
        <v>1.6839603</v>
      </c>
      <c r="E40" s="544">
        <v>749</v>
      </c>
      <c r="F40" s="545">
        <v>5.4948439</v>
      </c>
      <c r="G40" s="544">
        <v>1207</v>
      </c>
      <c r="H40" s="545">
        <v>24.5469845</v>
      </c>
      <c r="I40" s="544">
        <v>127</v>
      </c>
      <c r="J40" s="545">
        <v>8.5681666</v>
      </c>
      <c r="K40" s="544">
        <v>109</v>
      </c>
      <c r="L40" s="545">
        <v>31.3915103</v>
      </c>
      <c r="M40" s="546">
        <f t="shared" si="21"/>
        <v>2682</v>
      </c>
      <c r="N40" s="547">
        <f t="shared" si="22"/>
        <v>71.6854656</v>
      </c>
      <c r="O40" s="541">
        <v>7</v>
      </c>
      <c r="P40" s="541" t="s">
        <v>39</v>
      </c>
      <c r="Q40" s="558">
        <v>4</v>
      </c>
      <c r="R40" s="559">
        <v>2.1400672</v>
      </c>
      <c r="S40" s="558">
        <v>23</v>
      </c>
      <c r="T40" s="559">
        <v>1.4685338</v>
      </c>
      <c r="U40" s="556"/>
      <c r="V40" s="557"/>
      <c r="W40" s="556"/>
    </row>
    <row r="41" ht="18.75" customHeight="1" spans="1:23">
      <c r="A41" s="541">
        <v>8</v>
      </c>
      <c r="B41" s="541" t="s">
        <v>40</v>
      </c>
      <c r="C41" s="542">
        <v>347</v>
      </c>
      <c r="D41" s="543">
        <v>1.2228191</v>
      </c>
      <c r="E41" s="544">
        <v>568</v>
      </c>
      <c r="F41" s="545">
        <v>4.1985812</v>
      </c>
      <c r="G41" s="544">
        <v>753</v>
      </c>
      <c r="H41" s="545">
        <v>15.1953801</v>
      </c>
      <c r="I41" s="544">
        <v>81</v>
      </c>
      <c r="J41" s="545">
        <v>5.6375221</v>
      </c>
      <c r="K41" s="544">
        <v>29</v>
      </c>
      <c r="L41" s="545">
        <v>22.8168188</v>
      </c>
      <c r="M41" s="546">
        <f t="shared" si="21"/>
        <v>1778</v>
      </c>
      <c r="N41" s="547">
        <f t="shared" si="22"/>
        <v>49.0711213</v>
      </c>
      <c r="O41" s="541">
        <v>8</v>
      </c>
      <c r="P41" s="541" t="s">
        <v>40</v>
      </c>
      <c r="Q41" s="558">
        <v>3</v>
      </c>
      <c r="R41" s="559">
        <v>0.0685449</v>
      </c>
      <c r="S41" s="558">
        <v>13</v>
      </c>
      <c r="T41" s="559">
        <v>2.9919888</v>
      </c>
      <c r="U41" s="556"/>
      <c r="V41" s="557"/>
      <c r="W41" s="556"/>
    </row>
    <row r="42" ht="18.75" customHeight="1" spans="1:21">
      <c r="A42" s="540" t="s">
        <v>30</v>
      </c>
      <c r="B42" s="289"/>
      <c r="C42" s="546">
        <f t="shared" ref="C42:N42" si="23">SUM(C34:C41)</f>
        <v>5273</v>
      </c>
      <c r="D42" s="547">
        <f t="shared" si="23"/>
        <v>18.4471093</v>
      </c>
      <c r="E42" s="546">
        <f t="shared" si="23"/>
        <v>6381</v>
      </c>
      <c r="F42" s="547">
        <f t="shared" si="23"/>
        <v>46.3631046</v>
      </c>
      <c r="G42" s="546">
        <f t="shared" si="23"/>
        <v>10362</v>
      </c>
      <c r="H42" s="547">
        <f t="shared" si="23"/>
        <v>229.2463274</v>
      </c>
      <c r="I42" s="546">
        <f t="shared" si="23"/>
        <v>1533</v>
      </c>
      <c r="J42" s="547">
        <f t="shared" si="23"/>
        <v>105.5463321</v>
      </c>
      <c r="K42" s="546">
        <f t="shared" si="23"/>
        <v>936</v>
      </c>
      <c r="L42" s="547">
        <f t="shared" si="23"/>
        <v>294.1345176</v>
      </c>
      <c r="M42" s="546">
        <f t="shared" si="23"/>
        <v>24485</v>
      </c>
      <c r="N42" s="547">
        <f t="shared" si="23"/>
        <v>693.737391</v>
      </c>
      <c r="O42" s="540" t="s">
        <v>30</v>
      </c>
      <c r="P42" s="289"/>
      <c r="Q42" s="546">
        <f>SUM(Q34:Q41)</f>
        <v>78</v>
      </c>
      <c r="R42" s="547">
        <f>SUM(R34:R41)</f>
        <v>12.5652885</v>
      </c>
      <c r="S42" s="546">
        <f>SUM(S34:S41)</f>
        <v>2084</v>
      </c>
      <c r="T42" s="547">
        <f>SUM(T34:T41)</f>
        <v>313.7520911</v>
      </c>
      <c r="U42" s="554"/>
    </row>
    <row r="43" ht="12.75" customHeight="1" spans="1:21">
      <c r="A43" s="550"/>
      <c r="B43" s="550"/>
      <c r="C43" s="550"/>
      <c r="D43" s="550"/>
      <c r="E43" s="550"/>
      <c r="F43" s="550"/>
      <c r="G43" s="550"/>
      <c r="H43" s="550"/>
      <c r="I43" s="550"/>
      <c r="J43" s="550"/>
      <c r="K43" s="550"/>
      <c r="L43" s="550"/>
      <c r="M43" s="550"/>
      <c r="N43" s="550"/>
      <c r="O43" s="550"/>
      <c r="P43" s="550"/>
      <c r="Q43" s="550"/>
      <c r="R43" s="550"/>
      <c r="S43" s="550"/>
      <c r="T43" s="550"/>
      <c r="U43" s="550"/>
    </row>
    <row r="44" ht="12.75" customHeight="1" spans="1:21">
      <c r="A44" s="550"/>
      <c r="B44" s="550"/>
      <c r="C44" s="550"/>
      <c r="D44" s="550"/>
      <c r="E44" s="550"/>
      <c r="F44" s="550"/>
      <c r="G44" s="550"/>
      <c r="H44" s="550"/>
      <c r="I44" s="550"/>
      <c r="J44" s="550"/>
      <c r="K44" s="550"/>
      <c r="L44" s="550"/>
      <c r="M44" s="550"/>
      <c r="N44" s="550"/>
      <c r="O44" s="550"/>
      <c r="P44" s="550"/>
      <c r="Q44" s="550"/>
      <c r="R44" s="550"/>
      <c r="S44" s="550"/>
      <c r="T44" s="550"/>
      <c r="U44" s="550"/>
    </row>
    <row r="45" ht="12.75" customHeight="1" spans="1:21">
      <c r="A45" s="550"/>
      <c r="B45" s="550"/>
      <c r="C45" s="550"/>
      <c r="D45" s="550"/>
      <c r="E45" s="550"/>
      <c r="F45" s="550"/>
      <c r="G45" s="550"/>
      <c r="H45" s="550"/>
      <c r="I45" s="550"/>
      <c r="J45" s="550"/>
      <c r="K45" s="550"/>
      <c r="L45" s="550"/>
      <c r="M45" s="550"/>
      <c r="N45" s="550"/>
      <c r="O45" s="550"/>
      <c r="P45" s="550"/>
      <c r="Q45" s="550"/>
      <c r="R45" s="550"/>
      <c r="S45" s="550"/>
      <c r="T45" s="550"/>
      <c r="U45" s="550"/>
    </row>
    <row r="46" ht="12.75" customHeight="1" spans="1:21">
      <c r="A46" s="550"/>
      <c r="B46" s="550"/>
      <c r="C46" s="550"/>
      <c r="D46" s="550"/>
      <c r="E46" s="550"/>
      <c r="F46" s="550"/>
      <c r="G46" s="550"/>
      <c r="H46" s="550"/>
      <c r="I46" s="550"/>
      <c r="J46" s="550"/>
      <c r="K46" s="550"/>
      <c r="L46" s="550"/>
      <c r="M46" s="550"/>
      <c r="N46" s="550"/>
      <c r="O46" s="550"/>
      <c r="P46" s="550"/>
      <c r="Q46" s="550"/>
      <c r="R46" s="550"/>
      <c r="S46" s="550"/>
      <c r="T46" s="550"/>
      <c r="U46" s="550"/>
    </row>
    <row r="47" ht="12.75" customHeight="1" spans="1:21">
      <c r="A47" s="550"/>
      <c r="B47" s="550"/>
      <c r="C47" s="550"/>
      <c r="D47" s="550"/>
      <c r="E47" s="550"/>
      <c r="F47" s="550"/>
      <c r="G47" s="550"/>
      <c r="H47" s="550"/>
      <c r="I47" s="550"/>
      <c r="J47" s="550"/>
      <c r="K47" s="550"/>
      <c r="L47" s="550"/>
      <c r="M47" s="550"/>
      <c r="N47" s="550"/>
      <c r="O47" s="550"/>
      <c r="P47" s="550"/>
      <c r="Q47" s="550"/>
      <c r="R47" s="550"/>
      <c r="S47" s="550"/>
      <c r="T47" s="550"/>
      <c r="U47" s="550"/>
    </row>
    <row r="48" ht="12.75" customHeight="1" spans="1:21">
      <c r="A48" s="550"/>
      <c r="B48" s="550"/>
      <c r="C48" s="550"/>
      <c r="D48" s="550"/>
      <c r="E48" s="550"/>
      <c r="F48" s="550"/>
      <c r="G48" s="550"/>
      <c r="H48" s="550"/>
      <c r="I48" s="550"/>
      <c r="J48" s="550"/>
      <c r="K48" s="550"/>
      <c r="L48" s="550"/>
      <c r="M48" s="550"/>
      <c r="N48" s="550"/>
      <c r="O48" s="550"/>
      <c r="P48" s="550"/>
      <c r="Q48" s="550"/>
      <c r="R48" s="550"/>
      <c r="S48" s="550"/>
      <c r="T48" s="550"/>
      <c r="U48" s="550"/>
    </row>
    <row r="49" ht="12.75" customHeight="1" spans="1:21">
      <c r="A49" s="550"/>
      <c r="B49" s="550"/>
      <c r="C49" s="550"/>
      <c r="D49" s="550"/>
      <c r="E49" s="550"/>
      <c r="F49" s="550"/>
      <c r="G49" s="550"/>
      <c r="H49" s="550"/>
      <c r="I49" s="550"/>
      <c r="J49" s="550"/>
      <c r="K49" s="550"/>
      <c r="L49" s="550"/>
      <c r="M49" s="550"/>
      <c r="N49" s="550"/>
      <c r="O49" s="550"/>
      <c r="P49" s="550"/>
      <c r="Q49" s="550"/>
      <c r="R49" s="550"/>
      <c r="S49" s="550"/>
      <c r="T49" s="550"/>
      <c r="U49" s="550"/>
    </row>
    <row r="50" ht="12.75" customHeight="1" spans="1:21">
      <c r="A50" s="550"/>
      <c r="B50" s="550"/>
      <c r="C50" s="550"/>
      <c r="D50" s="550"/>
      <c r="E50" s="550"/>
      <c r="F50" s="550"/>
      <c r="G50" s="550"/>
      <c r="H50" s="550"/>
      <c r="I50" s="550"/>
      <c r="J50" s="550"/>
      <c r="K50" s="550"/>
      <c r="L50" s="550"/>
      <c r="M50" s="550"/>
      <c r="N50" s="550"/>
      <c r="O50" s="550"/>
      <c r="P50" s="550"/>
      <c r="Q50" s="550"/>
      <c r="R50" s="550"/>
      <c r="S50" s="550"/>
      <c r="T50" s="550"/>
      <c r="U50" s="550"/>
    </row>
    <row r="51" ht="12.75" customHeight="1" spans="1:21">
      <c r="A51" s="550"/>
      <c r="B51" s="550"/>
      <c r="C51" s="550"/>
      <c r="D51" s="550"/>
      <c r="E51" s="550"/>
      <c r="F51" s="550"/>
      <c r="G51" s="550"/>
      <c r="H51" s="550"/>
      <c r="I51" s="550"/>
      <c r="J51" s="550"/>
      <c r="K51" s="550"/>
      <c r="L51" s="550"/>
      <c r="M51" s="550"/>
      <c r="N51" s="550"/>
      <c r="O51" s="550"/>
      <c r="P51" s="550"/>
      <c r="Q51" s="550"/>
      <c r="R51" s="550"/>
      <c r="S51" s="550"/>
      <c r="T51" s="550"/>
      <c r="U51" s="550"/>
    </row>
    <row r="52" ht="12.75" customHeight="1" spans="1:21">
      <c r="A52" s="550"/>
      <c r="B52" s="550"/>
      <c r="C52" s="550"/>
      <c r="D52" s="550"/>
      <c r="E52" s="550"/>
      <c r="F52" s="550"/>
      <c r="G52" s="550"/>
      <c r="H52" s="550"/>
      <c r="I52" s="550"/>
      <c r="J52" s="550"/>
      <c r="K52" s="550"/>
      <c r="L52" s="550"/>
      <c r="M52" s="550"/>
      <c r="N52" s="550"/>
      <c r="O52" s="550"/>
      <c r="P52" s="550"/>
      <c r="Q52" s="550"/>
      <c r="R52" s="550"/>
      <c r="S52" s="550"/>
      <c r="T52" s="550"/>
      <c r="U52" s="550"/>
    </row>
    <row r="53" ht="12.75" customHeight="1" spans="1:21">
      <c r="A53" s="550"/>
      <c r="B53" s="550"/>
      <c r="C53" s="550"/>
      <c r="D53" s="550"/>
      <c r="E53" s="550"/>
      <c r="F53" s="550"/>
      <c r="G53" s="550"/>
      <c r="H53" s="550"/>
      <c r="I53" s="550"/>
      <c r="J53" s="550"/>
      <c r="K53" s="550"/>
      <c r="L53" s="550"/>
      <c r="M53" s="550"/>
      <c r="N53" s="550"/>
      <c r="O53" s="550"/>
      <c r="P53" s="550"/>
      <c r="Q53" s="550"/>
      <c r="R53" s="550"/>
      <c r="S53" s="550"/>
      <c r="T53" s="550"/>
      <c r="U53" s="550"/>
    </row>
    <row r="54" ht="12.75" customHeight="1" spans="1:21">
      <c r="A54" s="550"/>
      <c r="B54" s="550"/>
      <c r="C54" s="550"/>
      <c r="D54" s="550"/>
      <c r="E54" s="550"/>
      <c r="F54" s="550"/>
      <c r="G54" s="550"/>
      <c r="H54" s="550"/>
      <c r="I54" s="550"/>
      <c r="J54" s="550"/>
      <c r="K54" s="550"/>
      <c r="L54" s="550"/>
      <c r="M54" s="550"/>
      <c r="N54" s="550"/>
      <c r="O54" s="550"/>
      <c r="P54" s="550"/>
      <c r="Q54" s="550"/>
      <c r="R54" s="550"/>
      <c r="S54" s="550"/>
      <c r="T54" s="550"/>
      <c r="U54" s="550"/>
    </row>
    <row r="55" ht="12.75" customHeight="1" spans="1:21">
      <c r="A55" s="550"/>
      <c r="B55" s="550"/>
      <c r="C55" s="550"/>
      <c r="D55" s="550"/>
      <c r="E55" s="550"/>
      <c r="F55" s="550"/>
      <c r="G55" s="550"/>
      <c r="H55" s="550"/>
      <c r="I55" s="550"/>
      <c r="J55" s="550"/>
      <c r="K55" s="550"/>
      <c r="L55" s="550"/>
      <c r="M55" s="550"/>
      <c r="N55" s="550"/>
      <c r="O55" s="550"/>
      <c r="P55" s="550"/>
      <c r="Q55" s="550"/>
      <c r="R55" s="550"/>
      <c r="S55" s="550"/>
      <c r="T55" s="550"/>
      <c r="U55" s="550"/>
    </row>
    <row r="56" ht="12.75" customHeight="1" spans="1:21">
      <c r="A56" s="550"/>
      <c r="B56" s="550"/>
      <c r="C56" s="550"/>
      <c r="D56" s="550"/>
      <c r="E56" s="550"/>
      <c r="F56" s="550"/>
      <c r="G56" s="550"/>
      <c r="H56" s="550"/>
      <c r="I56" s="550"/>
      <c r="J56" s="550"/>
      <c r="K56" s="550"/>
      <c r="L56" s="550"/>
      <c r="M56" s="550"/>
      <c r="N56" s="550"/>
      <c r="O56" s="550"/>
      <c r="P56" s="550"/>
      <c r="Q56" s="550"/>
      <c r="R56" s="550"/>
      <c r="S56" s="550"/>
      <c r="T56" s="550"/>
      <c r="U56" s="550"/>
    </row>
    <row r="57" ht="12.75" customHeight="1" spans="1:21">
      <c r="A57" s="550"/>
      <c r="B57" s="550"/>
      <c r="C57" s="550"/>
      <c r="D57" s="550"/>
      <c r="E57" s="550"/>
      <c r="F57" s="550"/>
      <c r="G57" s="550"/>
      <c r="H57" s="550"/>
      <c r="I57" s="550"/>
      <c r="J57" s="550"/>
      <c r="K57" s="550"/>
      <c r="L57" s="550"/>
      <c r="M57" s="550"/>
      <c r="N57" s="550"/>
      <c r="O57" s="550"/>
      <c r="P57" s="550"/>
      <c r="Q57" s="550"/>
      <c r="R57" s="550"/>
      <c r="S57" s="550"/>
      <c r="T57" s="550"/>
      <c r="U57" s="550"/>
    </row>
    <row r="58" ht="12.75" customHeight="1" spans="1:21">
      <c r="A58" s="550"/>
      <c r="B58" s="550"/>
      <c r="C58" s="550"/>
      <c r="D58" s="550"/>
      <c r="E58" s="550"/>
      <c r="F58" s="550"/>
      <c r="G58" s="550"/>
      <c r="H58" s="550"/>
      <c r="I58" s="550"/>
      <c r="J58" s="550"/>
      <c r="K58" s="550"/>
      <c r="L58" s="550"/>
      <c r="M58" s="550"/>
      <c r="N58" s="550"/>
      <c r="O58" s="550"/>
      <c r="P58" s="550"/>
      <c r="Q58" s="550"/>
      <c r="R58" s="550"/>
      <c r="S58" s="550"/>
      <c r="T58" s="550"/>
      <c r="U58" s="550"/>
    </row>
    <row r="59" ht="12.75" customHeight="1" spans="1:21">
      <c r="A59" s="550"/>
      <c r="B59" s="550"/>
      <c r="C59" s="550"/>
      <c r="D59" s="550"/>
      <c r="E59" s="550"/>
      <c r="F59" s="550"/>
      <c r="G59" s="550"/>
      <c r="H59" s="550"/>
      <c r="I59" s="550"/>
      <c r="J59" s="550"/>
      <c r="K59" s="550"/>
      <c r="L59" s="550"/>
      <c r="M59" s="550"/>
      <c r="N59" s="550"/>
      <c r="O59" s="550"/>
      <c r="P59" s="550"/>
      <c r="Q59" s="550"/>
      <c r="R59" s="550"/>
      <c r="S59" s="550"/>
      <c r="T59" s="550"/>
      <c r="U59" s="550"/>
    </row>
    <row r="60" ht="12.75" customHeight="1" spans="1:21">
      <c r="A60" s="550"/>
      <c r="B60" s="550"/>
      <c r="C60" s="550"/>
      <c r="D60" s="550"/>
      <c r="E60" s="550"/>
      <c r="F60" s="550"/>
      <c r="G60" s="550"/>
      <c r="H60" s="550"/>
      <c r="I60" s="550"/>
      <c r="J60" s="550"/>
      <c r="K60" s="550"/>
      <c r="L60" s="550"/>
      <c r="M60" s="550"/>
      <c r="N60" s="550"/>
      <c r="O60" s="550"/>
      <c r="P60" s="550"/>
      <c r="Q60" s="550"/>
      <c r="R60" s="550"/>
      <c r="S60" s="550"/>
      <c r="T60" s="550"/>
      <c r="U60" s="550"/>
    </row>
    <row r="61" ht="12.75" customHeight="1" spans="1:21">
      <c r="A61" s="550"/>
      <c r="B61" s="550"/>
      <c r="C61" s="550"/>
      <c r="D61" s="550"/>
      <c r="E61" s="550"/>
      <c r="F61" s="550"/>
      <c r="G61" s="550"/>
      <c r="H61" s="550"/>
      <c r="I61" s="550"/>
      <c r="J61" s="550"/>
      <c r="K61" s="550"/>
      <c r="L61" s="550"/>
      <c r="M61" s="550"/>
      <c r="N61" s="550"/>
      <c r="O61" s="550"/>
      <c r="P61" s="550"/>
      <c r="Q61" s="550"/>
      <c r="R61" s="550"/>
      <c r="S61" s="550"/>
      <c r="T61" s="550"/>
      <c r="U61" s="550"/>
    </row>
    <row r="62" ht="12.75" customHeight="1" spans="1:21">
      <c r="A62" s="550"/>
      <c r="B62" s="550"/>
      <c r="C62" s="550"/>
      <c r="D62" s="550"/>
      <c r="E62" s="550"/>
      <c r="F62" s="550"/>
      <c r="G62" s="550"/>
      <c r="H62" s="550"/>
      <c r="I62" s="550"/>
      <c r="J62" s="550"/>
      <c r="K62" s="550"/>
      <c r="L62" s="550"/>
      <c r="M62" s="550"/>
      <c r="N62" s="550"/>
      <c r="O62" s="550"/>
      <c r="P62" s="550"/>
      <c r="Q62" s="550"/>
      <c r="R62" s="550"/>
      <c r="S62" s="550"/>
      <c r="T62" s="550"/>
      <c r="U62" s="550"/>
    </row>
    <row r="63" ht="12.75" customHeight="1" spans="1:21">
      <c r="A63" s="550"/>
      <c r="B63" s="550"/>
      <c r="C63" s="550"/>
      <c r="D63" s="550"/>
      <c r="E63" s="550"/>
      <c r="F63" s="550"/>
      <c r="G63" s="550"/>
      <c r="H63" s="550"/>
      <c r="I63" s="550"/>
      <c r="J63" s="550"/>
      <c r="K63" s="550"/>
      <c r="L63" s="550"/>
      <c r="M63" s="550"/>
      <c r="N63" s="550"/>
      <c r="O63" s="550"/>
      <c r="P63" s="550"/>
      <c r="Q63" s="550"/>
      <c r="R63" s="550"/>
      <c r="S63" s="550"/>
      <c r="T63" s="550"/>
      <c r="U63" s="550"/>
    </row>
    <row r="64" ht="12.75" customHeight="1" spans="1:21">
      <c r="A64" s="550"/>
      <c r="B64" s="550"/>
      <c r="C64" s="550"/>
      <c r="D64" s="550"/>
      <c r="E64" s="550"/>
      <c r="F64" s="550"/>
      <c r="G64" s="550"/>
      <c r="H64" s="550"/>
      <c r="I64" s="550"/>
      <c r="J64" s="550"/>
      <c r="K64" s="550"/>
      <c r="L64" s="550"/>
      <c r="M64" s="550"/>
      <c r="N64" s="550"/>
      <c r="O64" s="550"/>
      <c r="P64" s="550"/>
      <c r="Q64" s="550"/>
      <c r="R64" s="550"/>
      <c r="S64" s="550"/>
      <c r="T64" s="550"/>
      <c r="U64" s="550"/>
    </row>
    <row r="65" ht="12.75" customHeight="1" spans="1:21">
      <c r="A65" s="550"/>
      <c r="B65" s="550"/>
      <c r="C65" s="550"/>
      <c r="D65" s="550"/>
      <c r="E65" s="550"/>
      <c r="F65" s="550"/>
      <c r="G65" s="550"/>
      <c r="H65" s="550"/>
      <c r="I65" s="550"/>
      <c r="J65" s="550"/>
      <c r="K65" s="550"/>
      <c r="L65" s="550"/>
      <c r="M65" s="550"/>
      <c r="N65" s="550"/>
      <c r="O65" s="550"/>
      <c r="P65" s="550"/>
      <c r="Q65" s="550"/>
      <c r="R65" s="550"/>
      <c r="S65" s="550"/>
      <c r="T65" s="550"/>
      <c r="U65" s="550"/>
    </row>
    <row r="66" ht="12.75" customHeight="1" spans="1:21">
      <c r="A66" s="550"/>
      <c r="B66" s="550"/>
      <c r="C66" s="550"/>
      <c r="D66" s="550"/>
      <c r="E66" s="550"/>
      <c r="F66" s="550"/>
      <c r="G66" s="550"/>
      <c r="H66" s="550"/>
      <c r="I66" s="550"/>
      <c r="J66" s="550"/>
      <c r="K66" s="550"/>
      <c r="L66" s="550"/>
      <c r="M66" s="550"/>
      <c r="N66" s="550"/>
      <c r="O66" s="550"/>
      <c r="P66" s="550"/>
      <c r="Q66" s="550"/>
      <c r="R66" s="550"/>
      <c r="S66" s="550"/>
      <c r="T66" s="550"/>
      <c r="U66" s="550"/>
    </row>
    <row r="67" ht="12.75" customHeight="1" spans="1:21">
      <c r="A67" s="550"/>
      <c r="B67" s="550"/>
      <c r="C67" s="550"/>
      <c r="D67" s="550"/>
      <c r="E67" s="550"/>
      <c r="F67" s="550"/>
      <c r="G67" s="550"/>
      <c r="H67" s="550"/>
      <c r="I67" s="550"/>
      <c r="J67" s="550"/>
      <c r="K67" s="550"/>
      <c r="L67" s="550"/>
      <c r="M67" s="550"/>
      <c r="N67" s="550"/>
      <c r="O67" s="550"/>
      <c r="P67" s="550"/>
      <c r="Q67" s="550"/>
      <c r="R67" s="550"/>
      <c r="S67" s="550"/>
      <c r="T67" s="550"/>
      <c r="U67" s="550"/>
    </row>
    <row r="68" ht="12.75" customHeight="1" spans="1:21">
      <c r="A68" s="550"/>
      <c r="B68" s="550"/>
      <c r="C68" s="550"/>
      <c r="D68" s="550"/>
      <c r="E68" s="550"/>
      <c r="F68" s="550"/>
      <c r="G68" s="550"/>
      <c r="H68" s="550"/>
      <c r="I68" s="550"/>
      <c r="J68" s="550"/>
      <c r="K68" s="550"/>
      <c r="L68" s="550"/>
      <c r="M68" s="550"/>
      <c r="N68" s="550"/>
      <c r="O68" s="550"/>
      <c r="P68" s="550"/>
      <c r="Q68" s="550"/>
      <c r="R68" s="550"/>
      <c r="S68" s="550"/>
      <c r="T68" s="550"/>
      <c r="U68" s="550"/>
    </row>
    <row r="69" ht="12.75" customHeight="1" spans="1:21">
      <c r="A69" s="550"/>
      <c r="B69" s="550"/>
      <c r="C69" s="550"/>
      <c r="D69" s="550"/>
      <c r="E69" s="550"/>
      <c r="F69" s="550"/>
      <c r="G69" s="550"/>
      <c r="H69" s="550"/>
      <c r="I69" s="550"/>
      <c r="J69" s="550"/>
      <c r="K69" s="550"/>
      <c r="L69" s="550"/>
      <c r="M69" s="550"/>
      <c r="N69" s="550"/>
      <c r="O69" s="550"/>
      <c r="P69" s="550"/>
      <c r="Q69" s="550"/>
      <c r="R69" s="550"/>
      <c r="S69" s="550"/>
      <c r="T69" s="550"/>
      <c r="U69" s="550"/>
    </row>
    <row r="70" ht="12.75" customHeight="1" spans="1:21">
      <c r="A70" s="550"/>
      <c r="B70" s="550"/>
      <c r="C70" s="550"/>
      <c r="D70" s="550"/>
      <c r="E70" s="550"/>
      <c r="F70" s="550"/>
      <c r="G70" s="550"/>
      <c r="H70" s="550"/>
      <c r="I70" s="550"/>
      <c r="J70" s="550"/>
      <c r="K70" s="550"/>
      <c r="L70" s="550"/>
      <c r="M70" s="550"/>
      <c r="N70" s="550"/>
      <c r="O70" s="550"/>
      <c r="P70" s="550"/>
      <c r="Q70" s="550"/>
      <c r="R70" s="550"/>
      <c r="S70" s="550"/>
      <c r="T70" s="550"/>
      <c r="U70" s="550"/>
    </row>
    <row r="71" ht="12.75" customHeight="1" spans="1:21">
      <c r="A71" s="550"/>
      <c r="B71" s="550"/>
      <c r="C71" s="550"/>
      <c r="D71" s="550"/>
      <c r="E71" s="550"/>
      <c r="F71" s="550"/>
      <c r="G71" s="550"/>
      <c r="H71" s="550"/>
      <c r="I71" s="550"/>
      <c r="J71" s="550"/>
      <c r="K71" s="550"/>
      <c r="L71" s="550"/>
      <c r="M71" s="550"/>
      <c r="N71" s="550"/>
      <c r="O71" s="550"/>
      <c r="P71" s="550"/>
      <c r="Q71" s="550"/>
      <c r="R71" s="550"/>
      <c r="S71" s="550"/>
      <c r="T71" s="550"/>
      <c r="U71" s="550"/>
    </row>
    <row r="72" ht="12.75" customHeight="1" spans="1:21">
      <c r="A72" s="550"/>
      <c r="B72" s="550"/>
      <c r="C72" s="550"/>
      <c r="D72" s="550"/>
      <c r="E72" s="550"/>
      <c r="F72" s="550"/>
      <c r="G72" s="550"/>
      <c r="H72" s="550"/>
      <c r="I72" s="550"/>
      <c r="J72" s="550"/>
      <c r="K72" s="550"/>
      <c r="L72" s="550"/>
      <c r="M72" s="550"/>
      <c r="N72" s="550"/>
      <c r="O72" s="550"/>
      <c r="P72" s="550"/>
      <c r="Q72" s="550"/>
      <c r="R72" s="550"/>
      <c r="S72" s="550"/>
      <c r="T72" s="550"/>
      <c r="U72" s="550"/>
    </row>
    <row r="73" ht="12.75" customHeight="1" spans="1:21">
      <c r="A73" s="550"/>
      <c r="B73" s="550"/>
      <c r="C73" s="550"/>
      <c r="D73" s="550"/>
      <c r="E73" s="550"/>
      <c r="F73" s="550"/>
      <c r="G73" s="550"/>
      <c r="H73" s="550"/>
      <c r="I73" s="550"/>
      <c r="J73" s="550"/>
      <c r="K73" s="550"/>
      <c r="L73" s="550"/>
      <c r="M73" s="550"/>
      <c r="N73" s="550"/>
      <c r="O73" s="550"/>
      <c r="P73" s="550"/>
      <c r="Q73" s="550"/>
      <c r="R73" s="550"/>
      <c r="S73" s="550"/>
      <c r="T73" s="550"/>
      <c r="U73" s="550"/>
    </row>
    <row r="74" ht="12.75" customHeight="1" spans="1:21">
      <c r="A74" s="550"/>
      <c r="B74" s="550"/>
      <c r="C74" s="550"/>
      <c r="D74" s="550"/>
      <c r="E74" s="550"/>
      <c r="F74" s="550"/>
      <c r="G74" s="550"/>
      <c r="H74" s="550"/>
      <c r="I74" s="550"/>
      <c r="J74" s="550"/>
      <c r="K74" s="550"/>
      <c r="L74" s="550"/>
      <c r="M74" s="550"/>
      <c r="N74" s="550"/>
      <c r="O74" s="550"/>
      <c r="P74" s="550"/>
      <c r="Q74" s="550"/>
      <c r="R74" s="550"/>
      <c r="S74" s="550"/>
      <c r="T74" s="550"/>
      <c r="U74" s="550"/>
    </row>
    <row r="75" ht="12.75" customHeight="1" spans="1:21">
      <c r="A75" s="550"/>
      <c r="B75" s="550"/>
      <c r="C75" s="550"/>
      <c r="D75" s="550"/>
      <c r="E75" s="550"/>
      <c r="F75" s="550"/>
      <c r="G75" s="550"/>
      <c r="H75" s="550"/>
      <c r="I75" s="550"/>
      <c r="J75" s="550"/>
      <c r="K75" s="550"/>
      <c r="L75" s="550"/>
      <c r="M75" s="550"/>
      <c r="N75" s="550"/>
      <c r="O75" s="550"/>
      <c r="P75" s="550"/>
      <c r="Q75" s="550"/>
      <c r="R75" s="550"/>
      <c r="S75" s="550"/>
      <c r="T75" s="550"/>
      <c r="U75" s="550"/>
    </row>
    <row r="76" ht="12.75" customHeight="1" spans="1:21">
      <c r="A76" s="550"/>
      <c r="B76" s="550"/>
      <c r="C76" s="550"/>
      <c r="D76" s="550"/>
      <c r="E76" s="550"/>
      <c r="F76" s="550"/>
      <c r="G76" s="550"/>
      <c r="H76" s="550"/>
      <c r="I76" s="550"/>
      <c r="J76" s="550"/>
      <c r="K76" s="550"/>
      <c r="L76" s="550"/>
      <c r="M76" s="550"/>
      <c r="N76" s="550"/>
      <c r="O76" s="550"/>
      <c r="P76" s="550"/>
      <c r="Q76" s="550"/>
      <c r="R76" s="550"/>
      <c r="S76" s="550"/>
      <c r="T76" s="550"/>
      <c r="U76" s="550"/>
    </row>
    <row r="77" ht="12.75" customHeight="1" spans="1:21">
      <c r="A77" s="550"/>
      <c r="B77" s="550"/>
      <c r="C77" s="550"/>
      <c r="D77" s="550"/>
      <c r="E77" s="550"/>
      <c r="F77" s="550"/>
      <c r="G77" s="550"/>
      <c r="H77" s="550"/>
      <c r="I77" s="550"/>
      <c r="J77" s="550"/>
      <c r="K77" s="550"/>
      <c r="L77" s="550"/>
      <c r="M77" s="550"/>
      <c r="N77" s="550"/>
      <c r="O77" s="550"/>
      <c r="P77" s="550"/>
      <c r="Q77" s="550"/>
      <c r="R77" s="550"/>
      <c r="S77" s="550"/>
      <c r="T77" s="550"/>
      <c r="U77" s="550"/>
    </row>
    <row r="78" ht="12.75" customHeight="1" spans="1:21">
      <c r="A78" s="550"/>
      <c r="B78" s="550"/>
      <c r="C78" s="550"/>
      <c r="D78" s="550"/>
      <c r="E78" s="550"/>
      <c r="F78" s="550"/>
      <c r="G78" s="550"/>
      <c r="H78" s="550"/>
      <c r="I78" s="550"/>
      <c r="J78" s="550"/>
      <c r="K78" s="550"/>
      <c r="L78" s="550"/>
      <c r="M78" s="550"/>
      <c r="N78" s="550"/>
      <c r="O78" s="550"/>
      <c r="P78" s="550"/>
      <c r="Q78" s="550"/>
      <c r="R78" s="550"/>
      <c r="S78" s="550"/>
      <c r="T78" s="550"/>
      <c r="U78" s="550"/>
    </row>
    <row r="79" ht="12.75" customHeight="1" spans="1:21">
      <c r="A79" s="550"/>
      <c r="B79" s="550"/>
      <c r="C79" s="550"/>
      <c r="D79" s="550"/>
      <c r="E79" s="550"/>
      <c r="F79" s="550"/>
      <c r="G79" s="550"/>
      <c r="H79" s="550"/>
      <c r="I79" s="550"/>
      <c r="J79" s="550"/>
      <c r="K79" s="550"/>
      <c r="L79" s="550"/>
      <c r="M79" s="550"/>
      <c r="N79" s="550"/>
      <c r="O79" s="550"/>
      <c r="P79" s="550"/>
      <c r="Q79" s="550"/>
      <c r="R79" s="550"/>
      <c r="S79" s="550"/>
      <c r="T79" s="550"/>
      <c r="U79" s="550"/>
    </row>
    <row r="80" ht="12.75" customHeight="1" spans="1:21">
      <c r="A80" s="550"/>
      <c r="B80" s="550"/>
      <c r="C80" s="550"/>
      <c r="D80" s="550"/>
      <c r="E80" s="550"/>
      <c r="F80" s="550"/>
      <c r="G80" s="550"/>
      <c r="H80" s="550"/>
      <c r="I80" s="550"/>
      <c r="J80" s="550"/>
      <c r="K80" s="550"/>
      <c r="L80" s="550"/>
      <c r="M80" s="550"/>
      <c r="N80" s="550"/>
      <c r="O80" s="550"/>
      <c r="P80" s="550"/>
      <c r="Q80" s="550"/>
      <c r="R80" s="550"/>
      <c r="S80" s="550"/>
      <c r="T80" s="550"/>
      <c r="U80" s="550"/>
    </row>
    <row r="81" ht="12.75" customHeight="1" spans="1:21">
      <c r="A81" s="550"/>
      <c r="B81" s="550"/>
      <c r="C81" s="550"/>
      <c r="D81" s="550"/>
      <c r="E81" s="550"/>
      <c r="F81" s="550"/>
      <c r="G81" s="550"/>
      <c r="H81" s="550"/>
      <c r="I81" s="550"/>
      <c r="J81" s="550"/>
      <c r="K81" s="550"/>
      <c r="L81" s="550"/>
      <c r="M81" s="550"/>
      <c r="N81" s="550"/>
      <c r="O81" s="550"/>
      <c r="P81" s="550"/>
      <c r="Q81" s="550"/>
      <c r="R81" s="550"/>
      <c r="S81" s="550"/>
      <c r="T81" s="550"/>
      <c r="U81" s="550"/>
    </row>
    <row r="82" ht="12.75" customHeight="1" spans="1:21">
      <c r="A82" s="550"/>
      <c r="B82" s="550"/>
      <c r="C82" s="550"/>
      <c r="D82" s="550"/>
      <c r="E82" s="550"/>
      <c r="F82" s="550"/>
      <c r="G82" s="550"/>
      <c r="H82" s="550"/>
      <c r="I82" s="550"/>
      <c r="J82" s="550"/>
      <c r="K82" s="550"/>
      <c r="L82" s="550"/>
      <c r="M82" s="550"/>
      <c r="N82" s="550"/>
      <c r="O82" s="550"/>
      <c r="P82" s="550"/>
      <c r="Q82" s="550"/>
      <c r="R82" s="550"/>
      <c r="S82" s="550"/>
      <c r="T82" s="550"/>
      <c r="U82" s="550"/>
    </row>
    <row r="83" ht="12.75" customHeight="1" spans="1:21">
      <c r="A83" s="550"/>
      <c r="B83" s="550"/>
      <c r="C83" s="550"/>
      <c r="D83" s="550"/>
      <c r="E83" s="550"/>
      <c r="F83" s="550"/>
      <c r="G83" s="550"/>
      <c r="H83" s="550"/>
      <c r="I83" s="550"/>
      <c r="J83" s="550"/>
      <c r="K83" s="550"/>
      <c r="L83" s="550"/>
      <c r="M83" s="550"/>
      <c r="N83" s="550"/>
      <c r="O83" s="550"/>
      <c r="P83" s="550"/>
      <c r="Q83" s="550"/>
      <c r="R83" s="550"/>
      <c r="S83" s="550"/>
      <c r="T83" s="550"/>
      <c r="U83" s="550"/>
    </row>
    <row r="84" ht="12.75" customHeight="1" spans="1:21">
      <c r="A84" s="550"/>
      <c r="B84" s="550"/>
      <c r="C84" s="550"/>
      <c r="D84" s="550"/>
      <c r="E84" s="550"/>
      <c r="F84" s="550"/>
      <c r="G84" s="550"/>
      <c r="H84" s="550"/>
      <c r="I84" s="550"/>
      <c r="J84" s="550"/>
      <c r="K84" s="550"/>
      <c r="L84" s="550"/>
      <c r="M84" s="550"/>
      <c r="N84" s="550"/>
      <c r="O84" s="550"/>
      <c r="P84" s="550"/>
      <c r="Q84" s="550"/>
      <c r="R84" s="550"/>
      <c r="S84" s="550"/>
      <c r="T84" s="550"/>
      <c r="U84" s="550"/>
    </row>
    <row r="85" ht="12.75" customHeight="1" spans="1:21">
      <c r="A85" s="550"/>
      <c r="B85" s="550"/>
      <c r="C85" s="550"/>
      <c r="D85" s="550"/>
      <c r="E85" s="550"/>
      <c r="F85" s="550"/>
      <c r="G85" s="550"/>
      <c r="H85" s="550"/>
      <c r="I85" s="550"/>
      <c r="J85" s="550"/>
      <c r="K85" s="550"/>
      <c r="L85" s="550"/>
      <c r="M85" s="550"/>
      <c r="N85" s="550"/>
      <c r="O85" s="550"/>
      <c r="P85" s="550"/>
      <c r="Q85" s="550"/>
      <c r="R85" s="550"/>
      <c r="S85" s="550"/>
      <c r="T85" s="550"/>
      <c r="U85" s="550"/>
    </row>
    <row r="86" ht="12.75" customHeight="1" spans="1:21">
      <c r="A86" s="550"/>
      <c r="B86" s="550"/>
      <c r="C86" s="550"/>
      <c r="D86" s="550"/>
      <c r="E86" s="550"/>
      <c r="F86" s="550"/>
      <c r="G86" s="550"/>
      <c r="H86" s="550"/>
      <c r="I86" s="550"/>
      <c r="J86" s="550"/>
      <c r="K86" s="550"/>
      <c r="L86" s="550"/>
      <c r="M86" s="550"/>
      <c r="N86" s="550"/>
      <c r="O86" s="550"/>
      <c r="P86" s="550"/>
      <c r="Q86" s="550"/>
      <c r="R86" s="550"/>
      <c r="S86" s="550"/>
      <c r="T86" s="550"/>
      <c r="U86" s="550"/>
    </row>
    <row r="87" ht="12.75" customHeight="1" spans="1:21">
      <c r="A87" s="550"/>
      <c r="B87" s="550"/>
      <c r="C87" s="550"/>
      <c r="D87" s="550"/>
      <c r="E87" s="550"/>
      <c r="F87" s="550"/>
      <c r="G87" s="550"/>
      <c r="H87" s="550"/>
      <c r="I87" s="550"/>
      <c r="J87" s="550"/>
      <c r="K87" s="550"/>
      <c r="L87" s="550"/>
      <c r="M87" s="550"/>
      <c r="N87" s="550"/>
      <c r="O87" s="550"/>
      <c r="P87" s="550"/>
      <c r="Q87" s="550"/>
      <c r="R87" s="550"/>
      <c r="S87" s="550"/>
      <c r="T87" s="550"/>
      <c r="U87" s="550"/>
    </row>
    <row r="88" ht="12.75" customHeight="1" spans="1:21">
      <c r="A88" s="550"/>
      <c r="B88" s="550"/>
      <c r="C88" s="550"/>
      <c r="D88" s="550"/>
      <c r="E88" s="550"/>
      <c r="F88" s="550"/>
      <c r="G88" s="550"/>
      <c r="H88" s="550"/>
      <c r="I88" s="550"/>
      <c r="J88" s="550"/>
      <c r="K88" s="550"/>
      <c r="L88" s="550"/>
      <c r="M88" s="550"/>
      <c r="N88" s="550"/>
      <c r="O88" s="550"/>
      <c r="P88" s="550"/>
      <c r="Q88" s="550"/>
      <c r="R88" s="550"/>
      <c r="S88" s="550"/>
      <c r="T88" s="550"/>
      <c r="U88" s="550"/>
    </row>
    <row r="89" ht="12.75" customHeight="1" spans="1:21">
      <c r="A89" s="550"/>
      <c r="B89" s="550"/>
      <c r="C89" s="550"/>
      <c r="D89" s="550"/>
      <c r="E89" s="550"/>
      <c r="F89" s="550"/>
      <c r="G89" s="550"/>
      <c r="H89" s="550"/>
      <c r="I89" s="550"/>
      <c r="J89" s="550"/>
      <c r="K89" s="550"/>
      <c r="L89" s="550"/>
      <c r="M89" s="550"/>
      <c r="N89" s="550"/>
      <c r="O89" s="550"/>
      <c r="P89" s="550"/>
      <c r="Q89" s="550"/>
      <c r="R89" s="550"/>
      <c r="S89" s="550"/>
      <c r="T89" s="550"/>
      <c r="U89" s="550"/>
    </row>
    <row r="90" ht="12.75" customHeight="1" spans="1:21">
      <c r="A90" s="550"/>
      <c r="B90" s="550"/>
      <c r="C90" s="550"/>
      <c r="D90" s="550"/>
      <c r="E90" s="550"/>
      <c r="F90" s="550"/>
      <c r="G90" s="550"/>
      <c r="H90" s="550"/>
      <c r="I90" s="550"/>
      <c r="J90" s="550"/>
      <c r="K90" s="550"/>
      <c r="L90" s="550"/>
      <c r="M90" s="550"/>
      <c r="N90" s="550"/>
      <c r="O90" s="550"/>
      <c r="P90" s="550"/>
      <c r="Q90" s="550"/>
      <c r="R90" s="550"/>
      <c r="S90" s="550"/>
      <c r="T90" s="550"/>
      <c r="U90" s="550"/>
    </row>
    <row r="91" ht="12.75" customHeight="1" spans="1:21">
      <c r="A91" s="550"/>
      <c r="B91" s="550"/>
      <c r="C91" s="550"/>
      <c r="D91" s="550"/>
      <c r="E91" s="550"/>
      <c r="F91" s="550"/>
      <c r="G91" s="550"/>
      <c r="H91" s="550"/>
      <c r="I91" s="550"/>
      <c r="J91" s="550"/>
      <c r="K91" s="550"/>
      <c r="L91" s="550"/>
      <c r="M91" s="550"/>
      <c r="N91" s="550"/>
      <c r="O91" s="550"/>
      <c r="P91" s="550"/>
      <c r="Q91" s="550"/>
      <c r="R91" s="550"/>
      <c r="S91" s="550"/>
      <c r="T91" s="550"/>
      <c r="U91" s="550"/>
    </row>
    <row r="92" ht="12.75" customHeight="1" spans="1:21">
      <c r="A92" s="550"/>
      <c r="B92" s="550"/>
      <c r="C92" s="550"/>
      <c r="D92" s="550"/>
      <c r="E92" s="550"/>
      <c r="F92" s="550"/>
      <c r="G92" s="550"/>
      <c r="H92" s="550"/>
      <c r="I92" s="550"/>
      <c r="J92" s="550"/>
      <c r="K92" s="550"/>
      <c r="L92" s="550"/>
      <c r="M92" s="550"/>
      <c r="N92" s="550"/>
      <c r="O92" s="550"/>
      <c r="P92" s="550"/>
      <c r="Q92" s="550"/>
      <c r="R92" s="550"/>
      <c r="S92" s="550"/>
      <c r="T92" s="550"/>
      <c r="U92" s="550"/>
    </row>
    <row r="93" ht="12.75" customHeight="1" spans="1:21">
      <c r="A93" s="550"/>
      <c r="B93" s="550"/>
      <c r="C93" s="550"/>
      <c r="D93" s="550"/>
      <c r="E93" s="550"/>
      <c r="F93" s="550"/>
      <c r="G93" s="550"/>
      <c r="H93" s="550"/>
      <c r="I93" s="550"/>
      <c r="J93" s="550"/>
      <c r="K93" s="550"/>
      <c r="L93" s="550"/>
      <c r="M93" s="550"/>
      <c r="N93" s="550"/>
      <c r="O93" s="550"/>
      <c r="P93" s="550"/>
      <c r="Q93" s="550"/>
      <c r="R93" s="550"/>
      <c r="S93" s="550"/>
      <c r="T93" s="550"/>
      <c r="U93" s="550"/>
    </row>
    <row r="94" ht="12.75" customHeight="1" spans="1:21">
      <c r="A94" s="550"/>
      <c r="B94" s="550"/>
      <c r="C94" s="550"/>
      <c r="D94" s="550"/>
      <c r="E94" s="550"/>
      <c r="F94" s="550"/>
      <c r="G94" s="550"/>
      <c r="H94" s="550"/>
      <c r="I94" s="550"/>
      <c r="J94" s="550"/>
      <c r="K94" s="550"/>
      <c r="L94" s="550"/>
      <c r="M94" s="550"/>
      <c r="N94" s="550"/>
      <c r="O94" s="550"/>
      <c r="P94" s="550"/>
      <c r="Q94" s="550"/>
      <c r="R94" s="550"/>
      <c r="S94" s="550"/>
      <c r="T94" s="550"/>
      <c r="U94" s="550"/>
    </row>
    <row r="95" ht="12.75" customHeight="1" spans="1:21">
      <c r="A95" s="550"/>
      <c r="B95" s="550"/>
      <c r="C95" s="550"/>
      <c r="D95" s="550"/>
      <c r="E95" s="550"/>
      <c r="F95" s="550"/>
      <c r="G95" s="550"/>
      <c r="H95" s="550"/>
      <c r="I95" s="550"/>
      <c r="J95" s="550"/>
      <c r="K95" s="550"/>
      <c r="L95" s="550"/>
      <c r="M95" s="550"/>
      <c r="N95" s="550"/>
      <c r="O95" s="550"/>
      <c r="P95" s="550"/>
      <c r="Q95" s="550"/>
      <c r="R95" s="550"/>
      <c r="S95" s="550"/>
      <c r="T95" s="550"/>
      <c r="U95" s="550"/>
    </row>
    <row r="96" ht="12.75" customHeight="1" spans="1:21">
      <c r="A96" s="550"/>
      <c r="B96" s="550"/>
      <c r="C96" s="550"/>
      <c r="D96" s="550"/>
      <c r="E96" s="550"/>
      <c r="F96" s="550"/>
      <c r="G96" s="550"/>
      <c r="H96" s="550"/>
      <c r="I96" s="550"/>
      <c r="J96" s="550"/>
      <c r="K96" s="550"/>
      <c r="L96" s="550"/>
      <c r="M96" s="550"/>
      <c r="N96" s="550"/>
      <c r="O96" s="550"/>
      <c r="P96" s="550"/>
      <c r="Q96" s="550"/>
      <c r="R96" s="550"/>
      <c r="S96" s="550"/>
      <c r="T96" s="550"/>
      <c r="U96" s="550"/>
    </row>
    <row r="97" ht="12.75" customHeight="1" spans="1:21">
      <c r="A97" s="550"/>
      <c r="B97" s="550"/>
      <c r="C97" s="550"/>
      <c r="D97" s="550"/>
      <c r="E97" s="550"/>
      <c r="F97" s="550"/>
      <c r="G97" s="550"/>
      <c r="H97" s="550"/>
      <c r="I97" s="550"/>
      <c r="J97" s="550"/>
      <c r="K97" s="550"/>
      <c r="L97" s="550"/>
      <c r="M97" s="550"/>
      <c r="N97" s="550"/>
      <c r="O97" s="550"/>
      <c r="P97" s="550"/>
      <c r="Q97" s="550"/>
      <c r="R97" s="550"/>
      <c r="S97" s="550"/>
      <c r="T97" s="550"/>
      <c r="U97" s="550"/>
    </row>
    <row r="98" ht="12.75" customHeight="1" spans="1:21">
      <c r="A98" s="550"/>
      <c r="B98" s="550"/>
      <c r="C98" s="550"/>
      <c r="D98" s="550"/>
      <c r="E98" s="550"/>
      <c r="F98" s="550"/>
      <c r="G98" s="550"/>
      <c r="H98" s="550"/>
      <c r="I98" s="550"/>
      <c r="J98" s="550"/>
      <c r="K98" s="550"/>
      <c r="L98" s="550"/>
      <c r="M98" s="550"/>
      <c r="N98" s="550"/>
      <c r="O98" s="550"/>
      <c r="P98" s="550"/>
      <c r="Q98" s="550"/>
      <c r="R98" s="550"/>
      <c r="S98" s="550"/>
      <c r="T98" s="550"/>
      <c r="U98" s="550"/>
    </row>
    <row r="99" ht="12.75" customHeight="1" spans="1:21">
      <c r="A99" s="550"/>
      <c r="B99" s="550"/>
      <c r="C99" s="550"/>
      <c r="D99" s="550"/>
      <c r="E99" s="550"/>
      <c r="F99" s="550"/>
      <c r="G99" s="550"/>
      <c r="H99" s="550"/>
      <c r="I99" s="550"/>
      <c r="J99" s="550"/>
      <c r="K99" s="550"/>
      <c r="L99" s="550"/>
      <c r="M99" s="550"/>
      <c r="N99" s="550"/>
      <c r="O99" s="550"/>
      <c r="P99" s="550"/>
      <c r="Q99" s="550"/>
      <c r="R99" s="550"/>
      <c r="S99" s="550"/>
      <c r="T99" s="550"/>
      <c r="U99" s="550"/>
    </row>
    <row r="100" ht="12.75" customHeight="1" spans="1:21">
      <c r="A100" s="550"/>
      <c r="B100" s="550"/>
      <c r="C100" s="550"/>
      <c r="D100" s="550"/>
      <c r="E100" s="550"/>
      <c r="F100" s="550"/>
      <c r="G100" s="550"/>
      <c r="H100" s="550"/>
      <c r="I100" s="550"/>
      <c r="J100" s="550"/>
      <c r="K100" s="550"/>
      <c r="L100" s="550"/>
      <c r="M100" s="550"/>
      <c r="N100" s="550"/>
      <c r="O100" s="550"/>
      <c r="P100" s="550"/>
      <c r="Q100" s="550"/>
      <c r="R100" s="550"/>
      <c r="S100" s="550"/>
      <c r="T100" s="550"/>
      <c r="U100" s="550"/>
    </row>
    <row r="101" ht="12.75" customHeight="1" spans="1:21">
      <c r="A101" s="550"/>
      <c r="B101" s="550"/>
      <c r="C101" s="550"/>
      <c r="D101" s="550"/>
      <c r="E101" s="550"/>
      <c r="F101" s="550"/>
      <c r="G101" s="550"/>
      <c r="H101" s="550"/>
      <c r="I101" s="550"/>
      <c r="J101" s="550"/>
      <c r="K101" s="550"/>
      <c r="L101" s="550"/>
      <c r="M101" s="550"/>
      <c r="N101" s="550"/>
      <c r="O101" s="550"/>
      <c r="P101" s="550"/>
      <c r="Q101" s="550"/>
      <c r="R101" s="550"/>
      <c r="S101" s="550"/>
      <c r="T101" s="550"/>
      <c r="U101" s="550"/>
    </row>
    <row r="102" ht="12.75" customHeight="1" spans="1:21">
      <c r="A102" s="550"/>
      <c r="B102" s="550"/>
      <c r="C102" s="550"/>
      <c r="D102" s="550"/>
      <c r="E102" s="550"/>
      <c r="F102" s="550"/>
      <c r="G102" s="550"/>
      <c r="H102" s="550"/>
      <c r="I102" s="550"/>
      <c r="J102" s="550"/>
      <c r="K102" s="550"/>
      <c r="L102" s="550"/>
      <c r="M102" s="550"/>
      <c r="N102" s="550"/>
      <c r="O102" s="550"/>
      <c r="P102" s="550"/>
      <c r="Q102" s="550"/>
      <c r="R102" s="550"/>
      <c r="S102" s="550"/>
      <c r="T102" s="550"/>
      <c r="U102" s="550"/>
    </row>
    <row r="103" ht="12.75" customHeight="1" spans="1:21">
      <c r="A103" s="550"/>
      <c r="B103" s="550"/>
      <c r="C103" s="550"/>
      <c r="D103" s="550"/>
      <c r="E103" s="550"/>
      <c r="F103" s="550"/>
      <c r="G103" s="550"/>
      <c r="H103" s="550"/>
      <c r="I103" s="550"/>
      <c r="J103" s="550"/>
      <c r="K103" s="550"/>
      <c r="L103" s="550"/>
      <c r="M103" s="550"/>
      <c r="N103" s="550"/>
      <c r="O103" s="550"/>
      <c r="P103" s="550"/>
      <c r="Q103" s="550"/>
      <c r="R103" s="550"/>
      <c r="S103" s="550"/>
      <c r="T103" s="550"/>
      <c r="U103" s="550"/>
    </row>
    <row r="104" ht="12.75" customHeight="1" spans="1:21">
      <c r="A104" s="550"/>
      <c r="B104" s="550"/>
      <c r="C104" s="550"/>
      <c r="D104" s="550"/>
      <c r="E104" s="550"/>
      <c r="F104" s="550"/>
      <c r="G104" s="550"/>
      <c r="H104" s="550"/>
      <c r="I104" s="550"/>
      <c r="J104" s="550"/>
      <c r="K104" s="550"/>
      <c r="L104" s="550"/>
      <c r="M104" s="550"/>
      <c r="N104" s="550"/>
      <c r="O104" s="550"/>
      <c r="P104" s="550"/>
      <c r="Q104" s="550"/>
      <c r="R104" s="550"/>
      <c r="S104" s="550"/>
      <c r="T104" s="550"/>
      <c r="U104" s="550"/>
    </row>
    <row r="105" ht="12.75" customHeight="1" spans="1:21">
      <c r="A105" s="550"/>
      <c r="B105" s="550"/>
      <c r="C105" s="550"/>
      <c r="D105" s="550"/>
      <c r="E105" s="550"/>
      <c r="F105" s="550"/>
      <c r="G105" s="550"/>
      <c r="H105" s="550"/>
      <c r="I105" s="550"/>
      <c r="J105" s="550"/>
      <c r="K105" s="550"/>
      <c r="L105" s="550"/>
      <c r="M105" s="550"/>
      <c r="N105" s="550"/>
      <c r="O105" s="550"/>
      <c r="P105" s="550"/>
      <c r="Q105" s="550"/>
      <c r="R105" s="550"/>
      <c r="S105" s="550"/>
      <c r="T105" s="550"/>
      <c r="U105" s="550"/>
    </row>
    <row r="106" ht="12.75" customHeight="1" spans="1:21">
      <c r="A106" s="550"/>
      <c r="B106" s="550"/>
      <c r="C106" s="550"/>
      <c r="D106" s="550"/>
      <c r="E106" s="550"/>
      <c r="F106" s="550"/>
      <c r="G106" s="550"/>
      <c r="H106" s="550"/>
      <c r="I106" s="550"/>
      <c r="J106" s="550"/>
      <c r="K106" s="550"/>
      <c r="L106" s="550"/>
      <c r="M106" s="550"/>
      <c r="N106" s="550"/>
      <c r="O106" s="550"/>
      <c r="P106" s="550"/>
      <c r="Q106" s="550"/>
      <c r="R106" s="550"/>
      <c r="S106" s="550"/>
      <c r="T106" s="550"/>
      <c r="U106" s="550"/>
    </row>
    <row r="107" ht="12.75" customHeight="1" spans="1:21">
      <c r="A107" s="550"/>
      <c r="B107" s="550"/>
      <c r="C107" s="550"/>
      <c r="D107" s="550"/>
      <c r="E107" s="550"/>
      <c r="F107" s="550"/>
      <c r="G107" s="550"/>
      <c r="H107" s="550"/>
      <c r="I107" s="550"/>
      <c r="J107" s="550"/>
      <c r="K107" s="550"/>
      <c r="L107" s="550"/>
      <c r="M107" s="550"/>
      <c r="N107" s="550"/>
      <c r="O107" s="550"/>
      <c r="P107" s="550"/>
      <c r="Q107" s="550"/>
      <c r="R107" s="550"/>
      <c r="S107" s="550"/>
      <c r="T107" s="550"/>
      <c r="U107" s="550"/>
    </row>
    <row r="108" ht="12.75" customHeight="1" spans="1:21">
      <c r="A108" s="550"/>
      <c r="B108" s="550"/>
      <c r="C108" s="550"/>
      <c r="D108" s="550"/>
      <c r="E108" s="550"/>
      <c r="F108" s="550"/>
      <c r="G108" s="550"/>
      <c r="H108" s="550"/>
      <c r="I108" s="550"/>
      <c r="J108" s="550"/>
      <c r="K108" s="550"/>
      <c r="L108" s="550"/>
      <c r="M108" s="550"/>
      <c r="N108" s="550"/>
      <c r="O108" s="550"/>
      <c r="P108" s="550"/>
      <c r="Q108" s="550"/>
      <c r="R108" s="550"/>
      <c r="S108" s="550"/>
      <c r="T108" s="550"/>
      <c r="U108" s="550"/>
    </row>
    <row r="109" ht="12.75" customHeight="1" spans="1:21">
      <c r="A109" s="550"/>
      <c r="B109" s="550"/>
      <c r="C109" s="550"/>
      <c r="D109" s="550"/>
      <c r="E109" s="550"/>
      <c r="F109" s="550"/>
      <c r="G109" s="550"/>
      <c r="H109" s="550"/>
      <c r="I109" s="550"/>
      <c r="J109" s="550"/>
      <c r="K109" s="550"/>
      <c r="L109" s="550"/>
      <c r="M109" s="550"/>
      <c r="N109" s="550"/>
      <c r="O109" s="550"/>
      <c r="P109" s="550"/>
      <c r="Q109" s="550"/>
      <c r="R109" s="550"/>
      <c r="S109" s="550"/>
      <c r="T109" s="550"/>
      <c r="U109" s="550"/>
    </row>
    <row r="110" ht="12.75" customHeight="1" spans="1:21">
      <c r="A110" s="550"/>
      <c r="B110" s="550"/>
      <c r="C110" s="550"/>
      <c r="D110" s="550"/>
      <c r="E110" s="550"/>
      <c r="F110" s="550"/>
      <c r="G110" s="550"/>
      <c r="H110" s="550"/>
      <c r="I110" s="550"/>
      <c r="J110" s="550"/>
      <c r="K110" s="550"/>
      <c r="L110" s="550"/>
      <c r="M110" s="550"/>
      <c r="N110" s="550"/>
      <c r="O110" s="550"/>
      <c r="P110" s="550"/>
      <c r="Q110" s="550"/>
      <c r="R110" s="550"/>
      <c r="S110" s="550"/>
      <c r="T110" s="550"/>
      <c r="U110" s="550"/>
    </row>
    <row r="111" ht="12.75" customHeight="1" spans="1:21">
      <c r="A111" s="550"/>
      <c r="B111" s="550"/>
      <c r="C111" s="550"/>
      <c r="D111" s="550"/>
      <c r="E111" s="550"/>
      <c r="F111" s="550"/>
      <c r="G111" s="550"/>
      <c r="H111" s="550"/>
      <c r="I111" s="550"/>
      <c r="J111" s="550"/>
      <c r="K111" s="550"/>
      <c r="L111" s="550"/>
      <c r="M111" s="550"/>
      <c r="N111" s="550"/>
      <c r="O111" s="550"/>
      <c r="P111" s="550"/>
      <c r="Q111" s="550"/>
      <c r="R111" s="550"/>
      <c r="S111" s="550"/>
      <c r="T111" s="550"/>
      <c r="U111" s="550"/>
    </row>
    <row r="112" ht="12.75" customHeight="1" spans="1:21">
      <c r="A112" s="550"/>
      <c r="B112" s="550"/>
      <c r="C112" s="550"/>
      <c r="D112" s="550"/>
      <c r="E112" s="550"/>
      <c r="F112" s="550"/>
      <c r="G112" s="550"/>
      <c r="H112" s="550"/>
      <c r="I112" s="550"/>
      <c r="J112" s="550"/>
      <c r="K112" s="550"/>
      <c r="L112" s="550"/>
      <c r="M112" s="550"/>
      <c r="N112" s="550"/>
      <c r="O112" s="550"/>
      <c r="P112" s="550"/>
      <c r="Q112" s="550"/>
      <c r="R112" s="550"/>
      <c r="S112" s="550"/>
      <c r="T112" s="550"/>
      <c r="U112" s="550"/>
    </row>
    <row r="113" ht="12.75" customHeight="1" spans="1:21">
      <c r="A113" s="550"/>
      <c r="B113" s="550"/>
      <c r="C113" s="550"/>
      <c r="D113" s="550"/>
      <c r="E113" s="550"/>
      <c r="F113" s="550"/>
      <c r="G113" s="550"/>
      <c r="H113" s="550"/>
      <c r="I113" s="550"/>
      <c r="J113" s="550"/>
      <c r="K113" s="550"/>
      <c r="L113" s="550"/>
      <c r="M113" s="550"/>
      <c r="N113" s="550"/>
      <c r="O113" s="550"/>
      <c r="P113" s="550"/>
      <c r="Q113" s="550"/>
      <c r="R113" s="550"/>
      <c r="S113" s="550"/>
      <c r="T113" s="550"/>
      <c r="U113" s="550"/>
    </row>
    <row r="114" ht="12.75" customHeight="1" spans="1:21">
      <c r="A114" s="550"/>
      <c r="B114" s="550"/>
      <c r="C114" s="550"/>
      <c r="D114" s="550"/>
      <c r="E114" s="550"/>
      <c r="F114" s="550"/>
      <c r="G114" s="550"/>
      <c r="H114" s="550"/>
      <c r="I114" s="550"/>
      <c r="J114" s="550"/>
      <c r="K114" s="550"/>
      <c r="L114" s="550"/>
      <c r="M114" s="550"/>
      <c r="N114" s="550"/>
      <c r="O114" s="550"/>
      <c r="P114" s="550"/>
      <c r="Q114" s="550"/>
      <c r="R114" s="550"/>
      <c r="S114" s="550"/>
      <c r="T114" s="550"/>
      <c r="U114" s="550"/>
    </row>
    <row r="115" ht="12.75" customHeight="1" spans="1:21">
      <c r="A115" s="550"/>
      <c r="B115" s="550"/>
      <c r="C115" s="550"/>
      <c r="D115" s="550"/>
      <c r="E115" s="550"/>
      <c r="F115" s="550"/>
      <c r="G115" s="550"/>
      <c r="H115" s="550"/>
      <c r="I115" s="550"/>
      <c r="J115" s="550"/>
      <c r="K115" s="550"/>
      <c r="L115" s="550"/>
      <c r="M115" s="550"/>
      <c r="N115" s="550"/>
      <c r="O115" s="550"/>
      <c r="P115" s="550"/>
      <c r="Q115" s="550"/>
      <c r="R115" s="550"/>
      <c r="S115" s="550"/>
      <c r="T115" s="550"/>
      <c r="U115" s="550"/>
    </row>
    <row r="116" ht="12.75" customHeight="1" spans="1:21">
      <c r="A116" s="550"/>
      <c r="B116" s="550"/>
      <c r="C116" s="550"/>
      <c r="D116" s="550"/>
      <c r="E116" s="550"/>
      <c r="F116" s="550"/>
      <c r="G116" s="550"/>
      <c r="H116" s="550"/>
      <c r="I116" s="550"/>
      <c r="J116" s="550"/>
      <c r="K116" s="550"/>
      <c r="L116" s="550"/>
      <c r="M116" s="550"/>
      <c r="N116" s="550"/>
      <c r="O116" s="550"/>
      <c r="P116" s="550"/>
      <c r="Q116" s="550"/>
      <c r="R116" s="550"/>
      <c r="S116" s="550"/>
      <c r="T116" s="550"/>
      <c r="U116" s="550"/>
    </row>
    <row r="117" ht="12.75" customHeight="1" spans="1:21">
      <c r="A117" s="550"/>
      <c r="B117" s="550"/>
      <c r="C117" s="550"/>
      <c r="D117" s="550"/>
      <c r="E117" s="550"/>
      <c r="F117" s="550"/>
      <c r="G117" s="550"/>
      <c r="H117" s="550"/>
      <c r="I117" s="550"/>
      <c r="J117" s="550"/>
      <c r="K117" s="550"/>
      <c r="L117" s="550"/>
      <c r="M117" s="550"/>
      <c r="N117" s="550"/>
      <c r="O117" s="550"/>
      <c r="P117" s="550"/>
      <c r="Q117" s="550"/>
      <c r="R117" s="550"/>
      <c r="S117" s="550"/>
      <c r="T117" s="550"/>
      <c r="U117" s="550"/>
    </row>
    <row r="118" ht="12.75" customHeight="1" spans="1:21">
      <c r="A118" s="550"/>
      <c r="B118" s="550"/>
      <c r="C118" s="550"/>
      <c r="D118" s="550"/>
      <c r="E118" s="550"/>
      <c r="F118" s="550"/>
      <c r="G118" s="550"/>
      <c r="H118" s="550"/>
      <c r="I118" s="550"/>
      <c r="J118" s="550"/>
      <c r="K118" s="550"/>
      <c r="L118" s="550"/>
      <c r="M118" s="550"/>
      <c r="N118" s="550"/>
      <c r="O118" s="550"/>
      <c r="P118" s="550"/>
      <c r="Q118" s="550"/>
      <c r="R118" s="550"/>
      <c r="S118" s="550"/>
      <c r="T118" s="550"/>
      <c r="U118" s="550"/>
    </row>
    <row r="119" ht="12.75" customHeight="1" spans="1:21">
      <c r="A119" s="550"/>
      <c r="B119" s="550"/>
      <c r="C119" s="550"/>
      <c r="D119" s="550"/>
      <c r="E119" s="550"/>
      <c r="F119" s="550"/>
      <c r="G119" s="550"/>
      <c r="H119" s="550"/>
      <c r="I119" s="550"/>
      <c r="J119" s="550"/>
      <c r="K119" s="550"/>
      <c r="L119" s="550"/>
      <c r="M119" s="550"/>
      <c r="N119" s="550"/>
      <c r="O119" s="550"/>
      <c r="P119" s="550"/>
      <c r="Q119" s="550"/>
      <c r="R119" s="550"/>
      <c r="S119" s="550"/>
      <c r="T119" s="550"/>
      <c r="U119" s="550"/>
    </row>
    <row r="120" ht="12.75" customHeight="1" spans="1:21">
      <c r="A120" s="550"/>
      <c r="B120" s="550"/>
      <c r="C120" s="550"/>
      <c r="D120" s="550"/>
      <c r="E120" s="550"/>
      <c r="F120" s="550"/>
      <c r="G120" s="550"/>
      <c r="H120" s="550"/>
      <c r="I120" s="550"/>
      <c r="J120" s="550"/>
      <c r="K120" s="550"/>
      <c r="L120" s="550"/>
      <c r="M120" s="550"/>
      <c r="N120" s="550"/>
      <c r="O120" s="550"/>
      <c r="P120" s="550"/>
      <c r="Q120" s="550"/>
      <c r="R120" s="550"/>
      <c r="S120" s="550"/>
      <c r="T120" s="550"/>
      <c r="U120" s="550"/>
    </row>
    <row r="121" ht="12.75" customHeight="1" spans="1:21">
      <c r="A121" s="550"/>
      <c r="B121" s="550"/>
      <c r="C121" s="550"/>
      <c r="D121" s="550"/>
      <c r="E121" s="550"/>
      <c r="F121" s="550"/>
      <c r="G121" s="550"/>
      <c r="H121" s="550"/>
      <c r="I121" s="550"/>
      <c r="J121" s="550"/>
      <c r="K121" s="550"/>
      <c r="L121" s="550"/>
      <c r="M121" s="550"/>
      <c r="N121" s="550"/>
      <c r="O121" s="550"/>
      <c r="P121" s="550"/>
      <c r="Q121" s="550"/>
      <c r="R121" s="550"/>
      <c r="S121" s="550"/>
      <c r="T121" s="550"/>
      <c r="U121" s="550"/>
    </row>
    <row r="122" ht="12.75" customHeight="1" spans="1:21">
      <c r="A122" s="550"/>
      <c r="B122" s="550"/>
      <c r="C122" s="550"/>
      <c r="D122" s="550"/>
      <c r="E122" s="550"/>
      <c r="F122" s="550"/>
      <c r="G122" s="550"/>
      <c r="H122" s="550"/>
      <c r="I122" s="550"/>
      <c r="J122" s="550"/>
      <c r="K122" s="550"/>
      <c r="L122" s="550"/>
      <c r="M122" s="550"/>
      <c r="N122" s="550"/>
      <c r="O122" s="550"/>
      <c r="P122" s="550"/>
      <c r="Q122" s="550"/>
      <c r="R122" s="550"/>
      <c r="S122" s="550"/>
      <c r="T122" s="550"/>
      <c r="U122" s="550"/>
    </row>
    <row r="123" ht="12.75" customHeight="1" spans="1:21">
      <c r="A123" s="550"/>
      <c r="B123" s="550"/>
      <c r="C123" s="550"/>
      <c r="D123" s="550"/>
      <c r="E123" s="550"/>
      <c r="F123" s="550"/>
      <c r="G123" s="550"/>
      <c r="H123" s="550"/>
      <c r="I123" s="550"/>
      <c r="J123" s="550"/>
      <c r="K123" s="550"/>
      <c r="L123" s="550"/>
      <c r="M123" s="550"/>
      <c r="N123" s="550"/>
      <c r="O123" s="550"/>
      <c r="P123" s="550"/>
      <c r="Q123" s="550"/>
      <c r="R123" s="550"/>
      <c r="S123" s="550"/>
      <c r="T123" s="550"/>
      <c r="U123" s="550"/>
    </row>
    <row r="124" ht="12.75" customHeight="1" spans="1:21">
      <c r="A124" s="550"/>
      <c r="B124" s="550"/>
      <c r="C124" s="550"/>
      <c r="D124" s="550"/>
      <c r="E124" s="550"/>
      <c r="F124" s="550"/>
      <c r="G124" s="550"/>
      <c r="H124" s="550"/>
      <c r="I124" s="550"/>
      <c r="J124" s="550"/>
      <c r="K124" s="550"/>
      <c r="L124" s="550"/>
      <c r="M124" s="550"/>
      <c r="N124" s="550"/>
      <c r="O124" s="550"/>
      <c r="P124" s="550"/>
      <c r="Q124" s="550"/>
      <c r="R124" s="550"/>
      <c r="S124" s="550"/>
      <c r="T124" s="550"/>
      <c r="U124" s="550"/>
    </row>
    <row r="125" ht="12.75" customHeight="1" spans="1:21">
      <c r="A125" s="550"/>
      <c r="B125" s="550"/>
      <c r="C125" s="550"/>
      <c r="D125" s="550"/>
      <c r="E125" s="550"/>
      <c r="F125" s="550"/>
      <c r="G125" s="550"/>
      <c r="H125" s="550"/>
      <c r="I125" s="550"/>
      <c r="J125" s="550"/>
      <c r="K125" s="550"/>
      <c r="L125" s="550"/>
      <c r="M125" s="550"/>
      <c r="N125" s="550"/>
      <c r="O125" s="550"/>
      <c r="P125" s="550"/>
      <c r="Q125" s="550"/>
      <c r="R125" s="550"/>
      <c r="S125" s="550"/>
      <c r="T125" s="550"/>
      <c r="U125" s="550"/>
    </row>
    <row r="126" ht="12.75" customHeight="1" spans="1:21">
      <c r="A126" s="550"/>
      <c r="B126" s="550"/>
      <c r="C126" s="550"/>
      <c r="D126" s="550"/>
      <c r="E126" s="550"/>
      <c r="F126" s="550"/>
      <c r="G126" s="550"/>
      <c r="H126" s="550"/>
      <c r="I126" s="550"/>
      <c r="J126" s="550"/>
      <c r="K126" s="550"/>
      <c r="L126" s="550"/>
      <c r="M126" s="550"/>
      <c r="N126" s="550"/>
      <c r="O126" s="550"/>
      <c r="P126" s="550"/>
      <c r="Q126" s="550"/>
      <c r="R126" s="550"/>
      <c r="S126" s="550"/>
      <c r="T126" s="550"/>
      <c r="U126" s="550"/>
    </row>
    <row r="127" ht="12.75" customHeight="1" spans="1:21">
      <c r="A127" s="550"/>
      <c r="B127" s="550"/>
      <c r="C127" s="550"/>
      <c r="D127" s="550"/>
      <c r="E127" s="550"/>
      <c r="F127" s="550"/>
      <c r="G127" s="550"/>
      <c r="H127" s="550"/>
      <c r="I127" s="550"/>
      <c r="J127" s="550"/>
      <c r="K127" s="550"/>
      <c r="L127" s="550"/>
      <c r="M127" s="550"/>
      <c r="N127" s="550"/>
      <c r="O127" s="550"/>
      <c r="P127" s="550"/>
      <c r="Q127" s="550"/>
      <c r="R127" s="550"/>
      <c r="S127" s="550"/>
      <c r="T127" s="550"/>
      <c r="U127" s="550"/>
    </row>
    <row r="128" ht="12.75" customHeight="1" spans="1:21">
      <c r="A128" s="550"/>
      <c r="B128" s="550"/>
      <c r="C128" s="550"/>
      <c r="D128" s="550"/>
      <c r="E128" s="550"/>
      <c r="F128" s="550"/>
      <c r="G128" s="550"/>
      <c r="H128" s="550"/>
      <c r="I128" s="550"/>
      <c r="J128" s="550"/>
      <c r="K128" s="550"/>
      <c r="L128" s="550"/>
      <c r="M128" s="550"/>
      <c r="N128" s="550"/>
      <c r="O128" s="550"/>
      <c r="P128" s="550"/>
      <c r="Q128" s="550"/>
      <c r="R128" s="550"/>
      <c r="S128" s="550"/>
      <c r="T128" s="550"/>
      <c r="U128" s="550"/>
    </row>
    <row r="129" ht="12.75" customHeight="1" spans="1:21">
      <c r="A129" s="550"/>
      <c r="B129" s="550"/>
      <c r="C129" s="550"/>
      <c r="D129" s="550"/>
      <c r="E129" s="550"/>
      <c r="F129" s="550"/>
      <c r="G129" s="550"/>
      <c r="H129" s="550"/>
      <c r="I129" s="550"/>
      <c r="J129" s="550"/>
      <c r="K129" s="550"/>
      <c r="L129" s="550"/>
      <c r="M129" s="550"/>
      <c r="N129" s="550"/>
      <c r="O129" s="550"/>
      <c r="P129" s="550"/>
      <c r="Q129" s="550"/>
      <c r="R129" s="550"/>
      <c r="S129" s="550"/>
      <c r="T129" s="550"/>
      <c r="U129" s="550"/>
    </row>
    <row r="130" ht="12.75" customHeight="1" spans="1:21">
      <c r="A130" s="550"/>
      <c r="B130" s="550"/>
      <c r="C130" s="550"/>
      <c r="D130" s="550"/>
      <c r="E130" s="550"/>
      <c r="F130" s="550"/>
      <c r="G130" s="550"/>
      <c r="H130" s="550"/>
      <c r="I130" s="550"/>
      <c r="J130" s="550"/>
      <c r="K130" s="550"/>
      <c r="L130" s="550"/>
      <c r="M130" s="550"/>
      <c r="N130" s="550"/>
      <c r="O130" s="550"/>
      <c r="P130" s="550"/>
      <c r="Q130" s="550"/>
      <c r="R130" s="550"/>
      <c r="S130" s="550"/>
      <c r="T130" s="550"/>
      <c r="U130" s="550"/>
    </row>
    <row r="131" ht="12.75" customHeight="1" spans="1:21">
      <c r="A131" s="550"/>
      <c r="B131" s="550"/>
      <c r="C131" s="550"/>
      <c r="D131" s="550"/>
      <c r="E131" s="550"/>
      <c r="F131" s="550"/>
      <c r="G131" s="550"/>
      <c r="H131" s="550"/>
      <c r="I131" s="550"/>
      <c r="J131" s="550"/>
      <c r="K131" s="550"/>
      <c r="L131" s="550"/>
      <c r="M131" s="550"/>
      <c r="N131" s="550"/>
      <c r="O131" s="550"/>
      <c r="P131" s="550"/>
      <c r="Q131" s="550"/>
      <c r="R131" s="550"/>
      <c r="S131" s="550"/>
      <c r="T131" s="550"/>
      <c r="U131" s="550"/>
    </row>
    <row r="132" ht="12.75" customHeight="1" spans="1:21">
      <c r="A132" s="550"/>
      <c r="B132" s="550"/>
      <c r="C132" s="550"/>
      <c r="D132" s="550"/>
      <c r="E132" s="550"/>
      <c r="F132" s="550"/>
      <c r="G132" s="550"/>
      <c r="H132" s="550"/>
      <c r="I132" s="550"/>
      <c r="J132" s="550"/>
      <c r="K132" s="550"/>
      <c r="L132" s="550"/>
      <c r="M132" s="550"/>
      <c r="N132" s="550"/>
      <c r="O132" s="550"/>
      <c r="P132" s="550"/>
      <c r="Q132" s="550"/>
      <c r="R132" s="550"/>
      <c r="S132" s="550"/>
      <c r="T132" s="550"/>
      <c r="U132" s="550"/>
    </row>
    <row r="133" ht="12.75" customHeight="1" spans="1:21">
      <c r="A133" s="550"/>
      <c r="B133" s="550"/>
      <c r="C133" s="550"/>
      <c r="D133" s="550"/>
      <c r="E133" s="550"/>
      <c r="F133" s="550"/>
      <c r="G133" s="550"/>
      <c r="H133" s="550"/>
      <c r="I133" s="550"/>
      <c r="J133" s="550"/>
      <c r="K133" s="550"/>
      <c r="L133" s="550"/>
      <c r="M133" s="550"/>
      <c r="N133" s="550"/>
      <c r="O133" s="550"/>
      <c r="P133" s="550"/>
      <c r="Q133" s="550"/>
      <c r="R133" s="550"/>
      <c r="S133" s="550"/>
      <c r="T133" s="550"/>
      <c r="U133" s="550"/>
    </row>
    <row r="134" ht="12.75" customHeight="1" spans="1:21">
      <c r="A134" s="550"/>
      <c r="B134" s="550"/>
      <c r="C134" s="550"/>
      <c r="D134" s="550"/>
      <c r="E134" s="550"/>
      <c r="F134" s="550"/>
      <c r="G134" s="550"/>
      <c r="H134" s="550"/>
      <c r="I134" s="550"/>
      <c r="J134" s="550"/>
      <c r="K134" s="550"/>
      <c r="L134" s="550"/>
      <c r="M134" s="550"/>
      <c r="N134" s="550"/>
      <c r="O134" s="550"/>
      <c r="P134" s="550"/>
      <c r="Q134" s="550"/>
      <c r="R134" s="550"/>
      <c r="S134" s="550"/>
      <c r="T134" s="550"/>
      <c r="U134" s="550"/>
    </row>
    <row r="135" ht="12.75" customHeight="1" spans="1:21">
      <c r="A135" s="550"/>
      <c r="B135" s="550"/>
      <c r="C135" s="550"/>
      <c r="D135" s="550"/>
      <c r="E135" s="550"/>
      <c r="F135" s="550"/>
      <c r="G135" s="550"/>
      <c r="H135" s="550"/>
      <c r="I135" s="550"/>
      <c r="J135" s="550"/>
      <c r="K135" s="550"/>
      <c r="L135" s="550"/>
      <c r="M135" s="550"/>
      <c r="N135" s="550"/>
      <c r="O135" s="550"/>
      <c r="P135" s="550"/>
      <c r="Q135" s="550"/>
      <c r="R135" s="550"/>
      <c r="S135" s="550"/>
      <c r="T135" s="550"/>
      <c r="U135" s="550"/>
    </row>
    <row r="136" ht="12.75" customHeight="1" spans="1:21">
      <c r="A136" s="550"/>
      <c r="B136" s="550"/>
      <c r="C136" s="550"/>
      <c r="D136" s="550"/>
      <c r="E136" s="550"/>
      <c r="F136" s="550"/>
      <c r="G136" s="550"/>
      <c r="H136" s="550"/>
      <c r="I136" s="550"/>
      <c r="J136" s="550"/>
      <c r="K136" s="550"/>
      <c r="L136" s="550"/>
      <c r="M136" s="550"/>
      <c r="N136" s="550"/>
      <c r="O136" s="550"/>
      <c r="P136" s="550"/>
      <c r="Q136" s="550"/>
      <c r="R136" s="550"/>
      <c r="S136" s="550"/>
      <c r="T136" s="550"/>
      <c r="U136" s="550"/>
    </row>
    <row r="137" ht="12.75" customHeight="1" spans="1:21">
      <c r="A137" s="550"/>
      <c r="B137" s="550"/>
      <c r="C137" s="550"/>
      <c r="D137" s="550"/>
      <c r="E137" s="550"/>
      <c r="F137" s="550"/>
      <c r="G137" s="550"/>
      <c r="H137" s="550"/>
      <c r="I137" s="550"/>
      <c r="J137" s="550"/>
      <c r="K137" s="550"/>
      <c r="L137" s="550"/>
      <c r="M137" s="550"/>
      <c r="N137" s="550"/>
      <c r="O137" s="550"/>
      <c r="P137" s="550"/>
      <c r="Q137" s="550"/>
      <c r="R137" s="550"/>
      <c r="S137" s="550"/>
      <c r="T137" s="550"/>
      <c r="U137" s="550"/>
    </row>
    <row r="138" ht="12.75" customHeight="1" spans="1:21">
      <c r="A138" s="550"/>
      <c r="B138" s="550"/>
      <c r="C138" s="550"/>
      <c r="D138" s="550"/>
      <c r="E138" s="550"/>
      <c r="F138" s="550"/>
      <c r="G138" s="550"/>
      <c r="H138" s="550"/>
      <c r="I138" s="550"/>
      <c r="J138" s="550"/>
      <c r="K138" s="550"/>
      <c r="L138" s="550"/>
      <c r="M138" s="550"/>
      <c r="N138" s="550"/>
      <c r="O138" s="550"/>
      <c r="P138" s="550"/>
      <c r="Q138" s="550"/>
      <c r="R138" s="550"/>
      <c r="S138" s="550"/>
      <c r="T138" s="550"/>
      <c r="U138" s="550"/>
    </row>
    <row r="139" ht="12.75" customHeight="1" spans="1:21">
      <c r="A139" s="550"/>
      <c r="B139" s="550"/>
      <c r="C139" s="550"/>
      <c r="D139" s="550"/>
      <c r="E139" s="550"/>
      <c r="F139" s="550"/>
      <c r="G139" s="550"/>
      <c r="H139" s="550"/>
      <c r="I139" s="550"/>
      <c r="J139" s="550"/>
      <c r="K139" s="550"/>
      <c r="L139" s="550"/>
      <c r="M139" s="550"/>
      <c r="N139" s="550"/>
      <c r="O139" s="550"/>
      <c r="P139" s="550"/>
      <c r="Q139" s="550"/>
      <c r="R139" s="550"/>
      <c r="S139" s="550"/>
      <c r="T139" s="550"/>
      <c r="U139" s="550"/>
    </row>
    <row r="140" ht="12.75" customHeight="1" spans="1:21">
      <c r="A140" s="550"/>
      <c r="B140" s="550"/>
      <c r="C140" s="550"/>
      <c r="D140" s="550"/>
      <c r="E140" s="550"/>
      <c r="F140" s="550"/>
      <c r="G140" s="550"/>
      <c r="H140" s="550"/>
      <c r="I140" s="550"/>
      <c r="J140" s="550"/>
      <c r="K140" s="550"/>
      <c r="L140" s="550"/>
      <c r="M140" s="550"/>
      <c r="N140" s="550"/>
      <c r="O140" s="550"/>
      <c r="P140" s="550"/>
      <c r="Q140" s="550"/>
      <c r="R140" s="550"/>
      <c r="S140" s="550"/>
      <c r="T140" s="550"/>
      <c r="U140" s="550"/>
    </row>
    <row r="141" ht="12.75" customHeight="1" spans="1:21">
      <c r="A141" s="550"/>
      <c r="B141" s="550"/>
      <c r="C141" s="550"/>
      <c r="D141" s="550"/>
      <c r="E141" s="550"/>
      <c r="F141" s="550"/>
      <c r="G141" s="550"/>
      <c r="H141" s="550"/>
      <c r="I141" s="550"/>
      <c r="J141" s="550"/>
      <c r="K141" s="550"/>
      <c r="L141" s="550"/>
      <c r="M141" s="550"/>
      <c r="N141" s="550"/>
      <c r="O141" s="550"/>
      <c r="P141" s="550"/>
      <c r="Q141" s="550"/>
      <c r="R141" s="550"/>
      <c r="S141" s="550"/>
      <c r="T141" s="550"/>
      <c r="U141" s="550"/>
    </row>
    <row r="142" ht="12.75" customHeight="1" spans="1:21">
      <c r="A142" s="550"/>
      <c r="B142" s="550"/>
      <c r="C142" s="550"/>
      <c r="D142" s="550"/>
      <c r="E142" s="550"/>
      <c r="F142" s="550"/>
      <c r="G142" s="550"/>
      <c r="H142" s="550"/>
      <c r="I142" s="550"/>
      <c r="J142" s="550"/>
      <c r="K142" s="550"/>
      <c r="L142" s="550"/>
      <c r="M142" s="550"/>
      <c r="N142" s="550"/>
      <c r="O142" s="550"/>
      <c r="P142" s="550"/>
      <c r="Q142" s="550"/>
      <c r="R142" s="550"/>
      <c r="S142" s="550"/>
      <c r="T142" s="550"/>
      <c r="U142" s="550"/>
    </row>
    <row r="143" ht="12.75" customHeight="1" spans="1:21">
      <c r="A143" s="550"/>
      <c r="B143" s="550"/>
      <c r="C143" s="550"/>
      <c r="D143" s="550"/>
      <c r="E143" s="550"/>
      <c r="F143" s="550"/>
      <c r="G143" s="550"/>
      <c r="H143" s="550"/>
      <c r="I143" s="550"/>
      <c r="J143" s="550"/>
      <c r="K143" s="550"/>
      <c r="L143" s="550"/>
      <c r="M143" s="550"/>
      <c r="N143" s="550"/>
      <c r="O143" s="550"/>
      <c r="P143" s="550"/>
      <c r="Q143" s="550"/>
      <c r="R143" s="550"/>
      <c r="S143" s="550"/>
      <c r="T143" s="550"/>
      <c r="U143" s="550"/>
    </row>
    <row r="144" ht="12.75" customHeight="1" spans="1:21">
      <c r="A144" s="550"/>
      <c r="B144" s="550"/>
      <c r="C144" s="550"/>
      <c r="D144" s="550"/>
      <c r="E144" s="550"/>
      <c r="F144" s="550"/>
      <c r="G144" s="550"/>
      <c r="H144" s="550"/>
      <c r="I144" s="550"/>
      <c r="J144" s="550"/>
      <c r="K144" s="550"/>
      <c r="L144" s="550"/>
      <c r="M144" s="550"/>
      <c r="N144" s="550"/>
      <c r="O144" s="550"/>
      <c r="P144" s="550"/>
      <c r="Q144" s="550"/>
      <c r="R144" s="550"/>
      <c r="S144" s="550"/>
      <c r="T144" s="550"/>
      <c r="U144" s="550"/>
    </row>
    <row r="145" ht="12.75" customHeight="1" spans="1:21">
      <c r="A145" s="550"/>
      <c r="B145" s="550"/>
      <c r="C145" s="550"/>
      <c r="D145" s="550"/>
      <c r="E145" s="550"/>
      <c r="F145" s="550"/>
      <c r="G145" s="550"/>
      <c r="H145" s="550"/>
      <c r="I145" s="550"/>
      <c r="J145" s="550"/>
      <c r="K145" s="550"/>
      <c r="L145" s="550"/>
      <c r="M145" s="550"/>
      <c r="N145" s="550"/>
      <c r="O145" s="550"/>
      <c r="P145" s="550"/>
      <c r="Q145" s="550"/>
      <c r="R145" s="550"/>
      <c r="S145" s="550"/>
      <c r="T145" s="550"/>
      <c r="U145" s="550"/>
    </row>
    <row r="146" ht="12.75" customHeight="1" spans="1:21">
      <c r="A146" s="550"/>
      <c r="B146" s="550"/>
      <c r="C146" s="550"/>
      <c r="D146" s="550"/>
      <c r="E146" s="550"/>
      <c r="F146" s="550"/>
      <c r="G146" s="550"/>
      <c r="H146" s="550"/>
      <c r="I146" s="550"/>
      <c r="J146" s="550"/>
      <c r="K146" s="550"/>
      <c r="L146" s="550"/>
      <c r="M146" s="550"/>
      <c r="N146" s="550"/>
      <c r="O146" s="550"/>
      <c r="P146" s="550"/>
      <c r="Q146" s="550"/>
      <c r="R146" s="550"/>
      <c r="S146" s="550"/>
      <c r="T146" s="550"/>
      <c r="U146" s="550"/>
    </row>
    <row r="147" ht="12.75" customHeight="1" spans="1:21">
      <c r="A147" s="550"/>
      <c r="B147" s="550"/>
      <c r="C147" s="550"/>
      <c r="D147" s="550"/>
      <c r="E147" s="550"/>
      <c r="F147" s="550"/>
      <c r="G147" s="550"/>
      <c r="H147" s="550"/>
      <c r="I147" s="550"/>
      <c r="J147" s="550"/>
      <c r="K147" s="550"/>
      <c r="L147" s="550"/>
      <c r="M147" s="550"/>
      <c r="N147" s="550"/>
      <c r="O147" s="550"/>
      <c r="P147" s="550"/>
      <c r="Q147" s="550"/>
      <c r="R147" s="550"/>
      <c r="S147" s="550"/>
      <c r="T147" s="550"/>
      <c r="U147" s="550"/>
    </row>
    <row r="148" ht="12.75" customHeight="1" spans="1:21">
      <c r="A148" s="550"/>
      <c r="B148" s="550"/>
      <c r="C148" s="550"/>
      <c r="D148" s="550"/>
      <c r="E148" s="550"/>
      <c r="F148" s="550"/>
      <c r="G148" s="550"/>
      <c r="H148" s="550"/>
      <c r="I148" s="550"/>
      <c r="J148" s="550"/>
      <c r="K148" s="550"/>
      <c r="L148" s="550"/>
      <c r="M148" s="550"/>
      <c r="N148" s="550"/>
      <c r="O148" s="550"/>
      <c r="P148" s="550"/>
      <c r="Q148" s="550"/>
      <c r="R148" s="550"/>
      <c r="S148" s="550"/>
      <c r="T148" s="550"/>
      <c r="U148" s="550"/>
    </row>
    <row r="149" ht="12.75" customHeight="1" spans="1:21">
      <c r="A149" s="550"/>
      <c r="B149" s="550"/>
      <c r="C149" s="550"/>
      <c r="D149" s="550"/>
      <c r="E149" s="550"/>
      <c r="F149" s="550"/>
      <c r="G149" s="550"/>
      <c r="H149" s="550"/>
      <c r="I149" s="550"/>
      <c r="J149" s="550"/>
      <c r="K149" s="550"/>
      <c r="L149" s="550"/>
      <c r="M149" s="550"/>
      <c r="N149" s="550"/>
      <c r="O149" s="550"/>
      <c r="P149" s="550"/>
      <c r="Q149" s="550"/>
      <c r="R149" s="550"/>
      <c r="S149" s="550"/>
      <c r="T149" s="550"/>
      <c r="U149" s="550"/>
    </row>
    <row r="150" ht="12.75" customHeight="1" spans="1:21">
      <c r="A150" s="550"/>
      <c r="B150" s="550"/>
      <c r="C150" s="550"/>
      <c r="D150" s="550"/>
      <c r="E150" s="550"/>
      <c r="F150" s="550"/>
      <c r="G150" s="550"/>
      <c r="H150" s="550"/>
      <c r="I150" s="550"/>
      <c r="J150" s="550"/>
      <c r="K150" s="550"/>
      <c r="L150" s="550"/>
      <c r="M150" s="550"/>
      <c r="N150" s="550"/>
      <c r="O150" s="550"/>
      <c r="P150" s="550"/>
      <c r="Q150" s="550"/>
      <c r="R150" s="550"/>
      <c r="S150" s="550"/>
      <c r="T150" s="550"/>
      <c r="U150" s="550"/>
    </row>
    <row r="151" ht="12.75" customHeight="1" spans="1:21">
      <c r="A151" s="550"/>
      <c r="B151" s="550"/>
      <c r="C151" s="550"/>
      <c r="D151" s="550"/>
      <c r="E151" s="550"/>
      <c r="F151" s="550"/>
      <c r="G151" s="550"/>
      <c r="H151" s="550"/>
      <c r="I151" s="550"/>
      <c r="J151" s="550"/>
      <c r="K151" s="550"/>
      <c r="L151" s="550"/>
      <c r="M151" s="550"/>
      <c r="N151" s="550"/>
      <c r="O151" s="550"/>
      <c r="P151" s="550"/>
      <c r="Q151" s="550"/>
      <c r="R151" s="550"/>
      <c r="S151" s="550"/>
      <c r="T151" s="550"/>
      <c r="U151" s="550"/>
    </row>
    <row r="152" ht="12.75" customHeight="1" spans="1:21">
      <c r="A152" s="550"/>
      <c r="B152" s="550"/>
      <c r="C152" s="550"/>
      <c r="D152" s="550"/>
      <c r="E152" s="550"/>
      <c r="F152" s="550"/>
      <c r="G152" s="550"/>
      <c r="H152" s="550"/>
      <c r="I152" s="550"/>
      <c r="J152" s="550"/>
      <c r="K152" s="550"/>
      <c r="L152" s="550"/>
      <c r="M152" s="550"/>
      <c r="N152" s="550"/>
      <c r="O152" s="550"/>
      <c r="P152" s="550"/>
      <c r="Q152" s="550"/>
      <c r="R152" s="550"/>
      <c r="S152" s="550"/>
      <c r="T152" s="550"/>
      <c r="U152" s="550"/>
    </row>
    <row r="153" ht="12.75" customHeight="1" spans="1:21">
      <c r="A153" s="550"/>
      <c r="B153" s="550"/>
      <c r="C153" s="550"/>
      <c r="D153" s="550"/>
      <c r="E153" s="550"/>
      <c r="F153" s="550"/>
      <c r="G153" s="550"/>
      <c r="H153" s="550"/>
      <c r="I153" s="550"/>
      <c r="J153" s="550"/>
      <c r="K153" s="550"/>
      <c r="L153" s="550"/>
      <c r="M153" s="550"/>
      <c r="N153" s="550"/>
      <c r="O153" s="550"/>
      <c r="P153" s="550"/>
      <c r="Q153" s="550"/>
      <c r="R153" s="550"/>
      <c r="S153" s="550"/>
      <c r="T153" s="550"/>
      <c r="U153" s="550"/>
    </row>
    <row r="154" ht="12.75" customHeight="1" spans="1:21">
      <c r="A154" s="550"/>
      <c r="B154" s="550"/>
      <c r="C154" s="550"/>
      <c r="D154" s="550"/>
      <c r="E154" s="550"/>
      <c r="F154" s="550"/>
      <c r="G154" s="550"/>
      <c r="H154" s="550"/>
      <c r="I154" s="550"/>
      <c r="J154" s="550"/>
      <c r="K154" s="550"/>
      <c r="L154" s="550"/>
      <c r="M154" s="550"/>
      <c r="N154" s="550"/>
      <c r="O154" s="550"/>
      <c r="P154" s="550"/>
      <c r="Q154" s="550"/>
      <c r="R154" s="550"/>
      <c r="S154" s="550"/>
      <c r="T154" s="550"/>
      <c r="U154" s="550"/>
    </row>
    <row r="155" ht="12.75" customHeight="1" spans="1:21">
      <c r="A155" s="550"/>
      <c r="B155" s="550"/>
      <c r="C155" s="550"/>
      <c r="D155" s="550"/>
      <c r="E155" s="550"/>
      <c r="F155" s="550"/>
      <c r="G155" s="550"/>
      <c r="H155" s="550"/>
      <c r="I155" s="550"/>
      <c r="J155" s="550"/>
      <c r="K155" s="550"/>
      <c r="L155" s="550"/>
      <c r="M155" s="550"/>
      <c r="N155" s="550"/>
      <c r="O155" s="550"/>
      <c r="P155" s="550"/>
      <c r="Q155" s="550"/>
      <c r="R155" s="550"/>
      <c r="S155" s="550"/>
      <c r="T155" s="550"/>
      <c r="U155" s="550"/>
    </row>
    <row r="156" ht="12.75" customHeight="1" spans="1:21">
      <c r="A156" s="550"/>
      <c r="B156" s="550"/>
      <c r="C156" s="550"/>
      <c r="D156" s="550"/>
      <c r="E156" s="550"/>
      <c r="F156" s="550"/>
      <c r="G156" s="550"/>
      <c r="H156" s="550"/>
      <c r="I156" s="550"/>
      <c r="J156" s="550"/>
      <c r="K156" s="550"/>
      <c r="L156" s="550"/>
      <c r="M156" s="550"/>
      <c r="N156" s="550"/>
      <c r="O156" s="550"/>
      <c r="P156" s="550"/>
      <c r="Q156" s="550"/>
      <c r="R156" s="550"/>
      <c r="S156" s="550"/>
      <c r="T156" s="550"/>
      <c r="U156" s="550"/>
    </row>
    <row r="157" ht="12.75" customHeight="1" spans="1:21">
      <c r="A157" s="550"/>
      <c r="B157" s="550"/>
      <c r="C157" s="550"/>
      <c r="D157" s="550"/>
      <c r="E157" s="550"/>
      <c r="F157" s="550"/>
      <c r="G157" s="550"/>
      <c r="H157" s="550"/>
      <c r="I157" s="550"/>
      <c r="J157" s="550"/>
      <c r="K157" s="550"/>
      <c r="L157" s="550"/>
      <c r="M157" s="550"/>
      <c r="N157" s="550"/>
      <c r="O157" s="550"/>
      <c r="P157" s="550"/>
      <c r="Q157" s="550"/>
      <c r="R157" s="550"/>
      <c r="S157" s="550"/>
      <c r="T157" s="550"/>
      <c r="U157" s="550"/>
    </row>
    <row r="158" ht="12.75" customHeight="1" spans="1:21">
      <c r="A158" s="550"/>
      <c r="B158" s="550"/>
      <c r="C158" s="550"/>
      <c r="D158" s="550"/>
      <c r="E158" s="550"/>
      <c r="F158" s="550"/>
      <c r="G158" s="550"/>
      <c r="H158" s="550"/>
      <c r="I158" s="550"/>
      <c r="J158" s="550"/>
      <c r="K158" s="550"/>
      <c r="L158" s="550"/>
      <c r="M158" s="550"/>
      <c r="N158" s="550"/>
      <c r="O158" s="550"/>
      <c r="P158" s="550"/>
      <c r="Q158" s="550"/>
      <c r="R158" s="550"/>
      <c r="S158" s="550"/>
      <c r="T158" s="550"/>
      <c r="U158" s="550"/>
    </row>
    <row r="159" ht="12.75" customHeight="1" spans="1:21">
      <c r="A159" s="550"/>
      <c r="B159" s="550"/>
      <c r="C159" s="550"/>
      <c r="D159" s="550"/>
      <c r="E159" s="550"/>
      <c r="F159" s="550"/>
      <c r="G159" s="550"/>
      <c r="H159" s="550"/>
      <c r="I159" s="550"/>
      <c r="J159" s="550"/>
      <c r="K159" s="550"/>
      <c r="L159" s="550"/>
      <c r="M159" s="550"/>
      <c r="N159" s="550"/>
      <c r="O159" s="550"/>
      <c r="P159" s="550"/>
      <c r="Q159" s="550"/>
      <c r="R159" s="550"/>
      <c r="S159" s="550"/>
      <c r="T159" s="550"/>
      <c r="U159" s="550"/>
    </row>
    <row r="160" ht="12.75" customHeight="1" spans="1:21">
      <c r="A160" s="550"/>
      <c r="B160" s="550"/>
      <c r="C160" s="550"/>
      <c r="D160" s="550"/>
      <c r="E160" s="550"/>
      <c r="F160" s="550"/>
      <c r="G160" s="550"/>
      <c r="H160" s="550"/>
      <c r="I160" s="550"/>
      <c r="J160" s="550"/>
      <c r="K160" s="550"/>
      <c r="L160" s="550"/>
      <c r="M160" s="550"/>
      <c r="N160" s="550"/>
      <c r="O160" s="550"/>
      <c r="P160" s="550"/>
      <c r="Q160" s="550"/>
      <c r="R160" s="550"/>
      <c r="S160" s="550"/>
      <c r="T160" s="550"/>
      <c r="U160" s="550"/>
    </row>
    <row r="161" ht="12.75" customHeight="1" spans="1:21">
      <c r="A161" s="550"/>
      <c r="B161" s="550"/>
      <c r="C161" s="550"/>
      <c r="D161" s="550"/>
      <c r="E161" s="550"/>
      <c r="F161" s="550"/>
      <c r="G161" s="550"/>
      <c r="H161" s="550"/>
      <c r="I161" s="550"/>
      <c r="J161" s="550"/>
      <c r="K161" s="550"/>
      <c r="L161" s="550"/>
      <c r="M161" s="550"/>
      <c r="N161" s="550"/>
      <c r="O161" s="550"/>
      <c r="P161" s="550"/>
      <c r="Q161" s="550"/>
      <c r="R161" s="550"/>
      <c r="S161" s="550"/>
      <c r="T161" s="550"/>
      <c r="U161" s="550"/>
    </row>
    <row r="162" ht="12.75" customHeight="1" spans="1:21">
      <c r="A162" s="550"/>
      <c r="B162" s="550"/>
      <c r="C162" s="550"/>
      <c r="D162" s="550"/>
      <c r="E162" s="550"/>
      <c r="F162" s="550"/>
      <c r="G162" s="550"/>
      <c r="H162" s="550"/>
      <c r="I162" s="550"/>
      <c r="J162" s="550"/>
      <c r="K162" s="550"/>
      <c r="L162" s="550"/>
      <c r="M162" s="550"/>
      <c r="N162" s="550"/>
      <c r="O162" s="550"/>
      <c r="P162" s="550"/>
      <c r="Q162" s="550"/>
      <c r="R162" s="550"/>
      <c r="S162" s="550"/>
      <c r="T162" s="550"/>
      <c r="U162" s="550"/>
    </row>
    <row r="163" ht="12.75" customHeight="1" spans="1:21">
      <c r="A163" s="550"/>
      <c r="B163" s="550"/>
      <c r="C163" s="550"/>
      <c r="D163" s="550"/>
      <c r="E163" s="550"/>
      <c r="F163" s="550"/>
      <c r="G163" s="550"/>
      <c r="H163" s="550"/>
      <c r="I163" s="550"/>
      <c r="J163" s="550"/>
      <c r="K163" s="550"/>
      <c r="L163" s="550"/>
      <c r="M163" s="550"/>
      <c r="N163" s="550"/>
      <c r="O163" s="550"/>
      <c r="P163" s="550"/>
      <c r="Q163" s="550"/>
      <c r="R163" s="550"/>
      <c r="S163" s="550"/>
      <c r="T163" s="550"/>
      <c r="U163" s="550"/>
    </row>
    <row r="164" ht="12.75" customHeight="1" spans="1:21">
      <c r="A164" s="550"/>
      <c r="B164" s="550"/>
      <c r="C164" s="550"/>
      <c r="D164" s="550"/>
      <c r="E164" s="550"/>
      <c r="F164" s="550"/>
      <c r="G164" s="550"/>
      <c r="H164" s="550"/>
      <c r="I164" s="550"/>
      <c r="J164" s="550"/>
      <c r="K164" s="550"/>
      <c r="L164" s="550"/>
      <c r="M164" s="550"/>
      <c r="N164" s="550"/>
      <c r="O164" s="550"/>
      <c r="P164" s="550"/>
      <c r="Q164" s="550"/>
      <c r="R164" s="550"/>
      <c r="S164" s="550"/>
      <c r="T164" s="550"/>
      <c r="U164" s="550"/>
    </row>
    <row r="165" ht="12.75" customHeight="1" spans="1:21">
      <c r="A165" s="550"/>
      <c r="B165" s="550"/>
      <c r="C165" s="550"/>
      <c r="D165" s="550"/>
      <c r="E165" s="550"/>
      <c r="F165" s="550"/>
      <c r="G165" s="550"/>
      <c r="H165" s="550"/>
      <c r="I165" s="550"/>
      <c r="J165" s="550"/>
      <c r="K165" s="550"/>
      <c r="L165" s="550"/>
      <c r="M165" s="550"/>
      <c r="N165" s="550"/>
      <c r="O165" s="550"/>
      <c r="P165" s="550"/>
      <c r="Q165" s="550"/>
      <c r="R165" s="550"/>
      <c r="S165" s="550"/>
      <c r="T165" s="550"/>
      <c r="U165" s="550"/>
    </row>
    <row r="166" ht="12.75" customHeight="1" spans="1:21">
      <c r="A166" s="550"/>
      <c r="B166" s="550"/>
      <c r="C166" s="550"/>
      <c r="D166" s="550"/>
      <c r="E166" s="550"/>
      <c r="F166" s="550"/>
      <c r="G166" s="550"/>
      <c r="H166" s="550"/>
      <c r="I166" s="550"/>
      <c r="J166" s="550"/>
      <c r="K166" s="550"/>
      <c r="L166" s="550"/>
      <c r="M166" s="550"/>
      <c r="N166" s="550"/>
      <c r="O166" s="550"/>
      <c r="P166" s="550"/>
      <c r="Q166" s="550"/>
      <c r="R166" s="550"/>
      <c r="S166" s="550"/>
      <c r="T166" s="550"/>
      <c r="U166" s="550"/>
    </row>
    <row r="167" ht="12.75" customHeight="1" spans="1:21">
      <c r="A167" s="550"/>
      <c r="B167" s="550"/>
      <c r="C167" s="550"/>
      <c r="D167" s="550"/>
      <c r="E167" s="550"/>
      <c r="F167" s="550"/>
      <c r="G167" s="550"/>
      <c r="H167" s="550"/>
      <c r="I167" s="550"/>
      <c r="J167" s="550"/>
      <c r="K167" s="550"/>
      <c r="L167" s="550"/>
      <c r="M167" s="550"/>
      <c r="N167" s="550"/>
      <c r="O167" s="550"/>
      <c r="P167" s="550"/>
      <c r="Q167" s="550"/>
      <c r="R167" s="550"/>
      <c r="S167" s="550"/>
      <c r="T167" s="550"/>
      <c r="U167" s="550"/>
    </row>
    <row r="168" ht="12.75" customHeight="1" spans="1:21">
      <c r="A168" s="550"/>
      <c r="B168" s="550"/>
      <c r="C168" s="550"/>
      <c r="D168" s="550"/>
      <c r="E168" s="550"/>
      <c r="F168" s="550"/>
      <c r="G168" s="550"/>
      <c r="H168" s="550"/>
      <c r="I168" s="550"/>
      <c r="J168" s="550"/>
      <c r="K168" s="550"/>
      <c r="L168" s="550"/>
      <c r="M168" s="550"/>
      <c r="N168" s="550"/>
      <c r="O168" s="550"/>
      <c r="P168" s="550"/>
      <c r="Q168" s="550"/>
      <c r="R168" s="550"/>
      <c r="S168" s="550"/>
      <c r="T168" s="550"/>
      <c r="U168" s="550"/>
    </row>
    <row r="169" ht="12.75" customHeight="1" spans="1:21">
      <c r="A169" s="550"/>
      <c r="B169" s="550"/>
      <c r="C169" s="550"/>
      <c r="D169" s="550"/>
      <c r="E169" s="550"/>
      <c r="F169" s="550"/>
      <c r="G169" s="550"/>
      <c r="H169" s="550"/>
      <c r="I169" s="550"/>
      <c r="J169" s="550"/>
      <c r="K169" s="550"/>
      <c r="L169" s="550"/>
      <c r="M169" s="550"/>
      <c r="N169" s="550"/>
      <c r="O169" s="550"/>
      <c r="P169" s="550"/>
      <c r="Q169" s="550"/>
      <c r="R169" s="550"/>
      <c r="S169" s="550"/>
      <c r="T169" s="550"/>
      <c r="U169" s="550"/>
    </row>
    <row r="170" ht="12.75" customHeight="1" spans="1:21">
      <c r="A170" s="550"/>
      <c r="B170" s="550"/>
      <c r="C170" s="550"/>
      <c r="D170" s="550"/>
      <c r="E170" s="550"/>
      <c r="F170" s="550"/>
      <c r="G170" s="550"/>
      <c r="H170" s="550"/>
      <c r="I170" s="550"/>
      <c r="J170" s="550"/>
      <c r="K170" s="550"/>
      <c r="L170" s="550"/>
      <c r="M170" s="550"/>
      <c r="N170" s="550"/>
      <c r="O170" s="550"/>
      <c r="P170" s="550"/>
      <c r="Q170" s="550"/>
      <c r="R170" s="550"/>
      <c r="S170" s="550"/>
      <c r="T170" s="550"/>
      <c r="U170" s="550"/>
    </row>
    <row r="171" ht="12.75" customHeight="1" spans="1:21">
      <c r="A171" s="550"/>
      <c r="B171" s="550"/>
      <c r="C171" s="550"/>
      <c r="D171" s="550"/>
      <c r="E171" s="550"/>
      <c r="F171" s="550"/>
      <c r="G171" s="550"/>
      <c r="H171" s="550"/>
      <c r="I171" s="550"/>
      <c r="J171" s="550"/>
      <c r="K171" s="550"/>
      <c r="L171" s="550"/>
      <c r="M171" s="550"/>
      <c r="N171" s="550"/>
      <c r="O171" s="550"/>
      <c r="P171" s="550"/>
      <c r="Q171" s="550"/>
      <c r="R171" s="550"/>
      <c r="S171" s="550"/>
      <c r="T171" s="550"/>
      <c r="U171" s="550"/>
    </row>
    <row r="172" ht="12.75" customHeight="1" spans="1:21">
      <c r="A172" s="550"/>
      <c r="B172" s="550"/>
      <c r="C172" s="550"/>
      <c r="D172" s="550"/>
      <c r="E172" s="550"/>
      <c r="F172" s="550"/>
      <c r="G172" s="550"/>
      <c r="H172" s="550"/>
      <c r="I172" s="550"/>
      <c r="J172" s="550"/>
      <c r="K172" s="550"/>
      <c r="L172" s="550"/>
      <c r="M172" s="550"/>
      <c r="N172" s="550"/>
      <c r="O172" s="550"/>
      <c r="P172" s="550"/>
      <c r="Q172" s="550"/>
      <c r="R172" s="550"/>
      <c r="S172" s="550"/>
      <c r="T172" s="550"/>
      <c r="U172" s="550"/>
    </row>
    <row r="173" ht="12.75" customHeight="1" spans="1:21">
      <c r="A173" s="550"/>
      <c r="B173" s="550"/>
      <c r="C173" s="550"/>
      <c r="D173" s="550"/>
      <c r="E173" s="550"/>
      <c r="F173" s="550"/>
      <c r="G173" s="550"/>
      <c r="H173" s="550"/>
      <c r="I173" s="550"/>
      <c r="J173" s="550"/>
      <c r="K173" s="550"/>
      <c r="L173" s="550"/>
      <c r="M173" s="550"/>
      <c r="N173" s="550"/>
      <c r="O173" s="550"/>
      <c r="P173" s="550"/>
      <c r="Q173" s="550"/>
      <c r="R173" s="550"/>
      <c r="S173" s="550"/>
      <c r="T173" s="550"/>
      <c r="U173" s="550"/>
    </row>
    <row r="174" ht="12.75" customHeight="1" spans="1:21">
      <c r="A174" s="550"/>
      <c r="B174" s="550"/>
      <c r="C174" s="550"/>
      <c r="D174" s="550"/>
      <c r="E174" s="550"/>
      <c r="F174" s="550"/>
      <c r="G174" s="550"/>
      <c r="H174" s="550"/>
      <c r="I174" s="550"/>
      <c r="J174" s="550"/>
      <c r="K174" s="550"/>
      <c r="L174" s="550"/>
      <c r="M174" s="550"/>
      <c r="N174" s="550"/>
      <c r="O174" s="550"/>
      <c r="P174" s="550"/>
      <c r="Q174" s="550"/>
      <c r="R174" s="550"/>
      <c r="S174" s="550"/>
      <c r="T174" s="550"/>
      <c r="U174" s="550"/>
    </row>
    <row r="175" ht="12.75" customHeight="1" spans="1:21">
      <c r="A175" s="550"/>
      <c r="B175" s="550"/>
      <c r="C175" s="550"/>
      <c r="D175" s="550"/>
      <c r="E175" s="550"/>
      <c r="F175" s="550"/>
      <c r="G175" s="550"/>
      <c r="H175" s="550"/>
      <c r="I175" s="550"/>
      <c r="J175" s="550"/>
      <c r="K175" s="550"/>
      <c r="L175" s="550"/>
      <c r="M175" s="550"/>
      <c r="N175" s="550"/>
      <c r="O175" s="550"/>
      <c r="P175" s="550"/>
      <c r="Q175" s="550"/>
      <c r="R175" s="550"/>
      <c r="S175" s="550"/>
      <c r="T175" s="550"/>
      <c r="U175" s="550"/>
    </row>
    <row r="176" ht="12.75" customHeight="1" spans="1:21">
      <c r="A176" s="550"/>
      <c r="B176" s="550"/>
      <c r="C176" s="550"/>
      <c r="D176" s="550"/>
      <c r="E176" s="550"/>
      <c r="F176" s="550"/>
      <c r="G176" s="550"/>
      <c r="H176" s="550"/>
      <c r="I176" s="550"/>
      <c r="J176" s="550"/>
      <c r="K176" s="550"/>
      <c r="L176" s="550"/>
      <c r="M176" s="550"/>
      <c r="N176" s="550"/>
      <c r="O176" s="550"/>
      <c r="P176" s="550"/>
      <c r="Q176" s="550"/>
      <c r="R176" s="550"/>
      <c r="S176" s="550"/>
      <c r="T176" s="550"/>
      <c r="U176" s="550"/>
    </row>
    <row r="177" ht="12.75" customHeight="1" spans="1:21">
      <c r="A177" s="550"/>
      <c r="B177" s="550"/>
      <c r="C177" s="550"/>
      <c r="D177" s="550"/>
      <c r="E177" s="550"/>
      <c r="F177" s="550"/>
      <c r="G177" s="550"/>
      <c r="H177" s="550"/>
      <c r="I177" s="550"/>
      <c r="J177" s="550"/>
      <c r="K177" s="550"/>
      <c r="L177" s="550"/>
      <c r="M177" s="550"/>
      <c r="N177" s="550"/>
      <c r="O177" s="550"/>
      <c r="P177" s="550"/>
      <c r="Q177" s="550"/>
      <c r="R177" s="550"/>
      <c r="S177" s="550"/>
      <c r="T177" s="550"/>
      <c r="U177" s="550"/>
    </row>
    <row r="178" ht="12.75" customHeight="1" spans="1:21">
      <c r="A178" s="550"/>
      <c r="B178" s="550"/>
      <c r="C178" s="550"/>
      <c r="D178" s="550"/>
      <c r="E178" s="550"/>
      <c r="F178" s="550"/>
      <c r="G178" s="550"/>
      <c r="H178" s="550"/>
      <c r="I178" s="550"/>
      <c r="J178" s="550"/>
      <c r="K178" s="550"/>
      <c r="L178" s="550"/>
      <c r="M178" s="550"/>
      <c r="N178" s="550"/>
      <c r="O178" s="550"/>
      <c r="P178" s="550"/>
      <c r="Q178" s="550"/>
      <c r="R178" s="550"/>
      <c r="S178" s="550"/>
      <c r="T178" s="550"/>
      <c r="U178" s="550"/>
    </row>
    <row r="179" ht="12.75" customHeight="1" spans="1:21">
      <c r="A179" s="550"/>
      <c r="B179" s="550"/>
      <c r="C179" s="550"/>
      <c r="D179" s="550"/>
      <c r="E179" s="550"/>
      <c r="F179" s="550"/>
      <c r="G179" s="550"/>
      <c r="H179" s="550"/>
      <c r="I179" s="550"/>
      <c r="J179" s="550"/>
      <c r="K179" s="550"/>
      <c r="L179" s="550"/>
      <c r="M179" s="550"/>
      <c r="N179" s="550"/>
      <c r="O179" s="550"/>
      <c r="P179" s="550"/>
      <c r="Q179" s="550"/>
      <c r="R179" s="550"/>
      <c r="S179" s="550"/>
      <c r="T179" s="550"/>
      <c r="U179" s="550"/>
    </row>
    <row r="180" ht="12.75" customHeight="1" spans="1:21">
      <c r="A180" s="550"/>
      <c r="B180" s="550"/>
      <c r="C180" s="550"/>
      <c r="D180" s="550"/>
      <c r="E180" s="550"/>
      <c r="F180" s="550"/>
      <c r="G180" s="550"/>
      <c r="H180" s="550"/>
      <c r="I180" s="550"/>
      <c r="J180" s="550"/>
      <c r="K180" s="550"/>
      <c r="L180" s="550"/>
      <c r="M180" s="550"/>
      <c r="N180" s="550"/>
      <c r="O180" s="550"/>
      <c r="P180" s="550"/>
      <c r="Q180" s="550"/>
      <c r="R180" s="550"/>
      <c r="S180" s="550"/>
      <c r="T180" s="550"/>
      <c r="U180" s="550"/>
    </row>
    <row r="181" ht="12.75" customHeight="1" spans="1:21">
      <c r="A181" s="550"/>
      <c r="B181" s="550"/>
      <c r="C181" s="550"/>
      <c r="D181" s="550"/>
      <c r="E181" s="550"/>
      <c r="F181" s="550"/>
      <c r="G181" s="550"/>
      <c r="H181" s="550"/>
      <c r="I181" s="550"/>
      <c r="J181" s="550"/>
      <c r="K181" s="550"/>
      <c r="L181" s="550"/>
      <c r="M181" s="550"/>
      <c r="N181" s="550"/>
      <c r="O181" s="550"/>
      <c r="P181" s="550"/>
      <c r="Q181" s="550"/>
      <c r="R181" s="550"/>
      <c r="S181" s="550"/>
      <c r="T181" s="550"/>
      <c r="U181" s="550"/>
    </row>
    <row r="182" ht="12.75" customHeight="1" spans="1:21">
      <c r="A182" s="550"/>
      <c r="B182" s="550"/>
      <c r="C182" s="550"/>
      <c r="D182" s="550"/>
      <c r="E182" s="550"/>
      <c r="F182" s="550"/>
      <c r="G182" s="550"/>
      <c r="H182" s="550"/>
      <c r="I182" s="550"/>
      <c r="J182" s="550"/>
      <c r="K182" s="550"/>
      <c r="L182" s="550"/>
      <c r="M182" s="550"/>
      <c r="N182" s="550"/>
      <c r="O182" s="550"/>
      <c r="P182" s="550"/>
      <c r="Q182" s="550"/>
      <c r="R182" s="550"/>
      <c r="S182" s="550"/>
      <c r="T182" s="550"/>
      <c r="U182" s="550"/>
    </row>
    <row r="183" ht="12.75" customHeight="1" spans="1:21">
      <c r="A183" s="550"/>
      <c r="B183" s="550"/>
      <c r="C183" s="550"/>
      <c r="D183" s="550"/>
      <c r="E183" s="550"/>
      <c r="F183" s="550"/>
      <c r="G183" s="550"/>
      <c r="H183" s="550"/>
      <c r="I183" s="550"/>
      <c r="J183" s="550"/>
      <c r="K183" s="550"/>
      <c r="L183" s="550"/>
      <c r="M183" s="550"/>
      <c r="N183" s="550"/>
      <c r="O183" s="550"/>
      <c r="P183" s="550"/>
      <c r="Q183" s="550"/>
      <c r="R183" s="550"/>
      <c r="S183" s="550"/>
      <c r="T183" s="550"/>
      <c r="U183" s="550"/>
    </row>
    <row r="184" ht="12.75" customHeight="1" spans="1:21">
      <c r="A184" s="550"/>
      <c r="B184" s="550"/>
      <c r="C184" s="550"/>
      <c r="D184" s="550"/>
      <c r="E184" s="550"/>
      <c r="F184" s="550"/>
      <c r="G184" s="550"/>
      <c r="H184" s="550"/>
      <c r="I184" s="550"/>
      <c r="J184" s="550"/>
      <c r="K184" s="550"/>
      <c r="L184" s="550"/>
      <c r="M184" s="550"/>
      <c r="N184" s="550"/>
      <c r="O184" s="550"/>
      <c r="P184" s="550"/>
      <c r="Q184" s="550"/>
      <c r="R184" s="550"/>
      <c r="S184" s="550"/>
      <c r="T184" s="550"/>
      <c r="U184" s="550"/>
    </row>
    <row r="185" ht="12.75" customHeight="1" spans="1:21">
      <c r="A185" s="550"/>
      <c r="B185" s="550"/>
      <c r="C185" s="550"/>
      <c r="D185" s="550"/>
      <c r="E185" s="550"/>
      <c r="F185" s="550"/>
      <c r="G185" s="550"/>
      <c r="H185" s="550"/>
      <c r="I185" s="550"/>
      <c r="J185" s="550"/>
      <c r="K185" s="550"/>
      <c r="L185" s="550"/>
      <c r="M185" s="550"/>
      <c r="N185" s="550"/>
      <c r="O185" s="550"/>
      <c r="P185" s="550"/>
      <c r="Q185" s="550"/>
      <c r="R185" s="550"/>
      <c r="S185" s="550"/>
      <c r="T185" s="550"/>
      <c r="U185" s="550"/>
    </row>
    <row r="186" ht="12.75" customHeight="1" spans="1:21">
      <c r="A186" s="550"/>
      <c r="B186" s="550"/>
      <c r="C186" s="550"/>
      <c r="D186" s="550"/>
      <c r="E186" s="550"/>
      <c r="F186" s="550"/>
      <c r="G186" s="550"/>
      <c r="H186" s="550"/>
      <c r="I186" s="550"/>
      <c r="J186" s="550"/>
      <c r="K186" s="550"/>
      <c r="L186" s="550"/>
      <c r="M186" s="550"/>
      <c r="N186" s="550"/>
      <c r="O186" s="550"/>
      <c r="P186" s="550"/>
      <c r="Q186" s="550"/>
      <c r="R186" s="550"/>
      <c r="S186" s="550"/>
      <c r="T186" s="550"/>
      <c r="U186" s="550"/>
    </row>
    <row r="187" ht="12.75" customHeight="1" spans="1:21">
      <c r="A187" s="550"/>
      <c r="B187" s="550"/>
      <c r="C187" s="550"/>
      <c r="D187" s="550"/>
      <c r="E187" s="550"/>
      <c r="F187" s="550"/>
      <c r="G187" s="550"/>
      <c r="H187" s="550"/>
      <c r="I187" s="550"/>
      <c r="J187" s="550"/>
      <c r="K187" s="550"/>
      <c r="L187" s="550"/>
      <c r="M187" s="550"/>
      <c r="N187" s="550"/>
      <c r="O187" s="550"/>
      <c r="P187" s="550"/>
      <c r="Q187" s="550"/>
      <c r="R187" s="550"/>
      <c r="S187" s="550"/>
      <c r="T187" s="550"/>
      <c r="U187" s="550"/>
    </row>
    <row r="188" ht="12.75" customHeight="1" spans="1:21">
      <c r="A188" s="550"/>
      <c r="B188" s="550"/>
      <c r="C188" s="550"/>
      <c r="D188" s="550"/>
      <c r="E188" s="550"/>
      <c r="F188" s="550"/>
      <c r="G188" s="550"/>
      <c r="H188" s="550"/>
      <c r="I188" s="550"/>
      <c r="J188" s="550"/>
      <c r="K188" s="550"/>
      <c r="L188" s="550"/>
      <c r="M188" s="550"/>
      <c r="N188" s="550"/>
      <c r="O188" s="550"/>
      <c r="P188" s="550"/>
      <c r="Q188" s="550"/>
      <c r="R188" s="550"/>
      <c r="S188" s="550"/>
      <c r="T188" s="550"/>
      <c r="U188" s="550"/>
    </row>
    <row r="189" ht="12.75" customHeight="1" spans="1:21">
      <c r="A189" s="550"/>
      <c r="B189" s="550"/>
      <c r="C189" s="550"/>
      <c r="D189" s="550"/>
      <c r="E189" s="550"/>
      <c r="F189" s="550"/>
      <c r="G189" s="550"/>
      <c r="H189" s="550"/>
      <c r="I189" s="550"/>
      <c r="J189" s="550"/>
      <c r="K189" s="550"/>
      <c r="L189" s="550"/>
      <c r="M189" s="550"/>
      <c r="N189" s="550"/>
      <c r="O189" s="550"/>
      <c r="P189" s="550"/>
      <c r="Q189" s="550"/>
      <c r="R189" s="550"/>
      <c r="S189" s="550"/>
      <c r="T189" s="550"/>
      <c r="U189" s="550"/>
    </row>
    <row r="190" ht="12.75" customHeight="1" spans="1:21">
      <c r="A190" s="550"/>
      <c r="B190" s="550"/>
      <c r="C190" s="550"/>
      <c r="D190" s="550"/>
      <c r="E190" s="550"/>
      <c r="F190" s="550"/>
      <c r="G190" s="550"/>
      <c r="H190" s="550"/>
      <c r="I190" s="550"/>
      <c r="J190" s="550"/>
      <c r="K190" s="550"/>
      <c r="L190" s="550"/>
      <c r="M190" s="550"/>
      <c r="N190" s="550"/>
      <c r="O190" s="550"/>
      <c r="P190" s="550"/>
      <c r="Q190" s="550"/>
      <c r="R190" s="550"/>
      <c r="S190" s="550"/>
      <c r="T190" s="550"/>
      <c r="U190" s="550"/>
    </row>
    <row r="191" ht="12.75" customHeight="1" spans="1:21">
      <c r="A191" s="550"/>
      <c r="B191" s="550"/>
      <c r="C191" s="550"/>
      <c r="D191" s="550"/>
      <c r="E191" s="550"/>
      <c r="F191" s="550"/>
      <c r="G191" s="550"/>
      <c r="H191" s="550"/>
      <c r="I191" s="550"/>
      <c r="J191" s="550"/>
      <c r="K191" s="550"/>
      <c r="L191" s="550"/>
      <c r="M191" s="550"/>
      <c r="N191" s="550"/>
      <c r="O191" s="550"/>
      <c r="P191" s="550"/>
      <c r="Q191" s="550"/>
      <c r="R191" s="550"/>
      <c r="S191" s="550"/>
      <c r="T191" s="550"/>
      <c r="U191" s="550"/>
    </row>
    <row r="192" ht="12.75" customHeight="1" spans="1:21">
      <c r="A192" s="550"/>
      <c r="B192" s="550"/>
      <c r="C192" s="550"/>
      <c r="D192" s="550"/>
      <c r="E192" s="550"/>
      <c r="F192" s="550"/>
      <c r="G192" s="550"/>
      <c r="H192" s="550"/>
      <c r="I192" s="550"/>
      <c r="J192" s="550"/>
      <c r="K192" s="550"/>
      <c r="L192" s="550"/>
      <c r="M192" s="550"/>
      <c r="N192" s="550"/>
      <c r="O192" s="550"/>
      <c r="P192" s="550"/>
      <c r="Q192" s="550"/>
      <c r="R192" s="550"/>
      <c r="S192" s="550"/>
      <c r="T192" s="550"/>
      <c r="U192" s="550"/>
    </row>
    <row r="193" ht="12.75" customHeight="1" spans="1:21">
      <c r="A193" s="550"/>
      <c r="B193" s="550"/>
      <c r="C193" s="550"/>
      <c r="D193" s="550"/>
      <c r="E193" s="550"/>
      <c r="F193" s="550"/>
      <c r="G193" s="550"/>
      <c r="H193" s="550"/>
      <c r="I193" s="550"/>
      <c r="J193" s="550"/>
      <c r="K193" s="550"/>
      <c r="L193" s="550"/>
      <c r="M193" s="550"/>
      <c r="N193" s="550"/>
      <c r="O193" s="550"/>
      <c r="P193" s="550"/>
      <c r="Q193" s="550"/>
      <c r="R193" s="550"/>
      <c r="S193" s="550"/>
      <c r="T193" s="550"/>
      <c r="U193" s="550"/>
    </row>
    <row r="194" ht="12.75" customHeight="1" spans="1:21">
      <c r="A194" s="550"/>
      <c r="B194" s="550"/>
      <c r="C194" s="550"/>
      <c r="D194" s="550"/>
      <c r="E194" s="550"/>
      <c r="F194" s="550"/>
      <c r="G194" s="550"/>
      <c r="H194" s="550"/>
      <c r="I194" s="550"/>
      <c r="J194" s="550"/>
      <c r="K194" s="550"/>
      <c r="L194" s="550"/>
      <c r="M194" s="550"/>
      <c r="N194" s="550"/>
      <c r="O194" s="550"/>
      <c r="P194" s="550"/>
      <c r="Q194" s="550"/>
      <c r="R194" s="550"/>
      <c r="S194" s="550"/>
      <c r="T194" s="550"/>
      <c r="U194" s="550"/>
    </row>
    <row r="195" ht="12.75" customHeight="1" spans="1:21">
      <c r="A195" s="550"/>
      <c r="B195" s="550"/>
      <c r="C195" s="550"/>
      <c r="D195" s="550"/>
      <c r="E195" s="550"/>
      <c r="F195" s="550"/>
      <c r="G195" s="550"/>
      <c r="H195" s="550"/>
      <c r="I195" s="550"/>
      <c r="J195" s="550"/>
      <c r="K195" s="550"/>
      <c r="L195" s="550"/>
      <c r="M195" s="550"/>
      <c r="N195" s="550"/>
      <c r="O195" s="550"/>
      <c r="P195" s="550"/>
      <c r="Q195" s="550"/>
      <c r="R195" s="550"/>
      <c r="S195" s="550"/>
      <c r="T195" s="550"/>
      <c r="U195" s="550"/>
    </row>
    <row r="196" ht="12.75" customHeight="1" spans="1:21">
      <c r="A196" s="550"/>
      <c r="B196" s="550"/>
      <c r="C196" s="550"/>
      <c r="D196" s="550"/>
      <c r="E196" s="550"/>
      <c r="F196" s="550"/>
      <c r="G196" s="550"/>
      <c r="H196" s="550"/>
      <c r="I196" s="550"/>
      <c r="J196" s="550"/>
      <c r="K196" s="550"/>
      <c r="L196" s="550"/>
      <c r="M196" s="550"/>
      <c r="N196" s="550"/>
      <c r="O196" s="550"/>
      <c r="P196" s="550"/>
      <c r="Q196" s="550"/>
      <c r="R196" s="550"/>
      <c r="S196" s="550"/>
      <c r="T196" s="550"/>
      <c r="U196" s="550"/>
    </row>
    <row r="197" ht="12.75" customHeight="1" spans="1:21">
      <c r="A197" s="550"/>
      <c r="B197" s="550"/>
      <c r="C197" s="550"/>
      <c r="D197" s="550"/>
      <c r="E197" s="550"/>
      <c r="F197" s="550"/>
      <c r="G197" s="550"/>
      <c r="H197" s="550"/>
      <c r="I197" s="550"/>
      <c r="J197" s="550"/>
      <c r="K197" s="550"/>
      <c r="L197" s="550"/>
      <c r="M197" s="550"/>
      <c r="N197" s="550"/>
      <c r="O197" s="550"/>
      <c r="P197" s="550"/>
      <c r="Q197" s="550"/>
      <c r="R197" s="550"/>
      <c r="S197" s="550"/>
      <c r="T197" s="550"/>
      <c r="U197" s="550"/>
    </row>
    <row r="198" ht="12.75" customHeight="1" spans="1:21">
      <c r="A198" s="550"/>
      <c r="B198" s="550"/>
      <c r="C198" s="550"/>
      <c r="D198" s="550"/>
      <c r="E198" s="550"/>
      <c r="F198" s="550"/>
      <c r="G198" s="550"/>
      <c r="H198" s="550"/>
      <c r="I198" s="550"/>
      <c r="J198" s="550"/>
      <c r="K198" s="550"/>
      <c r="L198" s="550"/>
      <c r="M198" s="550"/>
      <c r="N198" s="550"/>
      <c r="O198" s="550"/>
      <c r="P198" s="550"/>
      <c r="Q198" s="550"/>
      <c r="R198" s="550"/>
      <c r="S198" s="550"/>
      <c r="T198" s="550"/>
      <c r="U198" s="550"/>
    </row>
    <row r="199" ht="12.75" customHeight="1" spans="1:21">
      <c r="A199" s="550"/>
      <c r="B199" s="550"/>
      <c r="C199" s="550"/>
      <c r="D199" s="550"/>
      <c r="E199" s="550"/>
      <c r="F199" s="550"/>
      <c r="G199" s="550"/>
      <c r="H199" s="550"/>
      <c r="I199" s="550"/>
      <c r="J199" s="550"/>
      <c r="K199" s="550"/>
      <c r="L199" s="550"/>
      <c r="M199" s="550"/>
      <c r="N199" s="550"/>
      <c r="O199" s="550"/>
      <c r="P199" s="550"/>
      <c r="Q199" s="550"/>
      <c r="R199" s="550"/>
      <c r="S199" s="550"/>
      <c r="T199" s="550"/>
      <c r="U199" s="550"/>
    </row>
    <row r="200" ht="12.75" customHeight="1" spans="1:21">
      <c r="A200" s="550"/>
      <c r="B200" s="550"/>
      <c r="C200" s="550"/>
      <c r="D200" s="550"/>
      <c r="E200" s="550"/>
      <c r="F200" s="550"/>
      <c r="G200" s="550"/>
      <c r="H200" s="550"/>
      <c r="I200" s="550"/>
      <c r="J200" s="550"/>
      <c r="K200" s="550"/>
      <c r="L200" s="550"/>
      <c r="M200" s="550"/>
      <c r="N200" s="550"/>
      <c r="O200" s="550"/>
      <c r="P200" s="550"/>
      <c r="Q200" s="550"/>
      <c r="R200" s="550"/>
      <c r="S200" s="550"/>
      <c r="T200" s="550"/>
      <c r="U200" s="550"/>
    </row>
    <row r="201" ht="12.75" customHeight="1" spans="1:21">
      <c r="A201" s="550"/>
      <c r="B201" s="550"/>
      <c r="C201" s="550"/>
      <c r="D201" s="550"/>
      <c r="E201" s="550"/>
      <c r="F201" s="550"/>
      <c r="G201" s="550"/>
      <c r="H201" s="550"/>
      <c r="I201" s="550"/>
      <c r="J201" s="550"/>
      <c r="K201" s="550"/>
      <c r="L201" s="550"/>
      <c r="M201" s="550"/>
      <c r="N201" s="550"/>
      <c r="O201" s="550"/>
      <c r="P201" s="550"/>
      <c r="Q201" s="550"/>
      <c r="R201" s="550"/>
      <c r="S201" s="550"/>
      <c r="T201" s="550"/>
      <c r="U201" s="550"/>
    </row>
    <row r="202" ht="12.75" customHeight="1" spans="1:21">
      <c r="A202" s="550"/>
      <c r="B202" s="550"/>
      <c r="C202" s="550"/>
      <c r="D202" s="550"/>
      <c r="E202" s="550"/>
      <c r="F202" s="550"/>
      <c r="G202" s="550"/>
      <c r="H202" s="550"/>
      <c r="I202" s="550"/>
      <c r="J202" s="550"/>
      <c r="K202" s="550"/>
      <c r="L202" s="550"/>
      <c r="M202" s="550"/>
      <c r="N202" s="550"/>
      <c r="O202" s="550"/>
      <c r="P202" s="550"/>
      <c r="Q202" s="550"/>
      <c r="R202" s="550"/>
      <c r="S202" s="550"/>
      <c r="T202" s="550"/>
      <c r="U202" s="550"/>
    </row>
    <row r="203" ht="12.75" customHeight="1" spans="1:21">
      <c r="A203" s="550"/>
      <c r="B203" s="550"/>
      <c r="C203" s="550"/>
      <c r="D203" s="550"/>
      <c r="E203" s="550"/>
      <c r="F203" s="550"/>
      <c r="G203" s="550"/>
      <c r="H203" s="550"/>
      <c r="I203" s="550"/>
      <c r="J203" s="550"/>
      <c r="K203" s="550"/>
      <c r="L203" s="550"/>
      <c r="M203" s="550"/>
      <c r="N203" s="550"/>
      <c r="O203" s="550"/>
      <c r="P203" s="550"/>
      <c r="Q203" s="550"/>
      <c r="R203" s="550"/>
      <c r="S203" s="550"/>
      <c r="T203" s="550"/>
      <c r="U203" s="550"/>
    </row>
    <row r="204" ht="12.75" customHeight="1" spans="1:21">
      <c r="A204" s="550"/>
      <c r="B204" s="550"/>
      <c r="C204" s="550"/>
      <c r="D204" s="550"/>
      <c r="E204" s="550"/>
      <c r="F204" s="550"/>
      <c r="G204" s="550"/>
      <c r="H204" s="550"/>
      <c r="I204" s="550"/>
      <c r="J204" s="550"/>
      <c r="K204" s="550"/>
      <c r="L204" s="550"/>
      <c r="M204" s="550"/>
      <c r="N204" s="550"/>
      <c r="O204" s="550"/>
      <c r="P204" s="550"/>
      <c r="Q204" s="550"/>
      <c r="R204" s="550"/>
      <c r="S204" s="550"/>
      <c r="T204" s="550"/>
      <c r="U204" s="550"/>
    </row>
    <row r="205" ht="12.75" customHeight="1" spans="1:21">
      <c r="A205" s="550"/>
      <c r="B205" s="550"/>
      <c r="C205" s="550"/>
      <c r="D205" s="550"/>
      <c r="E205" s="550"/>
      <c r="F205" s="550"/>
      <c r="G205" s="550"/>
      <c r="H205" s="550"/>
      <c r="I205" s="550"/>
      <c r="J205" s="550"/>
      <c r="K205" s="550"/>
      <c r="L205" s="550"/>
      <c r="M205" s="550"/>
      <c r="N205" s="550"/>
      <c r="O205" s="550"/>
      <c r="P205" s="550"/>
      <c r="Q205" s="550"/>
      <c r="R205" s="550"/>
      <c r="S205" s="550"/>
      <c r="T205" s="550"/>
      <c r="U205" s="550"/>
    </row>
    <row r="206" ht="12.75" customHeight="1" spans="1:21">
      <c r="A206" s="550"/>
      <c r="B206" s="550"/>
      <c r="C206" s="550"/>
      <c r="D206" s="550"/>
      <c r="E206" s="550"/>
      <c r="F206" s="550"/>
      <c r="G206" s="550"/>
      <c r="H206" s="550"/>
      <c r="I206" s="550"/>
      <c r="J206" s="550"/>
      <c r="K206" s="550"/>
      <c r="L206" s="550"/>
      <c r="M206" s="550"/>
      <c r="N206" s="550"/>
      <c r="O206" s="550"/>
      <c r="P206" s="550"/>
      <c r="Q206" s="550"/>
      <c r="R206" s="550"/>
      <c r="S206" s="550"/>
      <c r="T206" s="550"/>
      <c r="U206" s="550"/>
    </row>
    <row r="207" ht="12.75" customHeight="1" spans="1:21">
      <c r="A207" s="550"/>
      <c r="B207" s="550"/>
      <c r="C207" s="550"/>
      <c r="D207" s="550"/>
      <c r="E207" s="550"/>
      <c r="F207" s="550"/>
      <c r="G207" s="550"/>
      <c r="H207" s="550"/>
      <c r="I207" s="550"/>
      <c r="J207" s="550"/>
      <c r="K207" s="550"/>
      <c r="L207" s="550"/>
      <c r="M207" s="550"/>
      <c r="N207" s="550"/>
      <c r="O207" s="550"/>
      <c r="P207" s="550"/>
      <c r="Q207" s="550"/>
      <c r="R207" s="550"/>
      <c r="S207" s="550"/>
      <c r="T207" s="550"/>
      <c r="U207" s="550"/>
    </row>
    <row r="208" ht="12.75" customHeight="1" spans="1:21">
      <c r="A208" s="550"/>
      <c r="B208" s="550"/>
      <c r="C208" s="550"/>
      <c r="D208" s="550"/>
      <c r="E208" s="550"/>
      <c r="F208" s="550"/>
      <c r="G208" s="550"/>
      <c r="H208" s="550"/>
      <c r="I208" s="550"/>
      <c r="J208" s="550"/>
      <c r="K208" s="550"/>
      <c r="L208" s="550"/>
      <c r="M208" s="550"/>
      <c r="N208" s="550"/>
      <c r="O208" s="550"/>
      <c r="P208" s="550"/>
      <c r="Q208" s="550"/>
      <c r="R208" s="550"/>
      <c r="S208" s="550"/>
      <c r="T208" s="550"/>
      <c r="U208" s="550"/>
    </row>
    <row r="209" ht="12.75" customHeight="1" spans="1:21">
      <c r="A209" s="550"/>
      <c r="B209" s="550"/>
      <c r="C209" s="550"/>
      <c r="D209" s="550"/>
      <c r="E209" s="550"/>
      <c r="F209" s="550"/>
      <c r="G209" s="550"/>
      <c r="H209" s="550"/>
      <c r="I209" s="550"/>
      <c r="J209" s="550"/>
      <c r="K209" s="550"/>
      <c r="L209" s="550"/>
      <c r="M209" s="550"/>
      <c r="N209" s="550"/>
      <c r="O209" s="550"/>
      <c r="P209" s="550"/>
      <c r="Q209" s="550"/>
      <c r="R209" s="550"/>
      <c r="S209" s="550"/>
      <c r="T209" s="550"/>
      <c r="U209" s="550"/>
    </row>
    <row r="210" ht="12.75" customHeight="1" spans="1:21">
      <c r="A210" s="550"/>
      <c r="B210" s="550"/>
      <c r="C210" s="550"/>
      <c r="D210" s="550"/>
      <c r="E210" s="550"/>
      <c r="F210" s="550"/>
      <c r="G210" s="550"/>
      <c r="H210" s="550"/>
      <c r="I210" s="550"/>
      <c r="J210" s="550"/>
      <c r="K210" s="550"/>
      <c r="L210" s="550"/>
      <c r="M210" s="550"/>
      <c r="N210" s="550"/>
      <c r="O210" s="550"/>
      <c r="P210" s="550"/>
      <c r="Q210" s="550"/>
      <c r="R210" s="550"/>
      <c r="S210" s="550"/>
      <c r="T210" s="550"/>
      <c r="U210" s="550"/>
    </row>
    <row r="211" ht="12.75" customHeight="1" spans="1:21">
      <c r="A211" s="550"/>
      <c r="B211" s="550"/>
      <c r="C211" s="550"/>
      <c r="D211" s="550"/>
      <c r="E211" s="550"/>
      <c r="F211" s="550"/>
      <c r="G211" s="550"/>
      <c r="H211" s="550"/>
      <c r="I211" s="550"/>
      <c r="J211" s="550"/>
      <c r="K211" s="550"/>
      <c r="L211" s="550"/>
      <c r="M211" s="550"/>
      <c r="N211" s="550"/>
      <c r="O211" s="550"/>
      <c r="P211" s="550"/>
      <c r="Q211" s="550"/>
      <c r="R211" s="550"/>
      <c r="S211" s="550"/>
      <c r="T211" s="550"/>
      <c r="U211" s="550"/>
    </row>
    <row r="212" ht="12.75" customHeight="1" spans="1:21">
      <c r="A212" s="550"/>
      <c r="B212" s="550"/>
      <c r="C212" s="550"/>
      <c r="D212" s="550"/>
      <c r="E212" s="550"/>
      <c r="F212" s="550"/>
      <c r="G212" s="550"/>
      <c r="H212" s="550"/>
      <c r="I212" s="550"/>
      <c r="J212" s="550"/>
      <c r="K212" s="550"/>
      <c r="L212" s="550"/>
      <c r="M212" s="550"/>
      <c r="N212" s="550"/>
      <c r="O212" s="550"/>
      <c r="P212" s="550"/>
      <c r="Q212" s="550"/>
      <c r="R212" s="550"/>
      <c r="S212" s="550"/>
      <c r="T212" s="550"/>
      <c r="U212" s="550"/>
    </row>
    <row r="213" ht="12.75" customHeight="1" spans="1:21">
      <c r="A213" s="550"/>
      <c r="B213" s="550"/>
      <c r="C213" s="550"/>
      <c r="D213" s="550"/>
      <c r="E213" s="550"/>
      <c r="F213" s="550"/>
      <c r="G213" s="550"/>
      <c r="H213" s="550"/>
      <c r="I213" s="550"/>
      <c r="J213" s="550"/>
      <c r="K213" s="550"/>
      <c r="L213" s="550"/>
      <c r="M213" s="550"/>
      <c r="N213" s="550"/>
      <c r="O213" s="550"/>
      <c r="P213" s="550"/>
      <c r="Q213" s="550"/>
      <c r="R213" s="550"/>
      <c r="S213" s="550"/>
      <c r="T213" s="550"/>
      <c r="U213" s="550"/>
    </row>
    <row r="214" ht="12.75" customHeight="1" spans="1:21">
      <c r="A214" s="550"/>
      <c r="B214" s="550"/>
      <c r="C214" s="550"/>
      <c r="D214" s="550"/>
      <c r="E214" s="550"/>
      <c r="F214" s="550"/>
      <c r="G214" s="550"/>
      <c r="H214" s="550"/>
      <c r="I214" s="550"/>
      <c r="J214" s="550"/>
      <c r="K214" s="550"/>
      <c r="L214" s="550"/>
      <c r="M214" s="550"/>
      <c r="N214" s="550"/>
      <c r="O214" s="550"/>
      <c r="P214" s="550"/>
      <c r="Q214" s="550"/>
      <c r="R214" s="550"/>
      <c r="S214" s="550"/>
      <c r="T214" s="550"/>
      <c r="U214" s="550"/>
    </row>
    <row r="215" ht="12.75" customHeight="1" spans="1:21">
      <c r="A215" s="550"/>
      <c r="B215" s="550"/>
      <c r="C215" s="550"/>
      <c r="D215" s="550"/>
      <c r="E215" s="550"/>
      <c r="F215" s="550"/>
      <c r="G215" s="550"/>
      <c r="H215" s="550"/>
      <c r="I215" s="550"/>
      <c r="J215" s="550"/>
      <c r="K215" s="550"/>
      <c r="L215" s="550"/>
      <c r="M215" s="550"/>
      <c r="N215" s="550"/>
      <c r="O215" s="550"/>
      <c r="P215" s="550"/>
      <c r="Q215" s="550"/>
      <c r="R215" s="550"/>
      <c r="S215" s="550"/>
      <c r="T215" s="550"/>
      <c r="U215" s="550"/>
    </row>
    <row r="216" ht="12.75" customHeight="1" spans="1:21">
      <c r="A216" s="550"/>
      <c r="B216" s="550"/>
      <c r="C216" s="550"/>
      <c r="D216" s="550"/>
      <c r="E216" s="550"/>
      <c r="F216" s="550"/>
      <c r="G216" s="550"/>
      <c r="H216" s="550"/>
      <c r="I216" s="550"/>
      <c r="J216" s="550"/>
      <c r="K216" s="550"/>
      <c r="L216" s="550"/>
      <c r="M216" s="550"/>
      <c r="N216" s="550"/>
      <c r="O216" s="550"/>
      <c r="P216" s="550"/>
      <c r="Q216" s="550"/>
      <c r="R216" s="550"/>
      <c r="S216" s="550"/>
      <c r="T216" s="550"/>
      <c r="U216" s="550"/>
    </row>
    <row r="217" ht="12.75" customHeight="1" spans="1:21">
      <c r="A217" s="550"/>
      <c r="B217" s="550"/>
      <c r="C217" s="550"/>
      <c r="D217" s="550"/>
      <c r="E217" s="550"/>
      <c r="F217" s="550"/>
      <c r="G217" s="550"/>
      <c r="H217" s="550"/>
      <c r="I217" s="550"/>
      <c r="J217" s="550"/>
      <c r="K217" s="550"/>
      <c r="L217" s="550"/>
      <c r="M217" s="550"/>
      <c r="N217" s="550"/>
      <c r="O217" s="550"/>
      <c r="P217" s="550"/>
      <c r="Q217" s="550"/>
      <c r="R217" s="550"/>
      <c r="S217" s="550"/>
      <c r="T217" s="550"/>
      <c r="U217" s="550"/>
    </row>
    <row r="218" ht="12.75" customHeight="1" spans="1:21">
      <c r="A218" s="550"/>
      <c r="B218" s="550"/>
      <c r="C218" s="550"/>
      <c r="D218" s="550"/>
      <c r="E218" s="550"/>
      <c r="F218" s="550"/>
      <c r="G218" s="550"/>
      <c r="H218" s="550"/>
      <c r="I218" s="550"/>
      <c r="J218" s="550"/>
      <c r="K218" s="550"/>
      <c r="L218" s="550"/>
      <c r="M218" s="550"/>
      <c r="N218" s="550"/>
      <c r="O218" s="550"/>
      <c r="P218" s="550"/>
      <c r="Q218" s="550"/>
      <c r="R218" s="550"/>
      <c r="S218" s="550"/>
      <c r="T218" s="550"/>
      <c r="U218" s="550"/>
    </row>
    <row r="219" ht="12.75" customHeight="1" spans="1:21">
      <c r="A219" s="550"/>
      <c r="B219" s="550"/>
      <c r="C219" s="550"/>
      <c r="D219" s="550"/>
      <c r="E219" s="550"/>
      <c r="F219" s="550"/>
      <c r="G219" s="550"/>
      <c r="H219" s="550"/>
      <c r="I219" s="550"/>
      <c r="J219" s="550"/>
      <c r="K219" s="550"/>
      <c r="L219" s="550"/>
      <c r="M219" s="550"/>
      <c r="N219" s="550"/>
      <c r="O219" s="550"/>
      <c r="P219" s="550"/>
      <c r="Q219" s="550"/>
      <c r="R219" s="550"/>
      <c r="S219" s="550"/>
      <c r="T219" s="550"/>
      <c r="U219" s="550"/>
    </row>
    <row r="220" ht="12.75" customHeight="1" spans="1:21">
      <c r="A220" s="550"/>
      <c r="B220" s="550"/>
      <c r="C220" s="550"/>
      <c r="D220" s="550"/>
      <c r="E220" s="550"/>
      <c r="F220" s="550"/>
      <c r="G220" s="550"/>
      <c r="H220" s="550"/>
      <c r="I220" s="550"/>
      <c r="J220" s="550"/>
      <c r="K220" s="550"/>
      <c r="L220" s="550"/>
      <c r="M220" s="550"/>
      <c r="N220" s="550"/>
      <c r="O220" s="550"/>
      <c r="P220" s="550"/>
      <c r="Q220" s="550"/>
      <c r="R220" s="550"/>
      <c r="S220" s="550"/>
      <c r="T220" s="550"/>
      <c r="U220" s="550"/>
    </row>
    <row r="221" ht="12.75" customHeight="1" spans="1:21">
      <c r="A221" s="550"/>
      <c r="B221" s="550"/>
      <c r="C221" s="550"/>
      <c r="D221" s="550"/>
      <c r="E221" s="550"/>
      <c r="F221" s="550"/>
      <c r="G221" s="550"/>
      <c r="H221" s="550"/>
      <c r="I221" s="550"/>
      <c r="J221" s="550"/>
      <c r="K221" s="550"/>
      <c r="L221" s="550"/>
      <c r="M221" s="550"/>
      <c r="N221" s="550"/>
      <c r="O221" s="550"/>
      <c r="P221" s="550"/>
      <c r="Q221" s="550"/>
      <c r="R221" s="550"/>
      <c r="S221" s="550"/>
      <c r="T221" s="550"/>
      <c r="U221" s="550"/>
    </row>
    <row r="222" ht="12.75" customHeight="1" spans="1:21">
      <c r="A222" s="550"/>
      <c r="B222" s="550"/>
      <c r="C222" s="550"/>
      <c r="D222" s="550"/>
      <c r="E222" s="550"/>
      <c r="F222" s="550"/>
      <c r="G222" s="550"/>
      <c r="H222" s="550"/>
      <c r="I222" s="550"/>
      <c r="J222" s="550"/>
      <c r="K222" s="550"/>
      <c r="L222" s="550"/>
      <c r="M222" s="550"/>
      <c r="N222" s="550"/>
      <c r="O222" s="550"/>
      <c r="P222" s="550"/>
      <c r="Q222" s="550"/>
      <c r="R222" s="550"/>
      <c r="S222" s="550"/>
      <c r="T222" s="550"/>
      <c r="U222" s="550"/>
    </row>
    <row r="223" ht="12.75" customHeight="1" spans="1:21">
      <c r="A223" s="550"/>
      <c r="B223" s="550"/>
      <c r="C223" s="550"/>
      <c r="D223" s="550"/>
      <c r="E223" s="550"/>
      <c r="F223" s="550"/>
      <c r="G223" s="550"/>
      <c r="H223" s="550"/>
      <c r="I223" s="550"/>
      <c r="J223" s="550"/>
      <c r="K223" s="550"/>
      <c r="L223" s="550"/>
      <c r="M223" s="550"/>
      <c r="N223" s="550"/>
      <c r="O223" s="550"/>
      <c r="P223" s="550"/>
      <c r="Q223" s="550"/>
      <c r="R223" s="550"/>
      <c r="S223" s="550"/>
      <c r="T223" s="550"/>
      <c r="U223" s="550"/>
    </row>
    <row r="224" ht="12.75" customHeight="1" spans="1:21">
      <c r="A224" s="550"/>
      <c r="B224" s="550"/>
      <c r="C224" s="550"/>
      <c r="D224" s="550"/>
      <c r="E224" s="550"/>
      <c r="F224" s="550"/>
      <c r="G224" s="550"/>
      <c r="H224" s="550"/>
      <c r="I224" s="550"/>
      <c r="J224" s="550"/>
      <c r="K224" s="550"/>
      <c r="L224" s="550"/>
      <c r="M224" s="550"/>
      <c r="N224" s="550"/>
      <c r="O224" s="550"/>
      <c r="P224" s="550"/>
      <c r="Q224" s="550"/>
      <c r="R224" s="550"/>
      <c r="S224" s="550"/>
      <c r="T224" s="550"/>
      <c r="U224" s="550"/>
    </row>
    <row r="225" ht="12.75" customHeight="1" spans="1:21">
      <c r="A225" s="550"/>
      <c r="B225" s="550"/>
      <c r="C225" s="550"/>
      <c r="D225" s="550"/>
      <c r="E225" s="550"/>
      <c r="F225" s="550"/>
      <c r="G225" s="550"/>
      <c r="H225" s="550"/>
      <c r="I225" s="550"/>
      <c r="J225" s="550"/>
      <c r="K225" s="550"/>
      <c r="L225" s="550"/>
      <c r="M225" s="550"/>
      <c r="N225" s="550"/>
      <c r="O225" s="550"/>
      <c r="P225" s="550"/>
      <c r="Q225" s="550"/>
      <c r="R225" s="550"/>
      <c r="S225" s="550"/>
      <c r="T225" s="550"/>
      <c r="U225" s="550"/>
    </row>
    <row r="226" ht="12.75" customHeight="1" spans="1:21">
      <c r="A226" s="550"/>
      <c r="B226" s="550"/>
      <c r="C226" s="550"/>
      <c r="D226" s="550"/>
      <c r="E226" s="550"/>
      <c r="F226" s="550"/>
      <c r="G226" s="550"/>
      <c r="H226" s="550"/>
      <c r="I226" s="550"/>
      <c r="J226" s="550"/>
      <c r="K226" s="550"/>
      <c r="L226" s="550"/>
      <c r="M226" s="550"/>
      <c r="N226" s="550"/>
      <c r="O226" s="550"/>
      <c r="P226" s="550"/>
      <c r="Q226" s="550"/>
      <c r="R226" s="550"/>
      <c r="S226" s="550"/>
      <c r="T226" s="550"/>
      <c r="U226" s="550"/>
    </row>
    <row r="227" ht="12.75" customHeight="1" spans="1:21">
      <c r="A227" s="550"/>
      <c r="B227" s="550"/>
      <c r="C227" s="550"/>
      <c r="D227" s="550"/>
      <c r="E227" s="550"/>
      <c r="F227" s="550"/>
      <c r="G227" s="550"/>
      <c r="H227" s="550"/>
      <c r="I227" s="550"/>
      <c r="J227" s="550"/>
      <c r="K227" s="550"/>
      <c r="L227" s="550"/>
      <c r="M227" s="550"/>
      <c r="N227" s="550"/>
      <c r="O227" s="550"/>
      <c r="P227" s="550"/>
      <c r="Q227" s="550"/>
      <c r="R227" s="550"/>
      <c r="S227" s="550"/>
      <c r="T227" s="550"/>
      <c r="U227" s="550"/>
    </row>
    <row r="228" ht="12.75" customHeight="1" spans="1:21">
      <c r="A228" s="550"/>
      <c r="B228" s="550"/>
      <c r="C228" s="550"/>
      <c r="D228" s="550"/>
      <c r="E228" s="550"/>
      <c r="F228" s="550"/>
      <c r="G228" s="550"/>
      <c r="H228" s="550"/>
      <c r="I228" s="550"/>
      <c r="J228" s="550"/>
      <c r="K228" s="550"/>
      <c r="L228" s="550"/>
      <c r="M228" s="550"/>
      <c r="N228" s="550"/>
      <c r="O228" s="550"/>
      <c r="P228" s="550"/>
      <c r="Q228" s="550"/>
      <c r="R228" s="550"/>
      <c r="S228" s="550"/>
      <c r="T228" s="550"/>
      <c r="U228" s="550"/>
    </row>
    <row r="229" ht="12.75" customHeight="1" spans="1:21">
      <c r="A229" s="550"/>
      <c r="B229" s="550"/>
      <c r="C229" s="550"/>
      <c r="D229" s="550"/>
      <c r="E229" s="550"/>
      <c r="F229" s="550"/>
      <c r="G229" s="550"/>
      <c r="H229" s="550"/>
      <c r="I229" s="550"/>
      <c r="J229" s="550"/>
      <c r="K229" s="550"/>
      <c r="L229" s="550"/>
      <c r="M229" s="550"/>
      <c r="N229" s="550"/>
      <c r="O229" s="550"/>
      <c r="P229" s="550"/>
      <c r="Q229" s="550"/>
      <c r="R229" s="550"/>
      <c r="S229" s="550"/>
      <c r="T229" s="550"/>
      <c r="U229" s="550"/>
    </row>
    <row r="230" ht="12.75" customHeight="1" spans="1:21">
      <c r="A230" s="550"/>
      <c r="B230" s="550"/>
      <c r="C230" s="550"/>
      <c r="D230" s="550"/>
      <c r="E230" s="550"/>
      <c r="F230" s="550"/>
      <c r="G230" s="550"/>
      <c r="H230" s="550"/>
      <c r="I230" s="550"/>
      <c r="J230" s="550"/>
      <c r="K230" s="550"/>
      <c r="L230" s="550"/>
      <c r="M230" s="550"/>
      <c r="N230" s="550"/>
      <c r="O230" s="550"/>
      <c r="P230" s="550"/>
      <c r="Q230" s="550"/>
      <c r="R230" s="550"/>
      <c r="S230" s="550"/>
      <c r="T230" s="550"/>
      <c r="U230" s="550"/>
    </row>
    <row r="231" ht="12.75" customHeight="1" spans="1:21">
      <c r="A231" s="550"/>
      <c r="B231" s="550"/>
      <c r="C231" s="550"/>
      <c r="D231" s="550"/>
      <c r="E231" s="550"/>
      <c r="F231" s="550"/>
      <c r="G231" s="550"/>
      <c r="H231" s="550"/>
      <c r="I231" s="550"/>
      <c r="J231" s="550"/>
      <c r="K231" s="550"/>
      <c r="L231" s="550"/>
      <c r="M231" s="550"/>
      <c r="N231" s="550"/>
      <c r="O231" s="550"/>
      <c r="P231" s="550"/>
      <c r="Q231" s="550"/>
      <c r="R231" s="550"/>
      <c r="S231" s="550"/>
      <c r="T231" s="550"/>
      <c r="U231" s="550"/>
    </row>
    <row r="232" ht="12.75" customHeight="1" spans="1:21">
      <c r="A232" s="550"/>
      <c r="B232" s="550"/>
      <c r="C232" s="550"/>
      <c r="D232" s="550"/>
      <c r="E232" s="550"/>
      <c r="F232" s="550"/>
      <c r="G232" s="550"/>
      <c r="H232" s="550"/>
      <c r="I232" s="550"/>
      <c r="J232" s="550"/>
      <c r="K232" s="550"/>
      <c r="L232" s="550"/>
      <c r="M232" s="550"/>
      <c r="N232" s="550"/>
      <c r="O232" s="550"/>
      <c r="P232" s="550"/>
      <c r="Q232" s="550"/>
      <c r="R232" s="550"/>
      <c r="S232" s="550"/>
      <c r="T232" s="550"/>
      <c r="U232" s="550"/>
    </row>
    <row r="233" ht="12.75" customHeight="1" spans="1:21">
      <c r="A233" s="550"/>
      <c r="B233" s="550"/>
      <c r="C233" s="550"/>
      <c r="D233" s="550"/>
      <c r="E233" s="550"/>
      <c r="F233" s="550"/>
      <c r="G233" s="550"/>
      <c r="H233" s="550"/>
      <c r="I233" s="550"/>
      <c r="J233" s="550"/>
      <c r="K233" s="550"/>
      <c r="L233" s="550"/>
      <c r="M233" s="550"/>
      <c r="N233" s="550"/>
      <c r="O233" s="550"/>
      <c r="P233" s="550"/>
      <c r="Q233" s="550"/>
      <c r="R233" s="550"/>
      <c r="S233" s="550"/>
      <c r="T233" s="550"/>
      <c r="U233" s="550"/>
    </row>
    <row r="234" ht="12.75" customHeight="1" spans="1:21">
      <c r="A234" s="550"/>
      <c r="B234" s="550"/>
      <c r="C234" s="550"/>
      <c r="D234" s="550"/>
      <c r="E234" s="550"/>
      <c r="F234" s="550"/>
      <c r="G234" s="550"/>
      <c r="H234" s="550"/>
      <c r="I234" s="550"/>
      <c r="J234" s="550"/>
      <c r="K234" s="550"/>
      <c r="L234" s="550"/>
      <c r="M234" s="550"/>
      <c r="N234" s="550"/>
      <c r="O234" s="550"/>
      <c r="P234" s="550"/>
      <c r="Q234" s="550"/>
      <c r="R234" s="550"/>
      <c r="S234" s="550"/>
      <c r="T234" s="550"/>
      <c r="U234" s="550"/>
    </row>
    <row r="235" ht="12.75" customHeight="1" spans="1:21">
      <c r="A235" s="550"/>
      <c r="B235" s="550"/>
      <c r="C235" s="550"/>
      <c r="D235" s="550"/>
      <c r="E235" s="550"/>
      <c r="F235" s="550"/>
      <c r="G235" s="550"/>
      <c r="H235" s="550"/>
      <c r="I235" s="550"/>
      <c r="J235" s="550"/>
      <c r="K235" s="550"/>
      <c r="L235" s="550"/>
      <c r="M235" s="550"/>
      <c r="N235" s="550"/>
      <c r="O235" s="550"/>
      <c r="P235" s="550"/>
      <c r="Q235" s="550"/>
      <c r="R235" s="550"/>
      <c r="S235" s="550"/>
      <c r="T235" s="550"/>
      <c r="U235" s="550"/>
    </row>
    <row r="236" ht="12.75" customHeight="1" spans="1:21">
      <c r="A236" s="550"/>
      <c r="B236" s="550"/>
      <c r="C236" s="550"/>
      <c r="D236" s="550"/>
      <c r="E236" s="550"/>
      <c r="F236" s="550"/>
      <c r="G236" s="550"/>
      <c r="H236" s="550"/>
      <c r="I236" s="550"/>
      <c r="J236" s="550"/>
      <c r="K236" s="550"/>
      <c r="L236" s="550"/>
      <c r="M236" s="550"/>
      <c r="N236" s="550"/>
      <c r="O236" s="550"/>
      <c r="P236" s="550"/>
      <c r="Q236" s="550"/>
      <c r="R236" s="550"/>
      <c r="S236" s="550"/>
      <c r="T236" s="550"/>
      <c r="U236" s="550"/>
    </row>
    <row r="237" ht="12.75" customHeight="1" spans="1:21">
      <c r="A237" s="550"/>
      <c r="B237" s="550"/>
      <c r="C237" s="550"/>
      <c r="D237" s="550"/>
      <c r="E237" s="550"/>
      <c r="F237" s="550"/>
      <c r="G237" s="550"/>
      <c r="H237" s="550"/>
      <c r="I237" s="550"/>
      <c r="J237" s="550"/>
      <c r="K237" s="550"/>
      <c r="L237" s="550"/>
      <c r="M237" s="550"/>
      <c r="N237" s="550"/>
      <c r="O237" s="550"/>
      <c r="P237" s="550"/>
      <c r="Q237" s="550"/>
      <c r="R237" s="550"/>
      <c r="S237" s="550"/>
      <c r="T237" s="550"/>
      <c r="U237" s="550"/>
    </row>
    <row r="238" ht="12.75" customHeight="1" spans="1:21">
      <c r="A238" s="550"/>
      <c r="B238" s="550"/>
      <c r="C238" s="550"/>
      <c r="D238" s="550"/>
      <c r="E238" s="550"/>
      <c r="F238" s="550"/>
      <c r="G238" s="550"/>
      <c r="H238" s="550"/>
      <c r="I238" s="550"/>
      <c r="J238" s="550"/>
      <c r="K238" s="550"/>
      <c r="L238" s="550"/>
      <c r="M238" s="550"/>
      <c r="N238" s="550"/>
      <c r="O238" s="550"/>
      <c r="P238" s="550"/>
      <c r="Q238" s="550"/>
      <c r="R238" s="550"/>
      <c r="S238" s="550"/>
      <c r="T238" s="550"/>
      <c r="U238" s="550"/>
    </row>
    <row r="239" ht="12.75" customHeight="1" spans="1:21">
      <c r="A239" s="550"/>
      <c r="B239" s="550"/>
      <c r="C239" s="550"/>
      <c r="D239" s="550"/>
      <c r="E239" s="550"/>
      <c r="F239" s="550"/>
      <c r="G239" s="550"/>
      <c r="H239" s="550"/>
      <c r="I239" s="550"/>
      <c r="J239" s="550"/>
      <c r="K239" s="550"/>
      <c r="L239" s="550"/>
      <c r="M239" s="550"/>
      <c r="N239" s="550"/>
      <c r="O239" s="550"/>
      <c r="P239" s="550"/>
      <c r="Q239" s="550"/>
      <c r="R239" s="550"/>
      <c r="S239" s="550"/>
      <c r="T239" s="550"/>
      <c r="U239" s="550"/>
    </row>
    <row r="240" ht="12.75" customHeight="1" spans="1:21">
      <c r="A240" s="550"/>
      <c r="B240" s="550"/>
      <c r="C240" s="550"/>
      <c r="D240" s="550"/>
      <c r="E240" s="550"/>
      <c r="F240" s="550"/>
      <c r="G240" s="550"/>
      <c r="H240" s="550"/>
      <c r="I240" s="550"/>
      <c r="J240" s="550"/>
      <c r="K240" s="550"/>
      <c r="L240" s="550"/>
      <c r="M240" s="550"/>
      <c r="N240" s="550"/>
      <c r="O240" s="550"/>
      <c r="P240" s="550"/>
      <c r="Q240" s="550"/>
      <c r="R240" s="550"/>
      <c r="S240" s="550"/>
      <c r="T240" s="550"/>
      <c r="U240" s="550"/>
    </row>
    <row r="241" ht="12.75" customHeight="1" spans="1:21">
      <c r="A241" s="550"/>
      <c r="B241" s="550"/>
      <c r="C241" s="550"/>
      <c r="D241" s="550"/>
      <c r="E241" s="550"/>
      <c r="F241" s="550"/>
      <c r="G241" s="550"/>
      <c r="H241" s="550"/>
      <c r="I241" s="550"/>
      <c r="J241" s="550"/>
      <c r="K241" s="550"/>
      <c r="L241" s="550"/>
      <c r="M241" s="550"/>
      <c r="N241" s="550"/>
      <c r="O241" s="550"/>
      <c r="P241" s="550"/>
      <c r="Q241" s="550"/>
      <c r="R241" s="550"/>
      <c r="S241" s="550"/>
      <c r="T241" s="550"/>
      <c r="U241" s="550"/>
    </row>
    <row r="242" ht="12.75" customHeight="1" spans="1:21">
      <c r="A242" s="550"/>
      <c r="B242" s="550"/>
      <c r="C242" s="550"/>
      <c r="D242" s="550"/>
      <c r="E242" s="550"/>
      <c r="F242" s="550"/>
      <c r="G242" s="550"/>
      <c r="H242" s="550"/>
      <c r="I242" s="550"/>
      <c r="J242" s="550"/>
      <c r="K242" s="550"/>
      <c r="L242" s="550"/>
      <c r="M242" s="550"/>
      <c r="N242" s="550"/>
      <c r="O242" s="550"/>
      <c r="P242" s="550"/>
      <c r="Q242" s="550"/>
      <c r="R242" s="550"/>
      <c r="S242" s="550"/>
      <c r="T242" s="550"/>
      <c r="U242" s="550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60">
    <mergeCell ref="A1:R1"/>
    <mergeCell ref="C4:D4"/>
    <mergeCell ref="E4:F4"/>
    <mergeCell ref="G4:H4"/>
    <mergeCell ref="I4:J4"/>
    <mergeCell ref="K4:L4"/>
    <mergeCell ref="M4:N4"/>
    <mergeCell ref="A14:B14"/>
    <mergeCell ref="O14:P14"/>
    <mergeCell ref="A15:R15"/>
    <mergeCell ref="C18:D18"/>
    <mergeCell ref="E18:F18"/>
    <mergeCell ref="G18:H18"/>
    <mergeCell ref="I18:J18"/>
    <mergeCell ref="K18:L18"/>
    <mergeCell ref="M18:N18"/>
    <mergeCell ref="A28:B28"/>
    <mergeCell ref="O28:P28"/>
    <mergeCell ref="A29:R29"/>
    <mergeCell ref="C32:D32"/>
    <mergeCell ref="E32:F32"/>
    <mergeCell ref="G32:H32"/>
    <mergeCell ref="I32:J32"/>
    <mergeCell ref="K32:L32"/>
    <mergeCell ref="M32:N32"/>
    <mergeCell ref="A42:B42"/>
    <mergeCell ref="O42:P42"/>
    <mergeCell ref="A2:A5"/>
    <mergeCell ref="A16:A19"/>
    <mergeCell ref="A30:A33"/>
    <mergeCell ref="B2:B5"/>
    <mergeCell ref="B16:B19"/>
    <mergeCell ref="B30:B33"/>
    <mergeCell ref="O2:O5"/>
    <mergeCell ref="O16:O19"/>
    <mergeCell ref="O30:O33"/>
    <mergeCell ref="P2:P5"/>
    <mergeCell ref="P16:P19"/>
    <mergeCell ref="P30:P33"/>
    <mergeCell ref="Q4:Q5"/>
    <mergeCell ref="Q18:Q19"/>
    <mergeCell ref="Q32:Q33"/>
    <mergeCell ref="R4:R5"/>
    <mergeCell ref="R18:R19"/>
    <mergeCell ref="R32:R33"/>
    <mergeCell ref="S4:S5"/>
    <mergeCell ref="S18:S19"/>
    <mergeCell ref="S32:S33"/>
    <mergeCell ref="T4:T5"/>
    <mergeCell ref="T18:T19"/>
    <mergeCell ref="T32:T33"/>
    <mergeCell ref="Q2:R3"/>
    <mergeCell ref="S2:T3"/>
    <mergeCell ref="C2:N3"/>
    <mergeCell ref="Q16:R17"/>
    <mergeCell ref="S16:T17"/>
    <mergeCell ref="C16:N17"/>
    <mergeCell ref="Q30:R31"/>
    <mergeCell ref="S30:T31"/>
    <mergeCell ref="C30:N31"/>
  </mergeCells>
  <pageMargins left="0.984027777777778" right="0.2" top="0.275" bottom="0.209027777777778" header="0" footer="0"/>
  <pageSetup paperSize="9" scale="62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Z1000"/>
  <sheetViews>
    <sheetView workbookViewId="0">
      <selection activeCell="F6" sqref="F6"/>
    </sheetView>
  </sheetViews>
  <sheetFormatPr defaultColWidth="14.4285714285714" defaultRowHeight="15" customHeight="1"/>
  <cols>
    <col min="1" max="1" width="13.1428571428571" customWidth="1"/>
    <col min="2" max="17" width="11.2857142857143" customWidth="1"/>
    <col min="18" max="26" width="9.14285714285714" customWidth="1"/>
  </cols>
  <sheetData>
    <row r="1" ht="34.5" customHeight="1" spans="1:26">
      <c r="A1" s="528" t="e">
        <f>"Status of installed DTR in ISU / CRM and Status of consumer mapping under Bongaon Division up to "&amp;TEXT(EOMONTH(#REF!,0),"dd.mm.yyyy")</f>
        <v>#REF!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533"/>
      <c r="S1" s="533"/>
      <c r="T1" s="533"/>
      <c r="U1" s="533"/>
      <c r="V1" s="533"/>
      <c r="W1" s="533"/>
      <c r="X1" s="533"/>
      <c r="Y1" s="533"/>
      <c r="Z1" s="533"/>
    </row>
    <row r="2" ht="99" customHeight="1" spans="1:26">
      <c r="A2" s="529" t="s">
        <v>21</v>
      </c>
      <c r="B2" s="529" t="s">
        <v>47</v>
      </c>
      <c r="C2" s="529" t="s">
        <v>48</v>
      </c>
      <c r="D2" s="529" t="s">
        <v>49</v>
      </c>
      <c r="E2" s="529" t="s">
        <v>50</v>
      </c>
      <c r="F2" s="529" t="s">
        <v>51</v>
      </c>
      <c r="G2" s="529" t="s">
        <v>52</v>
      </c>
      <c r="H2" s="529" t="s">
        <v>53</v>
      </c>
      <c r="I2" s="529" t="s">
        <v>54</v>
      </c>
      <c r="J2" s="529" t="s">
        <v>55</v>
      </c>
      <c r="K2" s="529" t="s">
        <v>56</v>
      </c>
      <c r="L2" s="529" t="s">
        <v>57</v>
      </c>
      <c r="M2" s="529" t="s">
        <v>58</v>
      </c>
      <c r="N2" s="529" t="s">
        <v>59</v>
      </c>
      <c r="O2" s="529" t="s">
        <v>60</v>
      </c>
      <c r="P2" s="529" t="s">
        <v>61</v>
      </c>
      <c r="Q2" s="529" t="s">
        <v>62</v>
      </c>
      <c r="R2" s="533"/>
      <c r="S2" s="533"/>
      <c r="T2" s="533"/>
      <c r="U2" s="533"/>
      <c r="V2" s="533"/>
      <c r="W2" s="533"/>
      <c r="X2" s="533"/>
      <c r="Y2" s="533"/>
      <c r="Z2" s="533"/>
    </row>
    <row r="3" ht="24" customHeight="1" spans="1:26">
      <c r="A3" s="509" t="s">
        <v>14</v>
      </c>
      <c r="B3" s="529">
        <v>549</v>
      </c>
      <c r="C3" s="529">
        <v>445</v>
      </c>
      <c r="D3" s="529">
        <v>397</v>
      </c>
      <c r="E3" s="529">
        <f t="shared" ref="E3:E7" si="0">D3-B3</f>
        <v>-152</v>
      </c>
      <c r="F3" s="529" t="e">
        <f>#REF!</f>
        <v>#REF!</v>
      </c>
      <c r="G3" s="529" t="e">
        <f>#REF!</f>
        <v>#REF!</v>
      </c>
      <c r="H3" s="529" t="e">
        <f t="shared" ref="H3:H7" si="1">SUM(F3:G3)</f>
        <v>#REF!</v>
      </c>
      <c r="I3" s="532">
        <f t="shared" ref="I3:I8" si="2">M3/P3</f>
        <v>1.11600013591111</v>
      </c>
      <c r="J3" s="532" t="e">
        <f t="shared" ref="J3:J8" si="3">M3/H3</f>
        <v>#REF!</v>
      </c>
      <c r="K3" s="529">
        <v>19652</v>
      </c>
      <c r="L3" s="529">
        <v>46038</v>
      </c>
      <c r="M3" s="529">
        <f t="shared" ref="M3:M7" si="4">SUM(K3:L3)</f>
        <v>65690</v>
      </c>
      <c r="N3" s="529">
        <v>17193</v>
      </c>
      <c r="O3" s="529">
        <v>41669</v>
      </c>
      <c r="P3" s="529">
        <f t="shared" ref="P3:P7" si="5">SUM(N3:O3)</f>
        <v>58862</v>
      </c>
      <c r="Q3" s="529" t="e">
        <f t="shared" ref="Q3:Q7" si="6">H3-M3</f>
        <v>#REF!</v>
      </c>
      <c r="R3" s="533"/>
      <c r="S3" s="533"/>
      <c r="T3" s="533"/>
      <c r="U3" s="533"/>
      <c r="V3" s="533"/>
      <c r="W3" s="533"/>
      <c r="X3" s="533"/>
      <c r="Y3" s="533"/>
      <c r="Z3" s="533"/>
    </row>
    <row r="4" ht="24" customHeight="1" spans="1:26">
      <c r="A4" s="509" t="s">
        <v>15</v>
      </c>
      <c r="B4" s="529">
        <v>1072</v>
      </c>
      <c r="C4" s="529">
        <v>568</v>
      </c>
      <c r="D4" s="529">
        <v>617</v>
      </c>
      <c r="E4" s="529">
        <f t="shared" si="0"/>
        <v>-455</v>
      </c>
      <c r="F4" s="529" t="e">
        <f>#REF!</f>
        <v>#REF!</v>
      </c>
      <c r="G4" s="529" t="e">
        <f>#REF!</f>
        <v>#REF!</v>
      </c>
      <c r="H4" s="529" t="e">
        <f t="shared" si="1"/>
        <v>#REF!</v>
      </c>
      <c r="I4" s="532">
        <f t="shared" si="2"/>
        <v>1.12399330695732</v>
      </c>
      <c r="J4" s="532" t="e">
        <f t="shared" si="3"/>
        <v>#REF!</v>
      </c>
      <c r="K4" s="529">
        <v>71871</v>
      </c>
      <c r="L4" s="529">
        <v>5</v>
      </c>
      <c r="M4" s="529">
        <f t="shared" si="4"/>
        <v>71876</v>
      </c>
      <c r="N4" s="529">
        <v>63942</v>
      </c>
      <c r="O4" s="529">
        <v>5</v>
      </c>
      <c r="P4" s="529">
        <f t="shared" si="5"/>
        <v>63947</v>
      </c>
      <c r="Q4" s="529" t="e">
        <f t="shared" si="6"/>
        <v>#REF!</v>
      </c>
      <c r="R4" s="533"/>
      <c r="S4" s="533"/>
      <c r="T4" s="533"/>
      <c r="U4" s="533"/>
      <c r="V4" s="533"/>
      <c r="W4" s="533"/>
      <c r="X4" s="533"/>
      <c r="Y4" s="533"/>
      <c r="Z4" s="533"/>
    </row>
    <row r="5" ht="24" customHeight="1" spans="1:26">
      <c r="A5" s="509" t="s">
        <v>16</v>
      </c>
      <c r="B5" s="529">
        <v>1027</v>
      </c>
      <c r="C5" s="529">
        <v>925</v>
      </c>
      <c r="D5" s="529">
        <v>796</v>
      </c>
      <c r="E5" s="529">
        <f t="shared" si="0"/>
        <v>-231</v>
      </c>
      <c r="F5" s="529" t="e">
        <f>#REF!</f>
        <v>#REF!</v>
      </c>
      <c r="G5" s="529" t="e">
        <f>#REF!</f>
        <v>#REF!</v>
      </c>
      <c r="H5" s="529" t="e">
        <f t="shared" si="1"/>
        <v>#REF!</v>
      </c>
      <c r="I5" s="532">
        <f t="shared" si="2"/>
        <v>1.10733956526005</v>
      </c>
      <c r="J5" s="532" t="e">
        <f t="shared" si="3"/>
        <v>#REF!</v>
      </c>
      <c r="K5" s="529">
        <v>79003</v>
      </c>
      <c r="L5" s="529">
        <v>9</v>
      </c>
      <c r="M5" s="529">
        <f t="shared" si="4"/>
        <v>79012</v>
      </c>
      <c r="N5" s="529">
        <v>71344</v>
      </c>
      <c r="O5" s="529">
        <v>9</v>
      </c>
      <c r="P5" s="529">
        <f t="shared" si="5"/>
        <v>71353</v>
      </c>
      <c r="Q5" s="529" t="e">
        <f t="shared" si="6"/>
        <v>#REF!</v>
      </c>
      <c r="R5" s="533"/>
      <c r="S5" s="533"/>
      <c r="T5" s="533"/>
      <c r="U5" s="533"/>
      <c r="V5" s="533"/>
      <c r="W5" s="533"/>
      <c r="X5" s="533"/>
      <c r="Y5" s="533"/>
      <c r="Z5" s="533"/>
    </row>
    <row r="6" ht="24" customHeight="1" spans="1:26">
      <c r="A6" s="509" t="s">
        <v>17</v>
      </c>
      <c r="B6" s="529">
        <v>452</v>
      </c>
      <c r="C6" s="529">
        <v>330</v>
      </c>
      <c r="D6" s="529">
        <v>362</v>
      </c>
      <c r="E6" s="529">
        <f t="shared" si="0"/>
        <v>-90</v>
      </c>
      <c r="F6" s="529" t="e">
        <f>#REF!</f>
        <v>#REF!</v>
      </c>
      <c r="G6" s="529" t="e">
        <f>#REF!</f>
        <v>#REF!</v>
      </c>
      <c r="H6" s="529" t="e">
        <f t="shared" si="1"/>
        <v>#REF!</v>
      </c>
      <c r="I6" s="532">
        <f t="shared" si="2"/>
        <v>1.1133730444459</v>
      </c>
      <c r="J6" s="532" t="e">
        <f t="shared" si="3"/>
        <v>#REF!</v>
      </c>
      <c r="K6" s="529">
        <v>34013</v>
      </c>
      <c r="L6" s="529">
        <v>5</v>
      </c>
      <c r="M6" s="529">
        <f t="shared" si="4"/>
        <v>34018</v>
      </c>
      <c r="N6" s="529">
        <v>30550</v>
      </c>
      <c r="O6" s="529">
        <v>4</v>
      </c>
      <c r="P6" s="529">
        <f t="shared" si="5"/>
        <v>30554</v>
      </c>
      <c r="Q6" s="529" t="e">
        <f t="shared" si="6"/>
        <v>#REF!</v>
      </c>
      <c r="R6" s="533"/>
      <c r="S6" s="533"/>
      <c r="T6" s="533"/>
      <c r="U6" s="533"/>
      <c r="V6" s="533"/>
      <c r="W6" s="533"/>
      <c r="X6" s="533"/>
      <c r="Y6" s="533"/>
      <c r="Z6" s="533"/>
    </row>
    <row r="7" ht="24" customHeight="1" spans="1:26">
      <c r="A7" s="509" t="s">
        <v>18</v>
      </c>
      <c r="B7" s="529">
        <v>422</v>
      </c>
      <c r="C7" s="529">
        <v>348</v>
      </c>
      <c r="D7" s="529">
        <v>318</v>
      </c>
      <c r="E7" s="529">
        <f t="shared" si="0"/>
        <v>-104</v>
      </c>
      <c r="F7" s="529" t="e">
        <f>#REF!</f>
        <v>#REF!</v>
      </c>
      <c r="G7" s="529" t="e">
        <f>#REF!</f>
        <v>#REF!</v>
      </c>
      <c r="H7" s="529" t="e">
        <f t="shared" si="1"/>
        <v>#REF!</v>
      </c>
      <c r="I7" s="532">
        <f t="shared" si="2"/>
        <v>1.10189235684443</v>
      </c>
      <c r="J7" s="532" t="e">
        <f t="shared" si="3"/>
        <v>#REF!</v>
      </c>
      <c r="K7" s="529">
        <v>44831</v>
      </c>
      <c r="L7" s="529">
        <v>5</v>
      </c>
      <c r="M7" s="529">
        <f t="shared" si="4"/>
        <v>44836</v>
      </c>
      <c r="N7" s="529">
        <v>40685</v>
      </c>
      <c r="O7" s="529">
        <v>5</v>
      </c>
      <c r="P7" s="529">
        <f t="shared" si="5"/>
        <v>40690</v>
      </c>
      <c r="Q7" s="529" t="e">
        <f t="shared" si="6"/>
        <v>#REF!</v>
      </c>
      <c r="R7" s="533"/>
      <c r="S7" s="533"/>
      <c r="T7" s="533"/>
      <c r="U7" s="533"/>
      <c r="V7" s="533"/>
      <c r="W7" s="533"/>
      <c r="X7" s="533"/>
      <c r="Y7" s="533"/>
      <c r="Z7" s="533"/>
    </row>
    <row r="8" ht="24" customHeight="1" spans="1:26">
      <c r="A8" s="529" t="s">
        <v>30</v>
      </c>
      <c r="B8" s="529">
        <f t="shared" ref="B8:H8" si="7">SUM(B3:B7)</f>
        <v>3522</v>
      </c>
      <c r="C8" s="529">
        <f t="shared" si="7"/>
        <v>2616</v>
      </c>
      <c r="D8" s="529">
        <f t="shared" si="7"/>
        <v>2490</v>
      </c>
      <c r="E8" s="529">
        <f t="shared" si="7"/>
        <v>-1032</v>
      </c>
      <c r="F8" s="529" t="e">
        <f t="shared" si="7"/>
        <v>#REF!</v>
      </c>
      <c r="G8" s="529" t="e">
        <f t="shared" si="7"/>
        <v>#REF!</v>
      </c>
      <c r="H8" s="529" t="e">
        <f t="shared" si="7"/>
        <v>#REF!</v>
      </c>
      <c r="I8" s="532">
        <f t="shared" si="2"/>
        <v>1.11313233310475</v>
      </c>
      <c r="J8" s="532" t="e">
        <f t="shared" si="3"/>
        <v>#REF!</v>
      </c>
      <c r="K8" s="529">
        <f t="shared" ref="K8:Q8" si="8">SUM(K3:K7)</f>
        <v>249370</v>
      </c>
      <c r="L8" s="529">
        <f t="shared" si="8"/>
        <v>46062</v>
      </c>
      <c r="M8" s="529">
        <f t="shared" si="8"/>
        <v>295432</v>
      </c>
      <c r="N8" s="529">
        <f t="shared" si="8"/>
        <v>223714</v>
      </c>
      <c r="O8" s="529">
        <f t="shared" si="8"/>
        <v>41692</v>
      </c>
      <c r="P8" s="529">
        <f t="shared" si="8"/>
        <v>265406</v>
      </c>
      <c r="Q8" s="529" t="e">
        <f t="shared" si="8"/>
        <v>#REF!</v>
      </c>
      <c r="R8" s="533"/>
      <c r="S8" s="533"/>
      <c r="T8" s="533"/>
      <c r="U8" s="533"/>
      <c r="V8" s="533"/>
      <c r="W8" s="533"/>
      <c r="X8" s="533"/>
      <c r="Y8" s="533"/>
      <c r="Z8" s="533"/>
    </row>
    <row r="9" ht="12.75" customHeight="1" spans="1:26">
      <c r="A9" s="530"/>
      <c r="B9" s="530"/>
      <c r="C9" s="531"/>
      <c r="D9" s="530"/>
      <c r="E9" s="530"/>
      <c r="F9" s="530"/>
      <c r="G9" s="530"/>
      <c r="H9" s="530"/>
      <c r="I9" s="530"/>
      <c r="J9" s="530"/>
      <c r="K9" s="530"/>
      <c r="L9" s="530"/>
      <c r="M9" s="530"/>
      <c r="N9" s="530"/>
      <c r="O9" s="530"/>
      <c r="P9" s="530"/>
      <c r="Q9" s="530"/>
      <c r="R9" s="530"/>
      <c r="S9" s="530"/>
      <c r="T9" s="530"/>
      <c r="U9" s="530"/>
      <c r="V9" s="530"/>
      <c r="W9" s="530"/>
      <c r="X9" s="530"/>
      <c r="Y9" s="530"/>
      <c r="Z9" s="530"/>
    </row>
    <row r="10" ht="12.75" customHeight="1" spans="1:26">
      <c r="A10" s="530"/>
      <c r="B10" s="530"/>
      <c r="C10" s="531"/>
      <c r="D10" s="530"/>
      <c r="E10" s="530"/>
      <c r="F10" s="530"/>
      <c r="G10" s="530"/>
      <c r="H10" s="530"/>
      <c r="I10" s="530"/>
      <c r="J10" s="530"/>
      <c r="K10" s="530"/>
      <c r="L10" s="530"/>
      <c r="M10" s="530"/>
      <c r="N10" s="530"/>
      <c r="O10" s="530"/>
      <c r="P10" s="530"/>
      <c r="Q10" s="530"/>
      <c r="R10" s="530"/>
      <c r="S10" s="530"/>
      <c r="T10" s="530"/>
      <c r="U10" s="530"/>
      <c r="V10" s="530"/>
      <c r="W10" s="530"/>
      <c r="X10" s="530"/>
      <c r="Y10" s="530"/>
      <c r="Z10" s="530"/>
    </row>
    <row r="11" ht="12.75" customHeight="1" spans="1:26">
      <c r="A11" s="530"/>
      <c r="B11" s="530"/>
      <c r="C11" s="531"/>
      <c r="D11" s="530"/>
      <c r="E11" s="530"/>
      <c r="F11" s="530"/>
      <c r="G11" s="530"/>
      <c r="H11" s="530"/>
      <c r="I11" s="530"/>
      <c r="J11" s="530"/>
      <c r="K11" s="530"/>
      <c r="L11" s="530"/>
      <c r="M11" s="530"/>
      <c r="N11" s="530"/>
      <c r="O11" s="530"/>
      <c r="P11" s="530"/>
      <c r="Q11" s="530"/>
      <c r="R11" s="530"/>
      <c r="S11" s="530"/>
      <c r="T11" s="530"/>
      <c r="U11" s="530"/>
      <c r="V11" s="530"/>
      <c r="W11" s="530"/>
      <c r="X11" s="530"/>
      <c r="Y11" s="530"/>
      <c r="Z11" s="530"/>
    </row>
    <row r="12" ht="12.75" customHeight="1" spans="1:26">
      <c r="A12" s="530"/>
      <c r="B12" s="530"/>
      <c r="C12" s="531"/>
      <c r="D12" s="530"/>
      <c r="E12" s="530"/>
      <c r="F12" s="530"/>
      <c r="G12" s="530"/>
      <c r="H12" s="530"/>
      <c r="I12" s="530"/>
      <c r="J12" s="530"/>
      <c r="K12" s="530"/>
      <c r="L12" s="530"/>
      <c r="M12" s="530"/>
      <c r="N12" s="530"/>
      <c r="O12" s="530"/>
      <c r="P12" s="530"/>
      <c r="Q12" s="530"/>
      <c r="R12" s="530"/>
      <c r="S12" s="530"/>
      <c r="T12" s="530"/>
      <c r="U12" s="530"/>
      <c r="V12" s="530"/>
      <c r="W12" s="530"/>
      <c r="X12" s="530"/>
      <c r="Y12" s="530"/>
      <c r="Z12" s="530"/>
    </row>
    <row r="13" ht="12.75" customHeight="1" spans="1:26">
      <c r="A13" s="530"/>
      <c r="B13" s="530"/>
      <c r="C13" s="531"/>
      <c r="D13" s="530"/>
      <c r="E13" s="530"/>
      <c r="F13" s="530"/>
      <c r="G13" s="530"/>
      <c r="H13" s="530"/>
      <c r="I13" s="530"/>
      <c r="J13" s="530"/>
      <c r="K13" s="530"/>
      <c r="L13" s="530"/>
      <c r="M13" s="530"/>
      <c r="N13" s="530"/>
      <c r="O13" s="530"/>
      <c r="P13" s="530"/>
      <c r="Q13" s="530"/>
      <c r="R13" s="530"/>
      <c r="S13" s="530"/>
      <c r="T13" s="530"/>
      <c r="U13" s="530"/>
      <c r="V13" s="530"/>
      <c r="W13" s="530"/>
      <c r="X13" s="530"/>
      <c r="Y13" s="530"/>
      <c r="Z13" s="530"/>
    </row>
    <row r="14" ht="12.75" customHeight="1" spans="1:26">
      <c r="A14" s="530"/>
      <c r="B14" s="530"/>
      <c r="C14" s="531"/>
      <c r="D14" s="530"/>
      <c r="E14" s="530"/>
      <c r="F14" s="530"/>
      <c r="G14" s="530"/>
      <c r="H14" s="530"/>
      <c r="I14" s="530"/>
      <c r="J14" s="530"/>
      <c r="K14" s="530"/>
      <c r="L14" s="530"/>
      <c r="M14" s="530"/>
      <c r="N14" s="530"/>
      <c r="O14" s="530"/>
      <c r="P14" s="530"/>
      <c r="Q14" s="530"/>
      <c r="R14" s="530"/>
      <c r="S14" s="530"/>
      <c r="T14" s="530"/>
      <c r="U14" s="530"/>
      <c r="V14" s="530"/>
      <c r="W14" s="530"/>
      <c r="X14" s="530"/>
      <c r="Y14" s="530"/>
      <c r="Z14" s="530"/>
    </row>
    <row r="15" ht="12.75" customHeight="1" spans="1:26">
      <c r="A15" s="530"/>
      <c r="B15" s="530"/>
      <c r="C15" s="531"/>
      <c r="D15" s="530"/>
      <c r="E15" s="530"/>
      <c r="F15" s="530"/>
      <c r="G15" s="530"/>
      <c r="H15" s="530"/>
      <c r="I15" s="530"/>
      <c r="J15" s="530"/>
      <c r="K15" s="530"/>
      <c r="L15" s="530"/>
      <c r="M15" s="530"/>
      <c r="N15" s="530"/>
      <c r="O15" s="530"/>
      <c r="P15" s="530"/>
      <c r="Q15" s="530"/>
      <c r="R15" s="530"/>
      <c r="S15" s="530"/>
      <c r="T15" s="530"/>
      <c r="U15" s="530"/>
      <c r="V15" s="530"/>
      <c r="W15" s="530"/>
      <c r="X15" s="530"/>
      <c r="Y15" s="530"/>
      <c r="Z15" s="530"/>
    </row>
    <row r="16" ht="12.75" customHeight="1" spans="1:26">
      <c r="A16" s="530"/>
      <c r="B16" s="530"/>
      <c r="C16" s="531"/>
      <c r="D16" s="530"/>
      <c r="E16" s="530"/>
      <c r="F16" s="530"/>
      <c r="G16" s="530"/>
      <c r="H16" s="530"/>
      <c r="I16" s="530"/>
      <c r="J16" s="530"/>
      <c r="K16" s="530"/>
      <c r="L16" s="530"/>
      <c r="M16" s="530"/>
      <c r="N16" s="530"/>
      <c r="O16" s="530"/>
      <c r="P16" s="530"/>
      <c r="Q16" s="530"/>
      <c r="R16" s="530"/>
      <c r="S16" s="530"/>
      <c r="T16" s="530"/>
      <c r="U16" s="530"/>
      <c r="V16" s="530"/>
      <c r="W16" s="530"/>
      <c r="X16" s="530"/>
      <c r="Y16" s="530"/>
      <c r="Z16" s="530"/>
    </row>
    <row r="17" ht="12.75" customHeight="1" spans="1:26">
      <c r="A17" s="530"/>
      <c r="B17" s="530"/>
      <c r="C17" s="531"/>
      <c r="D17" s="530"/>
      <c r="E17" s="530"/>
      <c r="F17" s="530"/>
      <c r="G17" s="530"/>
      <c r="H17" s="530"/>
      <c r="I17" s="530"/>
      <c r="J17" s="530"/>
      <c r="K17" s="530"/>
      <c r="L17" s="530"/>
      <c r="M17" s="530"/>
      <c r="N17" s="530"/>
      <c r="O17" s="530"/>
      <c r="P17" s="530"/>
      <c r="Q17" s="530"/>
      <c r="R17" s="530"/>
      <c r="S17" s="530"/>
      <c r="T17" s="530"/>
      <c r="U17" s="530"/>
      <c r="V17" s="530"/>
      <c r="W17" s="530"/>
      <c r="X17" s="530"/>
      <c r="Y17" s="530"/>
      <c r="Z17" s="530"/>
    </row>
    <row r="18" ht="12.75" customHeight="1" spans="1:26">
      <c r="A18" s="530"/>
      <c r="B18" s="530"/>
      <c r="C18" s="531"/>
      <c r="D18" s="530"/>
      <c r="E18" s="530"/>
      <c r="F18" s="530"/>
      <c r="G18" s="530"/>
      <c r="H18" s="530"/>
      <c r="I18" s="530"/>
      <c r="J18" s="530"/>
      <c r="K18" s="530"/>
      <c r="L18" s="530"/>
      <c r="M18" s="530"/>
      <c r="N18" s="530"/>
      <c r="O18" s="530"/>
      <c r="P18" s="530"/>
      <c r="Q18" s="530"/>
      <c r="R18" s="530"/>
      <c r="S18" s="530"/>
      <c r="T18" s="530"/>
      <c r="U18" s="530"/>
      <c r="V18" s="530"/>
      <c r="W18" s="530"/>
      <c r="X18" s="530"/>
      <c r="Y18" s="530"/>
      <c r="Z18" s="530"/>
    </row>
    <row r="19" ht="12.75" customHeight="1" spans="1:26">
      <c r="A19" s="530"/>
      <c r="B19" s="530"/>
      <c r="C19" s="531"/>
      <c r="D19" s="530"/>
      <c r="E19" s="530"/>
      <c r="F19" s="530"/>
      <c r="G19" s="530"/>
      <c r="H19" s="530"/>
      <c r="I19" s="530"/>
      <c r="J19" s="530"/>
      <c r="K19" s="530"/>
      <c r="L19" s="530"/>
      <c r="M19" s="530"/>
      <c r="N19" s="530"/>
      <c r="O19" s="530"/>
      <c r="P19" s="530"/>
      <c r="Q19" s="530"/>
      <c r="R19" s="530"/>
      <c r="S19" s="530"/>
      <c r="T19" s="530"/>
      <c r="U19" s="530"/>
      <c r="V19" s="530"/>
      <c r="W19" s="530"/>
      <c r="X19" s="530"/>
      <c r="Y19" s="530"/>
      <c r="Z19" s="530"/>
    </row>
    <row r="20" ht="12.75" customHeight="1" spans="1:26">
      <c r="A20" s="530"/>
      <c r="B20" s="530"/>
      <c r="C20" s="531"/>
      <c r="D20" s="530"/>
      <c r="E20" s="530"/>
      <c r="F20" s="530"/>
      <c r="G20" s="530"/>
      <c r="H20" s="530"/>
      <c r="I20" s="530"/>
      <c r="J20" s="530"/>
      <c r="K20" s="530"/>
      <c r="L20" s="530"/>
      <c r="M20" s="530"/>
      <c r="N20" s="530"/>
      <c r="O20" s="530"/>
      <c r="P20" s="530"/>
      <c r="Q20" s="530"/>
      <c r="R20" s="530"/>
      <c r="S20" s="530"/>
      <c r="T20" s="530"/>
      <c r="U20" s="530"/>
      <c r="V20" s="530"/>
      <c r="W20" s="530"/>
      <c r="X20" s="530"/>
      <c r="Y20" s="530"/>
      <c r="Z20" s="530"/>
    </row>
    <row r="21" ht="12.75" customHeight="1" spans="1:26">
      <c r="A21" s="530"/>
      <c r="B21" s="530"/>
      <c r="C21" s="531"/>
      <c r="D21" s="530"/>
      <c r="E21" s="530"/>
      <c r="F21" s="530"/>
      <c r="G21" s="530"/>
      <c r="H21" s="530"/>
      <c r="I21" s="530"/>
      <c r="J21" s="530"/>
      <c r="K21" s="530"/>
      <c r="L21" s="530"/>
      <c r="M21" s="530"/>
      <c r="N21" s="530"/>
      <c r="O21" s="530"/>
      <c r="P21" s="530"/>
      <c r="Q21" s="530"/>
      <c r="R21" s="530"/>
      <c r="S21" s="530"/>
      <c r="T21" s="530"/>
      <c r="U21" s="530"/>
      <c r="V21" s="530"/>
      <c r="W21" s="530"/>
      <c r="X21" s="530"/>
      <c r="Y21" s="530"/>
      <c r="Z21" s="530"/>
    </row>
    <row r="22" ht="12.75" customHeight="1" spans="1:26">
      <c r="A22" s="530"/>
      <c r="B22" s="530"/>
      <c r="C22" s="531"/>
      <c r="D22" s="530"/>
      <c r="E22" s="530"/>
      <c r="F22" s="530"/>
      <c r="G22" s="530"/>
      <c r="H22" s="530"/>
      <c r="I22" s="530"/>
      <c r="J22" s="530"/>
      <c r="K22" s="530"/>
      <c r="L22" s="530"/>
      <c r="M22" s="530"/>
      <c r="N22" s="530"/>
      <c r="O22" s="530"/>
      <c r="P22" s="530"/>
      <c r="Q22" s="530"/>
      <c r="R22" s="530"/>
      <c r="S22" s="530"/>
      <c r="T22" s="530"/>
      <c r="U22" s="530"/>
      <c r="V22" s="530"/>
      <c r="W22" s="530"/>
      <c r="X22" s="530"/>
      <c r="Y22" s="530"/>
      <c r="Z22" s="530"/>
    </row>
    <row r="23" ht="12.75" customHeight="1" spans="1:26">
      <c r="A23" s="530"/>
      <c r="B23" s="530"/>
      <c r="C23" s="531"/>
      <c r="D23" s="530"/>
      <c r="E23" s="530"/>
      <c r="F23" s="530"/>
      <c r="G23" s="530"/>
      <c r="H23" s="530"/>
      <c r="I23" s="530"/>
      <c r="J23" s="530"/>
      <c r="K23" s="530"/>
      <c r="L23" s="530"/>
      <c r="M23" s="530"/>
      <c r="N23" s="530"/>
      <c r="O23" s="530"/>
      <c r="P23" s="530"/>
      <c r="Q23" s="530"/>
      <c r="R23" s="530"/>
      <c r="S23" s="530"/>
      <c r="T23" s="530"/>
      <c r="U23" s="530"/>
      <c r="V23" s="530"/>
      <c r="W23" s="530"/>
      <c r="X23" s="530"/>
      <c r="Y23" s="530"/>
      <c r="Z23" s="530"/>
    </row>
    <row r="24" ht="12.75" customHeight="1" spans="1:26">
      <c r="A24" s="530"/>
      <c r="B24" s="530"/>
      <c r="C24" s="531"/>
      <c r="D24" s="530"/>
      <c r="E24" s="530"/>
      <c r="F24" s="530"/>
      <c r="G24" s="530"/>
      <c r="H24" s="530"/>
      <c r="I24" s="530"/>
      <c r="J24" s="530"/>
      <c r="K24" s="530"/>
      <c r="L24" s="530"/>
      <c r="M24" s="530"/>
      <c r="N24" s="530"/>
      <c r="O24" s="530"/>
      <c r="P24" s="530"/>
      <c r="Q24" s="530"/>
      <c r="R24" s="530"/>
      <c r="S24" s="530"/>
      <c r="T24" s="530"/>
      <c r="U24" s="530"/>
      <c r="V24" s="530"/>
      <c r="W24" s="530"/>
      <c r="X24" s="530"/>
      <c r="Y24" s="530"/>
      <c r="Z24" s="530"/>
    </row>
    <row r="25" ht="12.75" customHeight="1" spans="1:26">
      <c r="A25" s="530"/>
      <c r="B25" s="530"/>
      <c r="C25" s="531"/>
      <c r="D25" s="530"/>
      <c r="E25" s="530"/>
      <c r="F25" s="530"/>
      <c r="G25" s="530"/>
      <c r="H25" s="530"/>
      <c r="I25" s="530"/>
      <c r="J25" s="530"/>
      <c r="K25" s="530"/>
      <c r="L25" s="530"/>
      <c r="M25" s="530"/>
      <c r="N25" s="530"/>
      <c r="O25" s="530"/>
      <c r="P25" s="530"/>
      <c r="Q25" s="530"/>
      <c r="R25" s="530"/>
      <c r="S25" s="530"/>
      <c r="T25" s="530"/>
      <c r="U25" s="530"/>
      <c r="V25" s="530"/>
      <c r="W25" s="530"/>
      <c r="X25" s="530"/>
      <c r="Y25" s="530"/>
      <c r="Z25" s="530"/>
    </row>
    <row r="26" ht="12.75" customHeight="1" spans="1:26">
      <c r="A26" s="530"/>
      <c r="B26" s="530"/>
      <c r="C26" s="531"/>
      <c r="D26" s="530"/>
      <c r="E26" s="530"/>
      <c r="F26" s="530"/>
      <c r="G26" s="530"/>
      <c r="H26" s="530"/>
      <c r="I26" s="530"/>
      <c r="J26" s="530"/>
      <c r="K26" s="530"/>
      <c r="L26" s="530"/>
      <c r="M26" s="530"/>
      <c r="N26" s="530"/>
      <c r="O26" s="530"/>
      <c r="P26" s="530"/>
      <c r="Q26" s="530"/>
      <c r="R26" s="530"/>
      <c r="S26" s="530"/>
      <c r="T26" s="530"/>
      <c r="U26" s="530"/>
      <c r="V26" s="530"/>
      <c r="W26" s="530"/>
      <c r="X26" s="530"/>
      <c r="Y26" s="530"/>
      <c r="Z26" s="530"/>
    </row>
    <row r="27" ht="12.75" customHeight="1" spans="1:26">
      <c r="A27" s="530"/>
      <c r="B27" s="530"/>
      <c r="C27" s="531"/>
      <c r="D27" s="530"/>
      <c r="E27" s="530"/>
      <c r="F27" s="530"/>
      <c r="G27" s="530"/>
      <c r="H27" s="530"/>
      <c r="I27" s="530"/>
      <c r="J27" s="530"/>
      <c r="K27" s="530"/>
      <c r="L27" s="530"/>
      <c r="M27" s="530"/>
      <c r="N27" s="530"/>
      <c r="O27" s="530"/>
      <c r="P27" s="530"/>
      <c r="Q27" s="530"/>
      <c r="R27" s="530"/>
      <c r="S27" s="530"/>
      <c r="T27" s="530"/>
      <c r="U27" s="530"/>
      <c r="V27" s="530"/>
      <c r="W27" s="530"/>
      <c r="X27" s="530"/>
      <c r="Y27" s="530"/>
      <c r="Z27" s="530"/>
    </row>
    <row r="28" ht="12.75" customHeight="1" spans="1:26">
      <c r="A28" s="530"/>
      <c r="B28" s="530"/>
      <c r="C28" s="531"/>
      <c r="D28" s="530"/>
      <c r="E28" s="530"/>
      <c r="F28" s="530"/>
      <c r="G28" s="530"/>
      <c r="H28" s="530"/>
      <c r="I28" s="530"/>
      <c r="J28" s="530"/>
      <c r="K28" s="530"/>
      <c r="L28" s="530"/>
      <c r="M28" s="530"/>
      <c r="N28" s="530"/>
      <c r="O28" s="530"/>
      <c r="P28" s="530"/>
      <c r="Q28" s="530"/>
      <c r="R28" s="530"/>
      <c r="S28" s="530"/>
      <c r="T28" s="530"/>
      <c r="U28" s="530"/>
      <c r="V28" s="530"/>
      <c r="W28" s="530"/>
      <c r="X28" s="530"/>
      <c r="Y28" s="530"/>
      <c r="Z28" s="530"/>
    </row>
    <row r="29" ht="12.75" customHeight="1" spans="1:26">
      <c r="A29" s="530"/>
      <c r="B29" s="530"/>
      <c r="C29" s="531"/>
      <c r="D29" s="530"/>
      <c r="E29" s="530"/>
      <c r="F29" s="530"/>
      <c r="G29" s="530"/>
      <c r="H29" s="530"/>
      <c r="I29" s="530"/>
      <c r="J29" s="530"/>
      <c r="K29" s="530"/>
      <c r="L29" s="530"/>
      <c r="M29" s="530"/>
      <c r="N29" s="530"/>
      <c r="O29" s="530"/>
      <c r="P29" s="530"/>
      <c r="Q29" s="530"/>
      <c r="R29" s="530"/>
      <c r="S29" s="530"/>
      <c r="T29" s="530"/>
      <c r="U29" s="530"/>
      <c r="V29" s="530"/>
      <c r="W29" s="530"/>
      <c r="X29" s="530"/>
      <c r="Y29" s="530"/>
      <c r="Z29" s="530"/>
    </row>
    <row r="30" ht="12.75" customHeight="1" spans="1:26">
      <c r="A30" s="530"/>
      <c r="B30" s="530"/>
      <c r="C30" s="531"/>
      <c r="D30" s="530"/>
      <c r="E30" s="530"/>
      <c r="F30" s="530"/>
      <c r="G30" s="530"/>
      <c r="H30" s="530"/>
      <c r="I30" s="530"/>
      <c r="J30" s="530"/>
      <c r="K30" s="530"/>
      <c r="L30" s="530"/>
      <c r="M30" s="530"/>
      <c r="N30" s="530"/>
      <c r="O30" s="530"/>
      <c r="P30" s="530"/>
      <c r="Q30" s="530"/>
      <c r="R30" s="530"/>
      <c r="S30" s="530"/>
      <c r="T30" s="530"/>
      <c r="U30" s="530"/>
      <c r="V30" s="530"/>
      <c r="W30" s="530"/>
      <c r="X30" s="530"/>
      <c r="Y30" s="530"/>
      <c r="Z30" s="530"/>
    </row>
    <row r="31" ht="12.75" customHeight="1" spans="1:26">
      <c r="A31" s="530"/>
      <c r="B31" s="530"/>
      <c r="C31" s="531"/>
      <c r="D31" s="530"/>
      <c r="E31" s="530"/>
      <c r="F31" s="530"/>
      <c r="G31" s="530"/>
      <c r="H31" s="530"/>
      <c r="I31" s="530"/>
      <c r="J31" s="530"/>
      <c r="K31" s="530"/>
      <c r="L31" s="530"/>
      <c r="M31" s="530"/>
      <c r="N31" s="530"/>
      <c r="O31" s="530"/>
      <c r="P31" s="530"/>
      <c r="Q31" s="530"/>
      <c r="R31" s="530"/>
      <c r="S31" s="530"/>
      <c r="T31" s="530"/>
      <c r="U31" s="530"/>
      <c r="V31" s="530"/>
      <c r="W31" s="530"/>
      <c r="X31" s="530"/>
      <c r="Y31" s="530"/>
      <c r="Z31" s="530"/>
    </row>
    <row r="32" ht="12.75" customHeight="1" spans="1:26">
      <c r="A32" s="530"/>
      <c r="B32" s="530"/>
      <c r="C32" s="531"/>
      <c r="D32" s="530"/>
      <c r="E32" s="530"/>
      <c r="F32" s="530"/>
      <c r="G32" s="530"/>
      <c r="H32" s="530"/>
      <c r="I32" s="530"/>
      <c r="J32" s="530"/>
      <c r="K32" s="530"/>
      <c r="L32" s="530"/>
      <c r="M32" s="530"/>
      <c r="N32" s="530"/>
      <c r="O32" s="530"/>
      <c r="P32" s="530"/>
      <c r="Q32" s="530"/>
      <c r="R32" s="530"/>
      <c r="S32" s="530"/>
      <c r="T32" s="530"/>
      <c r="U32" s="530"/>
      <c r="V32" s="530"/>
      <c r="W32" s="530"/>
      <c r="X32" s="530"/>
      <c r="Y32" s="530"/>
      <c r="Z32" s="530"/>
    </row>
    <row r="33" ht="12.75" customHeight="1" spans="1:26">
      <c r="A33" s="530"/>
      <c r="B33" s="530"/>
      <c r="C33" s="531"/>
      <c r="D33" s="530"/>
      <c r="E33" s="530"/>
      <c r="F33" s="530"/>
      <c r="G33" s="530"/>
      <c r="H33" s="530"/>
      <c r="I33" s="530"/>
      <c r="J33" s="530"/>
      <c r="K33" s="530"/>
      <c r="L33" s="530"/>
      <c r="M33" s="530"/>
      <c r="N33" s="530"/>
      <c r="O33" s="530"/>
      <c r="P33" s="530"/>
      <c r="Q33" s="530"/>
      <c r="R33" s="530"/>
      <c r="S33" s="530"/>
      <c r="T33" s="530"/>
      <c r="U33" s="530"/>
      <c r="V33" s="530"/>
      <c r="W33" s="530"/>
      <c r="X33" s="530"/>
      <c r="Y33" s="530"/>
      <c r="Z33" s="530"/>
    </row>
    <row r="34" ht="12.75" customHeight="1" spans="1:26">
      <c r="A34" s="530"/>
      <c r="B34" s="530"/>
      <c r="C34" s="531"/>
      <c r="D34" s="530"/>
      <c r="E34" s="530"/>
      <c r="F34" s="530"/>
      <c r="G34" s="530"/>
      <c r="H34" s="530"/>
      <c r="I34" s="530"/>
      <c r="J34" s="530"/>
      <c r="K34" s="530"/>
      <c r="L34" s="530"/>
      <c r="M34" s="530"/>
      <c r="N34" s="530"/>
      <c r="O34" s="530"/>
      <c r="P34" s="530"/>
      <c r="Q34" s="530"/>
      <c r="R34" s="530"/>
      <c r="S34" s="530"/>
      <c r="T34" s="530"/>
      <c r="U34" s="530"/>
      <c r="V34" s="530"/>
      <c r="W34" s="530"/>
      <c r="X34" s="530"/>
      <c r="Y34" s="530"/>
      <c r="Z34" s="530"/>
    </row>
    <row r="35" ht="12.75" customHeight="1" spans="1:26">
      <c r="A35" s="530"/>
      <c r="B35" s="530"/>
      <c r="C35" s="531"/>
      <c r="D35" s="530"/>
      <c r="E35" s="530"/>
      <c r="F35" s="530"/>
      <c r="G35" s="530"/>
      <c r="H35" s="530"/>
      <c r="I35" s="530"/>
      <c r="J35" s="530"/>
      <c r="K35" s="530"/>
      <c r="L35" s="530"/>
      <c r="M35" s="530"/>
      <c r="N35" s="530"/>
      <c r="O35" s="530"/>
      <c r="P35" s="530"/>
      <c r="Q35" s="530"/>
      <c r="R35" s="530"/>
      <c r="S35" s="530"/>
      <c r="T35" s="530"/>
      <c r="U35" s="530"/>
      <c r="V35" s="530"/>
      <c r="W35" s="530"/>
      <c r="X35" s="530"/>
      <c r="Y35" s="530"/>
      <c r="Z35" s="530"/>
    </row>
    <row r="36" ht="12.75" customHeight="1" spans="1:26">
      <c r="A36" s="530"/>
      <c r="B36" s="530"/>
      <c r="C36" s="531"/>
      <c r="D36" s="530"/>
      <c r="E36" s="530"/>
      <c r="F36" s="530"/>
      <c r="G36" s="530"/>
      <c r="H36" s="530"/>
      <c r="I36" s="530"/>
      <c r="J36" s="530"/>
      <c r="K36" s="530"/>
      <c r="L36" s="530"/>
      <c r="M36" s="530"/>
      <c r="N36" s="530"/>
      <c r="O36" s="530"/>
      <c r="P36" s="530"/>
      <c r="Q36" s="530"/>
      <c r="R36" s="530"/>
      <c r="S36" s="530"/>
      <c r="T36" s="530"/>
      <c r="U36" s="530"/>
      <c r="V36" s="530"/>
      <c r="W36" s="530"/>
      <c r="X36" s="530"/>
      <c r="Y36" s="530"/>
      <c r="Z36" s="530"/>
    </row>
    <row r="37" ht="12.75" customHeight="1" spans="1:26">
      <c r="A37" s="530"/>
      <c r="B37" s="530"/>
      <c r="C37" s="531"/>
      <c r="D37" s="530"/>
      <c r="E37" s="530"/>
      <c r="F37" s="530"/>
      <c r="G37" s="530"/>
      <c r="H37" s="530"/>
      <c r="I37" s="530"/>
      <c r="J37" s="530"/>
      <c r="K37" s="530"/>
      <c r="L37" s="530"/>
      <c r="M37" s="530"/>
      <c r="N37" s="530"/>
      <c r="O37" s="530"/>
      <c r="P37" s="530"/>
      <c r="Q37" s="530"/>
      <c r="R37" s="530"/>
      <c r="S37" s="530"/>
      <c r="T37" s="530"/>
      <c r="U37" s="530"/>
      <c r="V37" s="530"/>
      <c r="W37" s="530"/>
      <c r="X37" s="530"/>
      <c r="Y37" s="530"/>
      <c r="Z37" s="530"/>
    </row>
    <row r="38" ht="12.75" customHeight="1" spans="1:26">
      <c r="A38" s="530"/>
      <c r="B38" s="530"/>
      <c r="C38" s="531"/>
      <c r="D38" s="530"/>
      <c r="E38" s="530"/>
      <c r="F38" s="530"/>
      <c r="G38" s="530"/>
      <c r="H38" s="530"/>
      <c r="I38" s="530"/>
      <c r="J38" s="530"/>
      <c r="K38" s="530"/>
      <c r="L38" s="530"/>
      <c r="M38" s="530"/>
      <c r="N38" s="530"/>
      <c r="O38" s="530"/>
      <c r="P38" s="530"/>
      <c r="Q38" s="530"/>
      <c r="R38" s="530"/>
      <c r="S38" s="530"/>
      <c r="T38" s="530"/>
      <c r="U38" s="530"/>
      <c r="V38" s="530"/>
      <c r="W38" s="530"/>
      <c r="X38" s="530"/>
      <c r="Y38" s="530"/>
      <c r="Z38" s="530"/>
    </row>
    <row r="39" ht="12.75" customHeight="1" spans="1:26">
      <c r="A39" s="530"/>
      <c r="B39" s="530"/>
      <c r="C39" s="531"/>
      <c r="D39" s="530"/>
      <c r="E39" s="530"/>
      <c r="F39" s="530"/>
      <c r="G39" s="530"/>
      <c r="H39" s="530"/>
      <c r="I39" s="530"/>
      <c r="J39" s="530"/>
      <c r="K39" s="530"/>
      <c r="L39" s="530"/>
      <c r="M39" s="530"/>
      <c r="N39" s="530"/>
      <c r="O39" s="530"/>
      <c r="P39" s="530"/>
      <c r="Q39" s="530"/>
      <c r="R39" s="530"/>
      <c r="S39" s="530"/>
      <c r="T39" s="530"/>
      <c r="U39" s="530"/>
      <c r="V39" s="530"/>
      <c r="W39" s="530"/>
      <c r="X39" s="530"/>
      <c r="Y39" s="530"/>
      <c r="Z39" s="530"/>
    </row>
    <row r="40" ht="12.75" customHeight="1" spans="1:26">
      <c r="A40" s="530"/>
      <c r="B40" s="530"/>
      <c r="C40" s="531"/>
      <c r="D40" s="530"/>
      <c r="E40" s="530"/>
      <c r="F40" s="530"/>
      <c r="G40" s="530"/>
      <c r="H40" s="530"/>
      <c r="I40" s="530"/>
      <c r="J40" s="530"/>
      <c r="K40" s="530"/>
      <c r="L40" s="530"/>
      <c r="M40" s="530"/>
      <c r="N40" s="530"/>
      <c r="O40" s="530"/>
      <c r="P40" s="530"/>
      <c r="Q40" s="530"/>
      <c r="R40" s="530"/>
      <c r="S40" s="530"/>
      <c r="T40" s="530"/>
      <c r="U40" s="530"/>
      <c r="V40" s="530"/>
      <c r="W40" s="530"/>
      <c r="X40" s="530"/>
      <c r="Y40" s="530"/>
      <c r="Z40" s="530"/>
    </row>
    <row r="41" ht="12.75" customHeight="1" spans="1:26">
      <c r="A41" s="530"/>
      <c r="B41" s="530"/>
      <c r="C41" s="531"/>
      <c r="D41" s="530"/>
      <c r="E41" s="530"/>
      <c r="F41" s="530"/>
      <c r="G41" s="530"/>
      <c r="H41" s="530"/>
      <c r="I41" s="530"/>
      <c r="J41" s="530"/>
      <c r="K41" s="530"/>
      <c r="L41" s="530"/>
      <c r="M41" s="530"/>
      <c r="N41" s="530"/>
      <c r="O41" s="530"/>
      <c r="P41" s="530"/>
      <c r="Q41" s="530"/>
      <c r="R41" s="530"/>
      <c r="S41" s="530"/>
      <c r="T41" s="530"/>
      <c r="U41" s="530"/>
      <c r="V41" s="530"/>
      <c r="W41" s="530"/>
      <c r="X41" s="530"/>
      <c r="Y41" s="530"/>
      <c r="Z41" s="530"/>
    </row>
    <row r="42" ht="12.75" customHeight="1" spans="1:26">
      <c r="A42" s="530"/>
      <c r="B42" s="530"/>
      <c r="C42" s="531"/>
      <c r="D42" s="530"/>
      <c r="E42" s="530"/>
      <c r="F42" s="530"/>
      <c r="G42" s="530"/>
      <c r="H42" s="530"/>
      <c r="I42" s="530"/>
      <c r="J42" s="530"/>
      <c r="K42" s="530"/>
      <c r="L42" s="530"/>
      <c r="M42" s="530"/>
      <c r="N42" s="530"/>
      <c r="O42" s="530"/>
      <c r="P42" s="530"/>
      <c r="Q42" s="530"/>
      <c r="R42" s="530"/>
      <c r="S42" s="530"/>
      <c r="T42" s="530"/>
      <c r="U42" s="530"/>
      <c r="V42" s="530"/>
      <c r="W42" s="530"/>
      <c r="X42" s="530"/>
      <c r="Y42" s="530"/>
      <c r="Z42" s="530"/>
    </row>
    <row r="43" ht="12.75" customHeight="1" spans="1:26">
      <c r="A43" s="530"/>
      <c r="B43" s="530"/>
      <c r="C43" s="531"/>
      <c r="D43" s="530"/>
      <c r="E43" s="530"/>
      <c r="F43" s="530"/>
      <c r="G43" s="530"/>
      <c r="H43" s="530"/>
      <c r="I43" s="530"/>
      <c r="J43" s="530"/>
      <c r="K43" s="530"/>
      <c r="L43" s="530"/>
      <c r="M43" s="530"/>
      <c r="N43" s="530"/>
      <c r="O43" s="530"/>
      <c r="P43" s="530"/>
      <c r="Q43" s="530"/>
      <c r="R43" s="530"/>
      <c r="S43" s="530"/>
      <c r="T43" s="530"/>
      <c r="U43" s="530"/>
      <c r="V43" s="530"/>
      <c r="W43" s="530"/>
      <c r="X43" s="530"/>
      <c r="Y43" s="530"/>
      <c r="Z43" s="530"/>
    </row>
    <row r="44" ht="12.75" customHeight="1" spans="1:26">
      <c r="A44" s="530"/>
      <c r="B44" s="530"/>
      <c r="C44" s="531"/>
      <c r="D44" s="530"/>
      <c r="E44" s="530"/>
      <c r="F44" s="530"/>
      <c r="G44" s="530"/>
      <c r="H44" s="530"/>
      <c r="I44" s="530"/>
      <c r="J44" s="530"/>
      <c r="K44" s="530"/>
      <c r="L44" s="530"/>
      <c r="M44" s="530"/>
      <c r="N44" s="530"/>
      <c r="O44" s="530"/>
      <c r="P44" s="530"/>
      <c r="Q44" s="530"/>
      <c r="R44" s="530"/>
      <c r="S44" s="530"/>
      <c r="T44" s="530"/>
      <c r="U44" s="530"/>
      <c r="V44" s="530"/>
      <c r="W44" s="530"/>
      <c r="X44" s="530"/>
      <c r="Y44" s="530"/>
      <c r="Z44" s="530"/>
    </row>
    <row r="45" ht="12.75" customHeight="1" spans="1:26">
      <c r="A45" s="530"/>
      <c r="B45" s="530"/>
      <c r="C45" s="531"/>
      <c r="D45" s="530"/>
      <c r="E45" s="530"/>
      <c r="F45" s="530"/>
      <c r="G45" s="530"/>
      <c r="H45" s="530"/>
      <c r="I45" s="530"/>
      <c r="J45" s="530"/>
      <c r="K45" s="530"/>
      <c r="L45" s="530"/>
      <c r="M45" s="530"/>
      <c r="N45" s="530"/>
      <c r="O45" s="530"/>
      <c r="P45" s="530"/>
      <c r="Q45" s="530"/>
      <c r="R45" s="530"/>
      <c r="S45" s="530"/>
      <c r="T45" s="530"/>
      <c r="U45" s="530"/>
      <c r="V45" s="530"/>
      <c r="W45" s="530"/>
      <c r="X45" s="530"/>
      <c r="Y45" s="530"/>
      <c r="Z45" s="530"/>
    </row>
    <row r="46" ht="12.75" customHeight="1" spans="1:26">
      <c r="A46" s="530"/>
      <c r="B46" s="530"/>
      <c r="C46" s="531"/>
      <c r="D46" s="530"/>
      <c r="E46" s="530"/>
      <c r="F46" s="530"/>
      <c r="G46" s="530"/>
      <c r="H46" s="530"/>
      <c r="I46" s="530"/>
      <c r="J46" s="530"/>
      <c r="K46" s="530"/>
      <c r="L46" s="530"/>
      <c r="M46" s="530"/>
      <c r="N46" s="530"/>
      <c r="O46" s="530"/>
      <c r="P46" s="530"/>
      <c r="Q46" s="530"/>
      <c r="R46" s="530"/>
      <c r="S46" s="530"/>
      <c r="T46" s="530"/>
      <c r="U46" s="530"/>
      <c r="V46" s="530"/>
      <c r="W46" s="530"/>
      <c r="X46" s="530"/>
      <c r="Y46" s="530"/>
      <c r="Z46" s="530"/>
    </row>
    <row r="47" ht="12.75" customHeight="1" spans="1:26">
      <c r="A47" s="530"/>
      <c r="B47" s="530"/>
      <c r="C47" s="531"/>
      <c r="D47" s="530"/>
      <c r="E47" s="530"/>
      <c r="F47" s="530"/>
      <c r="G47" s="530"/>
      <c r="H47" s="530"/>
      <c r="I47" s="530"/>
      <c r="J47" s="530"/>
      <c r="K47" s="530"/>
      <c r="L47" s="530"/>
      <c r="M47" s="530"/>
      <c r="N47" s="530"/>
      <c r="O47" s="530"/>
      <c r="P47" s="530"/>
      <c r="Q47" s="530"/>
      <c r="R47" s="530"/>
      <c r="S47" s="530"/>
      <c r="T47" s="530"/>
      <c r="U47" s="530"/>
      <c r="V47" s="530"/>
      <c r="W47" s="530"/>
      <c r="X47" s="530"/>
      <c r="Y47" s="530"/>
      <c r="Z47" s="530"/>
    </row>
    <row r="48" ht="12.75" customHeight="1" spans="1:26">
      <c r="A48" s="530"/>
      <c r="B48" s="530"/>
      <c r="C48" s="531"/>
      <c r="D48" s="530"/>
      <c r="E48" s="530"/>
      <c r="F48" s="530"/>
      <c r="G48" s="530"/>
      <c r="H48" s="530"/>
      <c r="I48" s="530"/>
      <c r="J48" s="530"/>
      <c r="K48" s="530"/>
      <c r="L48" s="530"/>
      <c r="M48" s="530"/>
      <c r="N48" s="530"/>
      <c r="O48" s="530"/>
      <c r="P48" s="530"/>
      <c r="Q48" s="530"/>
      <c r="R48" s="530"/>
      <c r="S48" s="530"/>
      <c r="T48" s="530"/>
      <c r="U48" s="530"/>
      <c r="V48" s="530"/>
      <c r="W48" s="530"/>
      <c r="X48" s="530"/>
      <c r="Y48" s="530"/>
      <c r="Z48" s="530"/>
    </row>
    <row r="49" ht="12.75" customHeight="1" spans="1:26">
      <c r="A49" s="530"/>
      <c r="B49" s="530"/>
      <c r="C49" s="531"/>
      <c r="D49" s="530"/>
      <c r="E49" s="530"/>
      <c r="F49" s="530"/>
      <c r="G49" s="530"/>
      <c r="H49" s="530"/>
      <c r="I49" s="530"/>
      <c r="J49" s="530"/>
      <c r="K49" s="530"/>
      <c r="L49" s="530"/>
      <c r="M49" s="530"/>
      <c r="N49" s="530"/>
      <c r="O49" s="530"/>
      <c r="P49" s="530"/>
      <c r="Q49" s="530"/>
      <c r="R49" s="530"/>
      <c r="S49" s="530"/>
      <c r="T49" s="530"/>
      <c r="U49" s="530"/>
      <c r="V49" s="530"/>
      <c r="W49" s="530"/>
      <c r="X49" s="530"/>
      <c r="Y49" s="530"/>
      <c r="Z49" s="530"/>
    </row>
    <row r="50" ht="12.75" customHeight="1" spans="1:26">
      <c r="A50" s="530"/>
      <c r="B50" s="530"/>
      <c r="C50" s="531"/>
      <c r="D50" s="530"/>
      <c r="E50" s="530"/>
      <c r="F50" s="530"/>
      <c r="G50" s="530"/>
      <c r="H50" s="530"/>
      <c r="I50" s="530"/>
      <c r="J50" s="530"/>
      <c r="K50" s="530"/>
      <c r="L50" s="530"/>
      <c r="M50" s="530"/>
      <c r="N50" s="530"/>
      <c r="O50" s="530"/>
      <c r="P50" s="530"/>
      <c r="Q50" s="530"/>
      <c r="R50" s="530"/>
      <c r="S50" s="530"/>
      <c r="T50" s="530"/>
      <c r="U50" s="530"/>
      <c r="V50" s="530"/>
      <c r="W50" s="530"/>
      <c r="X50" s="530"/>
      <c r="Y50" s="530"/>
      <c r="Z50" s="530"/>
    </row>
    <row r="51" ht="12.75" customHeight="1" spans="1:26">
      <c r="A51" s="530"/>
      <c r="B51" s="530"/>
      <c r="C51" s="531"/>
      <c r="D51" s="530"/>
      <c r="E51" s="530"/>
      <c r="F51" s="530"/>
      <c r="G51" s="530"/>
      <c r="H51" s="530"/>
      <c r="I51" s="530"/>
      <c r="J51" s="530"/>
      <c r="K51" s="530"/>
      <c r="L51" s="530"/>
      <c r="M51" s="530"/>
      <c r="N51" s="530"/>
      <c r="O51" s="530"/>
      <c r="P51" s="530"/>
      <c r="Q51" s="530"/>
      <c r="R51" s="530"/>
      <c r="S51" s="530"/>
      <c r="T51" s="530"/>
      <c r="U51" s="530"/>
      <c r="V51" s="530"/>
      <c r="W51" s="530"/>
      <c r="X51" s="530"/>
      <c r="Y51" s="530"/>
      <c r="Z51" s="530"/>
    </row>
    <row r="52" ht="12.75" customHeight="1" spans="1:26">
      <c r="A52" s="530"/>
      <c r="B52" s="530"/>
      <c r="C52" s="531"/>
      <c r="D52" s="530"/>
      <c r="E52" s="530"/>
      <c r="F52" s="530"/>
      <c r="G52" s="530"/>
      <c r="H52" s="530"/>
      <c r="I52" s="530"/>
      <c r="J52" s="530"/>
      <c r="K52" s="530"/>
      <c r="L52" s="530"/>
      <c r="M52" s="530"/>
      <c r="N52" s="530"/>
      <c r="O52" s="530"/>
      <c r="P52" s="530"/>
      <c r="Q52" s="530"/>
      <c r="R52" s="530"/>
      <c r="S52" s="530"/>
      <c r="T52" s="530"/>
      <c r="U52" s="530"/>
      <c r="V52" s="530"/>
      <c r="W52" s="530"/>
      <c r="X52" s="530"/>
      <c r="Y52" s="530"/>
      <c r="Z52" s="530"/>
    </row>
    <row r="53" ht="12.75" customHeight="1" spans="1:26">
      <c r="A53" s="530"/>
      <c r="B53" s="530"/>
      <c r="C53" s="531"/>
      <c r="D53" s="530"/>
      <c r="E53" s="530"/>
      <c r="F53" s="530"/>
      <c r="G53" s="530"/>
      <c r="H53" s="530"/>
      <c r="I53" s="530"/>
      <c r="J53" s="530"/>
      <c r="K53" s="530"/>
      <c r="L53" s="530"/>
      <c r="M53" s="530"/>
      <c r="N53" s="530"/>
      <c r="O53" s="530"/>
      <c r="P53" s="530"/>
      <c r="Q53" s="530"/>
      <c r="R53" s="530"/>
      <c r="S53" s="530"/>
      <c r="T53" s="530"/>
      <c r="U53" s="530"/>
      <c r="V53" s="530"/>
      <c r="W53" s="530"/>
      <c r="X53" s="530"/>
      <c r="Y53" s="530"/>
      <c r="Z53" s="530"/>
    </row>
    <row r="54" ht="12.75" customHeight="1" spans="1:26">
      <c r="A54" s="530"/>
      <c r="B54" s="530"/>
      <c r="C54" s="531"/>
      <c r="D54" s="530"/>
      <c r="E54" s="530"/>
      <c r="F54" s="530"/>
      <c r="G54" s="530"/>
      <c r="H54" s="530"/>
      <c r="I54" s="530"/>
      <c r="J54" s="530"/>
      <c r="K54" s="530"/>
      <c r="L54" s="530"/>
      <c r="M54" s="530"/>
      <c r="N54" s="530"/>
      <c r="O54" s="530"/>
      <c r="P54" s="530"/>
      <c r="Q54" s="530"/>
      <c r="R54" s="530"/>
      <c r="S54" s="530"/>
      <c r="T54" s="530"/>
      <c r="U54" s="530"/>
      <c r="V54" s="530"/>
      <c r="W54" s="530"/>
      <c r="X54" s="530"/>
      <c r="Y54" s="530"/>
      <c r="Z54" s="530"/>
    </row>
    <row r="55" ht="12.75" customHeight="1" spans="1:26">
      <c r="A55" s="530"/>
      <c r="B55" s="530"/>
      <c r="C55" s="531"/>
      <c r="D55" s="530"/>
      <c r="E55" s="530"/>
      <c r="F55" s="530"/>
      <c r="G55" s="530"/>
      <c r="H55" s="530"/>
      <c r="I55" s="530"/>
      <c r="J55" s="530"/>
      <c r="K55" s="530"/>
      <c r="L55" s="530"/>
      <c r="M55" s="530"/>
      <c r="N55" s="530"/>
      <c r="O55" s="530"/>
      <c r="P55" s="530"/>
      <c r="Q55" s="530"/>
      <c r="R55" s="530"/>
      <c r="S55" s="530"/>
      <c r="T55" s="530"/>
      <c r="U55" s="530"/>
      <c r="V55" s="530"/>
      <c r="W55" s="530"/>
      <c r="X55" s="530"/>
      <c r="Y55" s="530"/>
      <c r="Z55" s="530"/>
    </row>
    <row r="56" ht="12.75" customHeight="1" spans="1:26">
      <c r="A56" s="530"/>
      <c r="B56" s="530"/>
      <c r="C56" s="531"/>
      <c r="D56" s="530"/>
      <c r="E56" s="530"/>
      <c r="F56" s="530"/>
      <c r="G56" s="530"/>
      <c r="H56" s="530"/>
      <c r="I56" s="530"/>
      <c r="J56" s="530"/>
      <c r="K56" s="530"/>
      <c r="L56" s="530"/>
      <c r="M56" s="530"/>
      <c r="N56" s="530"/>
      <c r="O56" s="530"/>
      <c r="P56" s="530"/>
      <c r="Q56" s="530"/>
      <c r="R56" s="530"/>
      <c r="S56" s="530"/>
      <c r="T56" s="530"/>
      <c r="U56" s="530"/>
      <c r="V56" s="530"/>
      <c r="W56" s="530"/>
      <c r="X56" s="530"/>
      <c r="Y56" s="530"/>
      <c r="Z56" s="530"/>
    </row>
    <row r="57" ht="12.75" customHeight="1" spans="1:26">
      <c r="A57" s="530"/>
      <c r="B57" s="530"/>
      <c r="C57" s="531"/>
      <c r="D57" s="530"/>
      <c r="E57" s="530"/>
      <c r="F57" s="530"/>
      <c r="G57" s="530"/>
      <c r="H57" s="530"/>
      <c r="I57" s="530"/>
      <c r="J57" s="530"/>
      <c r="K57" s="530"/>
      <c r="L57" s="530"/>
      <c r="M57" s="530"/>
      <c r="N57" s="530"/>
      <c r="O57" s="530"/>
      <c r="P57" s="530"/>
      <c r="Q57" s="530"/>
      <c r="R57" s="530"/>
      <c r="S57" s="530"/>
      <c r="T57" s="530"/>
      <c r="U57" s="530"/>
      <c r="V57" s="530"/>
      <c r="W57" s="530"/>
      <c r="X57" s="530"/>
      <c r="Y57" s="530"/>
      <c r="Z57" s="530"/>
    </row>
    <row r="58" ht="12.75" customHeight="1" spans="1:26">
      <c r="A58" s="530"/>
      <c r="B58" s="530"/>
      <c r="C58" s="531"/>
      <c r="D58" s="530"/>
      <c r="E58" s="530"/>
      <c r="F58" s="530"/>
      <c r="G58" s="530"/>
      <c r="H58" s="530"/>
      <c r="I58" s="530"/>
      <c r="J58" s="530"/>
      <c r="K58" s="530"/>
      <c r="L58" s="530"/>
      <c r="M58" s="530"/>
      <c r="N58" s="530"/>
      <c r="O58" s="530"/>
      <c r="P58" s="530"/>
      <c r="Q58" s="530"/>
      <c r="R58" s="530"/>
      <c r="S58" s="530"/>
      <c r="T58" s="530"/>
      <c r="U58" s="530"/>
      <c r="V58" s="530"/>
      <c r="W58" s="530"/>
      <c r="X58" s="530"/>
      <c r="Y58" s="530"/>
      <c r="Z58" s="530"/>
    </row>
    <row r="59" ht="12.75" customHeight="1" spans="1:26">
      <c r="A59" s="530"/>
      <c r="B59" s="530"/>
      <c r="C59" s="531"/>
      <c r="D59" s="530"/>
      <c r="E59" s="530"/>
      <c r="F59" s="530"/>
      <c r="G59" s="530"/>
      <c r="H59" s="530"/>
      <c r="I59" s="530"/>
      <c r="J59" s="530"/>
      <c r="K59" s="530"/>
      <c r="L59" s="530"/>
      <c r="M59" s="530"/>
      <c r="N59" s="530"/>
      <c r="O59" s="530"/>
      <c r="P59" s="530"/>
      <c r="Q59" s="530"/>
      <c r="R59" s="530"/>
      <c r="S59" s="530"/>
      <c r="T59" s="530"/>
      <c r="U59" s="530"/>
      <c r="V59" s="530"/>
      <c r="W59" s="530"/>
      <c r="X59" s="530"/>
      <c r="Y59" s="530"/>
      <c r="Z59" s="530"/>
    </row>
    <row r="60" ht="12.75" customHeight="1" spans="1:26">
      <c r="A60" s="530"/>
      <c r="B60" s="530"/>
      <c r="C60" s="531"/>
      <c r="D60" s="530"/>
      <c r="E60" s="530"/>
      <c r="F60" s="530"/>
      <c r="G60" s="530"/>
      <c r="H60" s="530"/>
      <c r="I60" s="530"/>
      <c r="J60" s="530"/>
      <c r="K60" s="530"/>
      <c r="L60" s="530"/>
      <c r="M60" s="530"/>
      <c r="N60" s="530"/>
      <c r="O60" s="530"/>
      <c r="P60" s="530"/>
      <c r="Q60" s="530"/>
      <c r="R60" s="530"/>
      <c r="S60" s="530"/>
      <c r="T60" s="530"/>
      <c r="U60" s="530"/>
      <c r="V60" s="530"/>
      <c r="W60" s="530"/>
      <c r="X60" s="530"/>
      <c r="Y60" s="530"/>
      <c r="Z60" s="530"/>
    </row>
    <row r="61" ht="12.75" customHeight="1" spans="1:26">
      <c r="A61" s="530"/>
      <c r="B61" s="530"/>
      <c r="C61" s="531"/>
      <c r="D61" s="530"/>
      <c r="E61" s="530"/>
      <c r="F61" s="530"/>
      <c r="G61" s="530"/>
      <c r="H61" s="530"/>
      <c r="I61" s="530"/>
      <c r="J61" s="530"/>
      <c r="K61" s="530"/>
      <c r="L61" s="530"/>
      <c r="M61" s="530"/>
      <c r="N61" s="530"/>
      <c r="O61" s="530"/>
      <c r="P61" s="530"/>
      <c r="Q61" s="530"/>
      <c r="R61" s="530"/>
      <c r="S61" s="530"/>
      <c r="T61" s="530"/>
      <c r="U61" s="530"/>
      <c r="V61" s="530"/>
      <c r="W61" s="530"/>
      <c r="X61" s="530"/>
      <c r="Y61" s="530"/>
      <c r="Z61" s="530"/>
    </row>
    <row r="62" ht="12.75" customHeight="1" spans="1:26">
      <c r="A62" s="530"/>
      <c r="B62" s="530"/>
      <c r="C62" s="531"/>
      <c r="D62" s="530"/>
      <c r="E62" s="530"/>
      <c r="F62" s="530"/>
      <c r="G62" s="530"/>
      <c r="H62" s="530"/>
      <c r="I62" s="530"/>
      <c r="J62" s="530"/>
      <c r="K62" s="530"/>
      <c r="L62" s="530"/>
      <c r="M62" s="530"/>
      <c r="N62" s="530"/>
      <c r="O62" s="530"/>
      <c r="P62" s="530"/>
      <c r="Q62" s="530"/>
      <c r="R62" s="530"/>
      <c r="S62" s="530"/>
      <c r="T62" s="530"/>
      <c r="U62" s="530"/>
      <c r="V62" s="530"/>
      <c r="W62" s="530"/>
      <c r="X62" s="530"/>
      <c r="Y62" s="530"/>
      <c r="Z62" s="530"/>
    </row>
    <row r="63" ht="12.75" customHeight="1" spans="1:26">
      <c r="A63" s="530"/>
      <c r="B63" s="530"/>
      <c r="C63" s="531"/>
      <c r="D63" s="530"/>
      <c r="E63" s="530"/>
      <c r="F63" s="530"/>
      <c r="G63" s="530"/>
      <c r="H63" s="530"/>
      <c r="I63" s="530"/>
      <c r="J63" s="530"/>
      <c r="K63" s="530"/>
      <c r="L63" s="530"/>
      <c r="M63" s="530"/>
      <c r="N63" s="530"/>
      <c r="O63" s="530"/>
      <c r="P63" s="530"/>
      <c r="Q63" s="530"/>
      <c r="R63" s="530"/>
      <c r="S63" s="530"/>
      <c r="T63" s="530"/>
      <c r="U63" s="530"/>
      <c r="V63" s="530"/>
      <c r="W63" s="530"/>
      <c r="X63" s="530"/>
      <c r="Y63" s="530"/>
      <c r="Z63" s="530"/>
    </row>
    <row r="64" ht="12.75" customHeight="1" spans="1:26">
      <c r="A64" s="530"/>
      <c r="B64" s="530"/>
      <c r="C64" s="531"/>
      <c r="D64" s="530"/>
      <c r="E64" s="530"/>
      <c r="F64" s="530"/>
      <c r="G64" s="530"/>
      <c r="H64" s="530"/>
      <c r="I64" s="530"/>
      <c r="J64" s="530"/>
      <c r="K64" s="530"/>
      <c r="L64" s="530"/>
      <c r="M64" s="530"/>
      <c r="N64" s="530"/>
      <c r="O64" s="530"/>
      <c r="P64" s="530"/>
      <c r="Q64" s="530"/>
      <c r="R64" s="530"/>
      <c r="S64" s="530"/>
      <c r="T64" s="530"/>
      <c r="U64" s="530"/>
      <c r="V64" s="530"/>
      <c r="W64" s="530"/>
      <c r="X64" s="530"/>
      <c r="Y64" s="530"/>
      <c r="Z64" s="530"/>
    </row>
    <row r="65" ht="12.75" customHeight="1" spans="1:26">
      <c r="A65" s="530"/>
      <c r="B65" s="530"/>
      <c r="C65" s="531"/>
      <c r="D65" s="530"/>
      <c r="E65" s="530"/>
      <c r="F65" s="530"/>
      <c r="G65" s="530"/>
      <c r="H65" s="530"/>
      <c r="I65" s="530"/>
      <c r="J65" s="530"/>
      <c r="K65" s="530"/>
      <c r="L65" s="530"/>
      <c r="M65" s="530"/>
      <c r="N65" s="530"/>
      <c r="O65" s="530"/>
      <c r="P65" s="530"/>
      <c r="Q65" s="530"/>
      <c r="R65" s="530"/>
      <c r="S65" s="530"/>
      <c r="T65" s="530"/>
      <c r="U65" s="530"/>
      <c r="V65" s="530"/>
      <c r="W65" s="530"/>
      <c r="X65" s="530"/>
      <c r="Y65" s="530"/>
      <c r="Z65" s="530"/>
    </row>
    <row r="66" ht="12.75" customHeight="1" spans="1:26">
      <c r="A66" s="530"/>
      <c r="B66" s="530"/>
      <c r="C66" s="531"/>
      <c r="D66" s="530"/>
      <c r="E66" s="530"/>
      <c r="F66" s="530"/>
      <c r="G66" s="530"/>
      <c r="H66" s="530"/>
      <c r="I66" s="530"/>
      <c r="J66" s="530"/>
      <c r="K66" s="530"/>
      <c r="L66" s="530"/>
      <c r="M66" s="530"/>
      <c r="N66" s="530"/>
      <c r="O66" s="530"/>
      <c r="P66" s="530"/>
      <c r="Q66" s="530"/>
      <c r="R66" s="530"/>
      <c r="S66" s="530"/>
      <c r="T66" s="530"/>
      <c r="U66" s="530"/>
      <c r="V66" s="530"/>
      <c r="W66" s="530"/>
      <c r="X66" s="530"/>
      <c r="Y66" s="530"/>
      <c r="Z66" s="530"/>
    </row>
    <row r="67" ht="12.75" customHeight="1" spans="1:26">
      <c r="A67" s="530"/>
      <c r="B67" s="530"/>
      <c r="C67" s="531"/>
      <c r="D67" s="530"/>
      <c r="E67" s="530"/>
      <c r="F67" s="530"/>
      <c r="G67" s="530"/>
      <c r="H67" s="530"/>
      <c r="I67" s="530"/>
      <c r="J67" s="530"/>
      <c r="K67" s="530"/>
      <c r="L67" s="530"/>
      <c r="M67" s="530"/>
      <c r="N67" s="530"/>
      <c r="O67" s="530"/>
      <c r="P67" s="530"/>
      <c r="Q67" s="530"/>
      <c r="R67" s="530"/>
      <c r="S67" s="530"/>
      <c r="T67" s="530"/>
      <c r="U67" s="530"/>
      <c r="V67" s="530"/>
      <c r="W67" s="530"/>
      <c r="X67" s="530"/>
      <c r="Y67" s="530"/>
      <c r="Z67" s="530"/>
    </row>
    <row r="68" ht="12.75" customHeight="1" spans="1:26">
      <c r="A68" s="530"/>
      <c r="B68" s="530"/>
      <c r="C68" s="531"/>
      <c r="D68" s="530"/>
      <c r="E68" s="530"/>
      <c r="F68" s="530"/>
      <c r="G68" s="530"/>
      <c r="H68" s="530"/>
      <c r="I68" s="530"/>
      <c r="J68" s="530"/>
      <c r="K68" s="530"/>
      <c r="L68" s="530"/>
      <c r="M68" s="530"/>
      <c r="N68" s="530"/>
      <c r="O68" s="530"/>
      <c r="P68" s="530"/>
      <c r="Q68" s="530"/>
      <c r="R68" s="530"/>
      <c r="S68" s="530"/>
      <c r="T68" s="530"/>
      <c r="U68" s="530"/>
      <c r="V68" s="530"/>
      <c r="W68" s="530"/>
      <c r="X68" s="530"/>
      <c r="Y68" s="530"/>
      <c r="Z68" s="530"/>
    </row>
    <row r="69" ht="12.75" customHeight="1" spans="1:26">
      <c r="A69" s="530"/>
      <c r="B69" s="530"/>
      <c r="C69" s="531"/>
      <c r="D69" s="530"/>
      <c r="E69" s="530"/>
      <c r="F69" s="530"/>
      <c r="G69" s="530"/>
      <c r="H69" s="530"/>
      <c r="I69" s="530"/>
      <c r="J69" s="530"/>
      <c r="K69" s="530"/>
      <c r="L69" s="530"/>
      <c r="M69" s="530"/>
      <c r="N69" s="530"/>
      <c r="O69" s="530"/>
      <c r="P69" s="530"/>
      <c r="Q69" s="530"/>
      <c r="R69" s="530"/>
      <c r="S69" s="530"/>
      <c r="T69" s="530"/>
      <c r="U69" s="530"/>
      <c r="V69" s="530"/>
      <c r="W69" s="530"/>
      <c r="X69" s="530"/>
      <c r="Y69" s="530"/>
      <c r="Z69" s="530"/>
    </row>
    <row r="70" ht="12.75" customHeight="1" spans="1:26">
      <c r="A70" s="530"/>
      <c r="B70" s="530"/>
      <c r="C70" s="531"/>
      <c r="D70" s="530"/>
      <c r="E70" s="530"/>
      <c r="F70" s="530"/>
      <c r="G70" s="530"/>
      <c r="H70" s="530"/>
      <c r="I70" s="530"/>
      <c r="J70" s="530"/>
      <c r="K70" s="530"/>
      <c r="L70" s="530"/>
      <c r="M70" s="530"/>
      <c r="N70" s="530"/>
      <c r="O70" s="530"/>
      <c r="P70" s="530"/>
      <c r="Q70" s="530"/>
      <c r="R70" s="530"/>
      <c r="S70" s="530"/>
      <c r="T70" s="530"/>
      <c r="U70" s="530"/>
      <c r="V70" s="530"/>
      <c r="W70" s="530"/>
      <c r="X70" s="530"/>
      <c r="Y70" s="530"/>
      <c r="Z70" s="530"/>
    </row>
    <row r="71" ht="12.75" customHeight="1" spans="1:26">
      <c r="A71" s="530"/>
      <c r="B71" s="530"/>
      <c r="C71" s="531"/>
      <c r="D71" s="530"/>
      <c r="E71" s="530"/>
      <c r="F71" s="530"/>
      <c r="G71" s="530"/>
      <c r="H71" s="530"/>
      <c r="I71" s="530"/>
      <c r="J71" s="530"/>
      <c r="K71" s="530"/>
      <c r="L71" s="530"/>
      <c r="M71" s="530"/>
      <c r="N71" s="530"/>
      <c r="O71" s="530"/>
      <c r="P71" s="530"/>
      <c r="Q71" s="530"/>
      <c r="R71" s="530"/>
      <c r="S71" s="530"/>
      <c r="T71" s="530"/>
      <c r="U71" s="530"/>
      <c r="V71" s="530"/>
      <c r="W71" s="530"/>
      <c r="X71" s="530"/>
      <c r="Y71" s="530"/>
      <c r="Z71" s="530"/>
    </row>
    <row r="72" ht="12.75" customHeight="1" spans="1:26">
      <c r="A72" s="530"/>
      <c r="B72" s="530"/>
      <c r="C72" s="531"/>
      <c r="D72" s="530"/>
      <c r="E72" s="530"/>
      <c r="F72" s="530"/>
      <c r="G72" s="530"/>
      <c r="H72" s="530"/>
      <c r="I72" s="530"/>
      <c r="J72" s="530"/>
      <c r="K72" s="530"/>
      <c r="L72" s="530"/>
      <c r="M72" s="530"/>
      <c r="N72" s="530"/>
      <c r="O72" s="530"/>
      <c r="P72" s="530"/>
      <c r="Q72" s="530"/>
      <c r="R72" s="530"/>
      <c r="S72" s="530"/>
      <c r="T72" s="530"/>
      <c r="U72" s="530"/>
      <c r="V72" s="530"/>
      <c r="W72" s="530"/>
      <c r="X72" s="530"/>
      <c r="Y72" s="530"/>
      <c r="Z72" s="530"/>
    </row>
    <row r="73" ht="12.75" customHeight="1" spans="1:26">
      <c r="A73" s="530"/>
      <c r="B73" s="530"/>
      <c r="C73" s="531"/>
      <c r="D73" s="530"/>
      <c r="E73" s="530"/>
      <c r="F73" s="530"/>
      <c r="G73" s="530"/>
      <c r="H73" s="530"/>
      <c r="I73" s="530"/>
      <c r="J73" s="530"/>
      <c r="K73" s="530"/>
      <c r="L73" s="530"/>
      <c r="M73" s="530"/>
      <c r="N73" s="530"/>
      <c r="O73" s="530"/>
      <c r="P73" s="530"/>
      <c r="Q73" s="530"/>
      <c r="R73" s="530"/>
      <c r="S73" s="530"/>
      <c r="T73" s="530"/>
      <c r="U73" s="530"/>
      <c r="V73" s="530"/>
      <c r="W73" s="530"/>
      <c r="X73" s="530"/>
      <c r="Y73" s="530"/>
      <c r="Z73" s="530"/>
    </row>
    <row r="74" ht="12.75" customHeight="1" spans="1:26">
      <c r="A74" s="530"/>
      <c r="B74" s="530"/>
      <c r="C74" s="531"/>
      <c r="D74" s="530"/>
      <c r="E74" s="530"/>
      <c r="F74" s="530"/>
      <c r="G74" s="530"/>
      <c r="H74" s="530"/>
      <c r="I74" s="530"/>
      <c r="J74" s="530"/>
      <c r="K74" s="530"/>
      <c r="L74" s="530"/>
      <c r="M74" s="530"/>
      <c r="N74" s="530"/>
      <c r="O74" s="530"/>
      <c r="P74" s="530"/>
      <c r="Q74" s="530"/>
      <c r="R74" s="530"/>
      <c r="S74" s="530"/>
      <c r="T74" s="530"/>
      <c r="U74" s="530"/>
      <c r="V74" s="530"/>
      <c r="W74" s="530"/>
      <c r="X74" s="530"/>
      <c r="Y74" s="530"/>
      <c r="Z74" s="530"/>
    </row>
    <row r="75" ht="12.75" customHeight="1" spans="1:26">
      <c r="A75" s="530"/>
      <c r="B75" s="530"/>
      <c r="C75" s="531"/>
      <c r="D75" s="530"/>
      <c r="E75" s="530"/>
      <c r="F75" s="530"/>
      <c r="G75" s="530"/>
      <c r="H75" s="530"/>
      <c r="I75" s="530"/>
      <c r="J75" s="530"/>
      <c r="K75" s="530"/>
      <c r="L75" s="530"/>
      <c r="M75" s="530"/>
      <c r="N75" s="530"/>
      <c r="O75" s="530"/>
      <c r="P75" s="530"/>
      <c r="Q75" s="530"/>
      <c r="R75" s="530"/>
      <c r="S75" s="530"/>
      <c r="T75" s="530"/>
      <c r="U75" s="530"/>
      <c r="V75" s="530"/>
      <c r="W75" s="530"/>
      <c r="X75" s="530"/>
      <c r="Y75" s="530"/>
      <c r="Z75" s="530"/>
    </row>
    <row r="76" ht="12.75" customHeight="1" spans="1:26">
      <c r="A76" s="530"/>
      <c r="B76" s="530"/>
      <c r="C76" s="531"/>
      <c r="D76" s="530"/>
      <c r="E76" s="530"/>
      <c r="F76" s="530"/>
      <c r="G76" s="530"/>
      <c r="H76" s="530"/>
      <c r="I76" s="530"/>
      <c r="J76" s="530"/>
      <c r="K76" s="530"/>
      <c r="L76" s="530"/>
      <c r="M76" s="530"/>
      <c r="N76" s="530"/>
      <c r="O76" s="530"/>
      <c r="P76" s="530"/>
      <c r="Q76" s="530"/>
      <c r="R76" s="530"/>
      <c r="S76" s="530"/>
      <c r="T76" s="530"/>
      <c r="U76" s="530"/>
      <c r="V76" s="530"/>
      <c r="W76" s="530"/>
      <c r="X76" s="530"/>
      <c r="Y76" s="530"/>
      <c r="Z76" s="530"/>
    </row>
    <row r="77" ht="12.75" customHeight="1" spans="1:26">
      <c r="A77" s="530"/>
      <c r="B77" s="530"/>
      <c r="C77" s="531"/>
      <c r="D77" s="530"/>
      <c r="E77" s="530"/>
      <c r="F77" s="530"/>
      <c r="G77" s="530"/>
      <c r="H77" s="530"/>
      <c r="I77" s="530"/>
      <c r="J77" s="530"/>
      <c r="K77" s="530"/>
      <c r="L77" s="530"/>
      <c r="M77" s="530"/>
      <c r="N77" s="530"/>
      <c r="O77" s="530"/>
      <c r="P77" s="530"/>
      <c r="Q77" s="530"/>
      <c r="R77" s="530"/>
      <c r="S77" s="530"/>
      <c r="T77" s="530"/>
      <c r="U77" s="530"/>
      <c r="V77" s="530"/>
      <c r="W77" s="530"/>
      <c r="X77" s="530"/>
      <c r="Y77" s="530"/>
      <c r="Z77" s="530"/>
    </row>
    <row r="78" ht="12.75" customHeight="1" spans="1:26">
      <c r="A78" s="530"/>
      <c r="B78" s="530"/>
      <c r="C78" s="531"/>
      <c r="D78" s="530"/>
      <c r="E78" s="530"/>
      <c r="F78" s="530"/>
      <c r="G78" s="530"/>
      <c r="H78" s="530"/>
      <c r="I78" s="530"/>
      <c r="J78" s="530"/>
      <c r="K78" s="530"/>
      <c r="L78" s="530"/>
      <c r="M78" s="530"/>
      <c r="N78" s="530"/>
      <c r="O78" s="530"/>
      <c r="P78" s="530"/>
      <c r="Q78" s="530"/>
      <c r="R78" s="530"/>
      <c r="S78" s="530"/>
      <c r="T78" s="530"/>
      <c r="U78" s="530"/>
      <c r="V78" s="530"/>
      <c r="W78" s="530"/>
      <c r="X78" s="530"/>
      <c r="Y78" s="530"/>
      <c r="Z78" s="530"/>
    </row>
    <row r="79" ht="12.75" customHeight="1" spans="1:26">
      <c r="A79" s="530"/>
      <c r="B79" s="530"/>
      <c r="C79" s="531"/>
      <c r="D79" s="530"/>
      <c r="E79" s="530"/>
      <c r="F79" s="530"/>
      <c r="G79" s="530"/>
      <c r="H79" s="530"/>
      <c r="I79" s="530"/>
      <c r="J79" s="530"/>
      <c r="K79" s="530"/>
      <c r="L79" s="530"/>
      <c r="M79" s="530"/>
      <c r="N79" s="530"/>
      <c r="O79" s="530"/>
      <c r="P79" s="530"/>
      <c r="Q79" s="530"/>
      <c r="R79" s="530"/>
      <c r="S79" s="530"/>
      <c r="T79" s="530"/>
      <c r="U79" s="530"/>
      <c r="V79" s="530"/>
      <c r="W79" s="530"/>
      <c r="X79" s="530"/>
      <c r="Y79" s="530"/>
      <c r="Z79" s="530"/>
    </row>
    <row r="80" ht="12.75" customHeight="1" spans="1:26">
      <c r="A80" s="530"/>
      <c r="B80" s="530"/>
      <c r="C80" s="531"/>
      <c r="D80" s="530"/>
      <c r="E80" s="530"/>
      <c r="F80" s="530"/>
      <c r="G80" s="530"/>
      <c r="H80" s="530"/>
      <c r="I80" s="530"/>
      <c r="J80" s="530"/>
      <c r="K80" s="530"/>
      <c r="L80" s="530"/>
      <c r="M80" s="530"/>
      <c r="N80" s="530"/>
      <c r="O80" s="530"/>
      <c r="P80" s="530"/>
      <c r="Q80" s="530"/>
      <c r="R80" s="530"/>
      <c r="S80" s="530"/>
      <c r="T80" s="530"/>
      <c r="U80" s="530"/>
      <c r="V80" s="530"/>
      <c r="W80" s="530"/>
      <c r="X80" s="530"/>
      <c r="Y80" s="530"/>
      <c r="Z80" s="530"/>
    </row>
    <row r="81" ht="12.75" customHeight="1" spans="1:26">
      <c r="A81" s="530"/>
      <c r="B81" s="530"/>
      <c r="C81" s="531"/>
      <c r="D81" s="530"/>
      <c r="E81" s="530"/>
      <c r="F81" s="530"/>
      <c r="G81" s="530"/>
      <c r="H81" s="530"/>
      <c r="I81" s="530"/>
      <c r="J81" s="530"/>
      <c r="K81" s="530"/>
      <c r="L81" s="530"/>
      <c r="M81" s="530"/>
      <c r="N81" s="530"/>
      <c r="O81" s="530"/>
      <c r="P81" s="530"/>
      <c r="Q81" s="530"/>
      <c r="R81" s="530"/>
      <c r="S81" s="530"/>
      <c r="T81" s="530"/>
      <c r="U81" s="530"/>
      <c r="V81" s="530"/>
      <c r="W81" s="530"/>
      <c r="X81" s="530"/>
      <c r="Y81" s="530"/>
      <c r="Z81" s="530"/>
    </row>
    <row r="82" ht="12.75" customHeight="1" spans="1:26">
      <c r="A82" s="530"/>
      <c r="B82" s="530"/>
      <c r="C82" s="531"/>
      <c r="D82" s="530"/>
      <c r="E82" s="530"/>
      <c r="F82" s="530"/>
      <c r="G82" s="530"/>
      <c r="H82" s="530"/>
      <c r="I82" s="530"/>
      <c r="J82" s="530"/>
      <c r="K82" s="530"/>
      <c r="L82" s="530"/>
      <c r="M82" s="530"/>
      <c r="N82" s="530"/>
      <c r="O82" s="530"/>
      <c r="P82" s="530"/>
      <c r="Q82" s="530"/>
      <c r="R82" s="530"/>
      <c r="S82" s="530"/>
      <c r="T82" s="530"/>
      <c r="U82" s="530"/>
      <c r="V82" s="530"/>
      <c r="W82" s="530"/>
      <c r="X82" s="530"/>
      <c r="Y82" s="530"/>
      <c r="Z82" s="530"/>
    </row>
    <row r="83" ht="12.75" customHeight="1" spans="1:26">
      <c r="A83" s="530"/>
      <c r="B83" s="530"/>
      <c r="C83" s="531"/>
      <c r="D83" s="530"/>
      <c r="E83" s="530"/>
      <c r="F83" s="530"/>
      <c r="G83" s="530"/>
      <c r="H83" s="530"/>
      <c r="I83" s="530"/>
      <c r="J83" s="530"/>
      <c r="K83" s="530"/>
      <c r="L83" s="530"/>
      <c r="M83" s="530"/>
      <c r="N83" s="530"/>
      <c r="O83" s="530"/>
      <c r="P83" s="530"/>
      <c r="Q83" s="530"/>
      <c r="R83" s="530"/>
      <c r="S83" s="530"/>
      <c r="T83" s="530"/>
      <c r="U83" s="530"/>
      <c r="V83" s="530"/>
      <c r="W83" s="530"/>
      <c r="X83" s="530"/>
      <c r="Y83" s="530"/>
      <c r="Z83" s="530"/>
    </row>
    <row r="84" ht="12.75" customHeight="1" spans="1:26">
      <c r="A84" s="530"/>
      <c r="B84" s="530"/>
      <c r="C84" s="531"/>
      <c r="D84" s="530"/>
      <c r="E84" s="530"/>
      <c r="F84" s="530"/>
      <c r="G84" s="530"/>
      <c r="H84" s="530"/>
      <c r="I84" s="530"/>
      <c r="J84" s="530"/>
      <c r="K84" s="530"/>
      <c r="L84" s="530"/>
      <c r="M84" s="530"/>
      <c r="N84" s="530"/>
      <c r="O84" s="530"/>
      <c r="P84" s="530"/>
      <c r="Q84" s="530"/>
      <c r="R84" s="530"/>
      <c r="S84" s="530"/>
      <c r="T84" s="530"/>
      <c r="U84" s="530"/>
      <c r="V84" s="530"/>
      <c r="W84" s="530"/>
      <c r="X84" s="530"/>
      <c r="Y84" s="530"/>
      <c r="Z84" s="530"/>
    </row>
    <row r="85" ht="12.75" customHeight="1" spans="1:26">
      <c r="A85" s="530"/>
      <c r="B85" s="530"/>
      <c r="C85" s="531"/>
      <c r="D85" s="530"/>
      <c r="E85" s="530"/>
      <c r="F85" s="530"/>
      <c r="G85" s="530"/>
      <c r="H85" s="530"/>
      <c r="I85" s="530"/>
      <c r="J85" s="530"/>
      <c r="K85" s="530"/>
      <c r="L85" s="530"/>
      <c r="M85" s="530"/>
      <c r="N85" s="530"/>
      <c r="O85" s="530"/>
      <c r="P85" s="530"/>
      <c r="Q85" s="530"/>
      <c r="R85" s="530"/>
      <c r="S85" s="530"/>
      <c r="T85" s="530"/>
      <c r="U85" s="530"/>
      <c r="V85" s="530"/>
      <c r="W85" s="530"/>
      <c r="X85" s="530"/>
      <c r="Y85" s="530"/>
      <c r="Z85" s="530"/>
    </row>
    <row r="86" ht="12.75" customHeight="1" spans="1:26">
      <c r="A86" s="530"/>
      <c r="B86" s="530"/>
      <c r="C86" s="531"/>
      <c r="D86" s="530"/>
      <c r="E86" s="530"/>
      <c r="F86" s="530"/>
      <c r="G86" s="530"/>
      <c r="H86" s="530"/>
      <c r="I86" s="530"/>
      <c r="J86" s="530"/>
      <c r="K86" s="530"/>
      <c r="L86" s="530"/>
      <c r="M86" s="530"/>
      <c r="N86" s="530"/>
      <c r="O86" s="530"/>
      <c r="P86" s="530"/>
      <c r="Q86" s="530"/>
      <c r="R86" s="530"/>
      <c r="S86" s="530"/>
      <c r="T86" s="530"/>
      <c r="U86" s="530"/>
      <c r="V86" s="530"/>
      <c r="W86" s="530"/>
      <c r="X86" s="530"/>
      <c r="Y86" s="530"/>
      <c r="Z86" s="530"/>
    </row>
    <row r="87" ht="12.75" customHeight="1" spans="1:26">
      <c r="A87" s="530"/>
      <c r="B87" s="530"/>
      <c r="C87" s="531"/>
      <c r="D87" s="530"/>
      <c r="E87" s="530"/>
      <c r="F87" s="530"/>
      <c r="G87" s="530"/>
      <c r="H87" s="530"/>
      <c r="I87" s="530"/>
      <c r="J87" s="530"/>
      <c r="K87" s="530"/>
      <c r="L87" s="530"/>
      <c r="M87" s="530"/>
      <c r="N87" s="530"/>
      <c r="O87" s="530"/>
      <c r="P87" s="530"/>
      <c r="Q87" s="530"/>
      <c r="R87" s="530"/>
      <c r="S87" s="530"/>
      <c r="T87" s="530"/>
      <c r="U87" s="530"/>
      <c r="V87" s="530"/>
      <c r="W87" s="530"/>
      <c r="X87" s="530"/>
      <c r="Y87" s="530"/>
      <c r="Z87" s="530"/>
    </row>
    <row r="88" ht="12.75" customHeight="1" spans="1:26">
      <c r="A88" s="530"/>
      <c r="B88" s="530"/>
      <c r="C88" s="531"/>
      <c r="D88" s="530"/>
      <c r="E88" s="530"/>
      <c r="F88" s="530"/>
      <c r="G88" s="530"/>
      <c r="H88" s="530"/>
      <c r="I88" s="530"/>
      <c r="J88" s="530"/>
      <c r="K88" s="530"/>
      <c r="L88" s="530"/>
      <c r="M88" s="530"/>
      <c r="N88" s="530"/>
      <c r="O88" s="530"/>
      <c r="P88" s="530"/>
      <c r="Q88" s="530"/>
      <c r="R88" s="530"/>
      <c r="S88" s="530"/>
      <c r="T88" s="530"/>
      <c r="U88" s="530"/>
      <c r="V88" s="530"/>
      <c r="W88" s="530"/>
      <c r="X88" s="530"/>
      <c r="Y88" s="530"/>
      <c r="Z88" s="530"/>
    </row>
    <row r="89" ht="12.75" customHeight="1" spans="1:26">
      <c r="A89" s="530"/>
      <c r="B89" s="530"/>
      <c r="C89" s="531"/>
      <c r="D89" s="530"/>
      <c r="E89" s="530"/>
      <c r="F89" s="530"/>
      <c r="G89" s="530"/>
      <c r="H89" s="530"/>
      <c r="I89" s="530"/>
      <c r="J89" s="530"/>
      <c r="K89" s="530"/>
      <c r="L89" s="530"/>
      <c r="M89" s="530"/>
      <c r="N89" s="530"/>
      <c r="O89" s="530"/>
      <c r="P89" s="530"/>
      <c r="Q89" s="530"/>
      <c r="R89" s="530"/>
      <c r="S89" s="530"/>
      <c r="T89" s="530"/>
      <c r="U89" s="530"/>
      <c r="V89" s="530"/>
      <c r="W89" s="530"/>
      <c r="X89" s="530"/>
      <c r="Y89" s="530"/>
      <c r="Z89" s="530"/>
    </row>
    <row r="90" ht="12.75" customHeight="1" spans="1:26">
      <c r="A90" s="530"/>
      <c r="B90" s="530"/>
      <c r="C90" s="531"/>
      <c r="D90" s="530"/>
      <c r="E90" s="530"/>
      <c r="F90" s="530"/>
      <c r="G90" s="530"/>
      <c r="H90" s="530"/>
      <c r="I90" s="530"/>
      <c r="J90" s="530"/>
      <c r="K90" s="530"/>
      <c r="L90" s="530"/>
      <c r="M90" s="530"/>
      <c r="N90" s="530"/>
      <c r="O90" s="530"/>
      <c r="P90" s="530"/>
      <c r="Q90" s="530"/>
      <c r="R90" s="530"/>
      <c r="S90" s="530"/>
      <c r="T90" s="530"/>
      <c r="U90" s="530"/>
      <c r="V90" s="530"/>
      <c r="W90" s="530"/>
      <c r="X90" s="530"/>
      <c r="Y90" s="530"/>
      <c r="Z90" s="530"/>
    </row>
    <row r="91" ht="12.75" customHeight="1" spans="1:26">
      <c r="A91" s="530"/>
      <c r="B91" s="530"/>
      <c r="C91" s="531"/>
      <c r="D91" s="530"/>
      <c r="E91" s="530"/>
      <c r="F91" s="530"/>
      <c r="G91" s="530"/>
      <c r="H91" s="530"/>
      <c r="I91" s="530"/>
      <c r="J91" s="530"/>
      <c r="K91" s="530"/>
      <c r="L91" s="530"/>
      <c r="M91" s="530"/>
      <c r="N91" s="530"/>
      <c r="O91" s="530"/>
      <c r="P91" s="530"/>
      <c r="Q91" s="530"/>
      <c r="R91" s="530"/>
      <c r="S91" s="530"/>
      <c r="T91" s="530"/>
      <c r="U91" s="530"/>
      <c r="V91" s="530"/>
      <c r="W91" s="530"/>
      <c r="X91" s="530"/>
      <c r="Y91" s="530"/>
      <c r="Z91" s="530"/>
    </row>
    <row r="92" ht="12.75" customHeight="1" spans="1:26">
      <c r="A92" s="530"/>
      <c r="B92" s="530"/>
      <c r="C92" s="531"/>
      <c r="D92" s="530"/>
      <c r="E92" s="530"/>
      <c r="F92" s="530"/>
      <c r="G92" s="530"/>
      <c r="H92" s="530"/>
      <c r="I92" s="530"/>
      <c r="J92" s="530"/>
      <c r="K92" s="530"/>
      <c r="L92" s="530"/>
      <c r="M92" s="530"/>
      <c r="N92" s="530"/>
      <c r="O92" s="530"/>
      <c r="P92" s="530"/>
      <c r="Q92" s="530"/>
      <c r="R92" s="530"/>
      <c r="S92" s="530"/>
      <c r="T92" s="530"/>
      <c r="U92" s="530"/>
      <c r="V92" s="530"/>
      <c r="W92" s="530"/>
      <c r="X92" s="530"/>
      <c r="Y92" s="530"/>
      <c r="Z92" s="530"/>
    </row>
    <row r="93" ht="12.75" customHeight="1" spans="1:26">
      <c r="A93" s="530"/>
      <c r="B93" s="530"/>
      <c r="C93" s="531"/>
      <c r="D93" s="530"/>
      <c r="E93" s="530"/>
      <c r="F93" s="530"/>
      <c r="G93" s="530"/>
      <c r="H93" s="530"/>
      <c r="I93" s="530"/>
      <c r="J93" s="530"/>
      <c r="K93" s="530"/>
      <c r="L93" s="530"/>
      <c r="M93" s="530"/>
      <c r="N93" s="530"/>
      <c r="O93" s="530"/>
      <c r="P93" s="530"/>
      <c r="Q93" s="530"/>
      <c r="R93" s="530"/>
      <c r="S93" s="530"/>
      <c r="T93" s="530"/>
      <c r="U93" s="530"/>
      <c r="V93" s="530"/>
      <c r="W93" s="530"/>
      <c r="X93" s="530"/>
      <c r="Y93" s="530"/>
      <c r="Z93" s="530"/>
    </row>
    <row r="94" ht="12.75" customHeight="1" spans="1:26">
      <c r="A94" s="530"/>
      <c r="B94" s="530"/>
      <c r="C94" s="531"/>
      <c r="D94" s="530"/>
      <c r="E94" s="530"/>
      <c r="F94" s="530"/>
      <c r="G94" s="530"/>
      <c r="H94" s="530"/>
      <c r="I94" s="530"/>
      <c r="J94" s="530"/>
      <c r="K94" s="530"/>
      <c r="L94" s="530"/>
      <c r="M94" s="530"/>
      <c r="N94" s="530"/>
      <c r="O94" s="530"/>
      <c r="P94" s="530"/>
      <c r="Q94" s="530"/>
      <c r="R94" s="530"/>
      <c r="S94" s="530"/>
      <c r="T94" s="530"/>
      <c r="U94" s="530"/>
      <c r="V94" s="530"/>
      <c r="W94" s="530"/>
      <c r="X94" s="530"/>
      <c r="Y94" s="530"/>
      <c r="Z94" s="530"/>
    </row>
    <row r="95" ht="12.75" customHeight="1" spans="1:26">
      <c r="A95" s="530"/>
      <c r="B95" s="530"/>
      <c r="C95" s="531"/>
      <c r="D95" s="530"/>
      <c r="E95" s="530"/>
      <c r="F95" s="530"/>
      <c r="G95" s="530"/>
      <c r="H95" s="530"/>
      <c r="I95" s="530"/>
      <c r="J95" s="530"/>
      <c r="K95" s="530"/>
      <c r="L95" s="530"/>
      <c r="M95" s="530"/>
      <c r="N95" s="530"/>
      <c r="O95" s="530"/>
      <c r="P95" s="530"/>
      <c r="Q95" s="530"/>
      <c r="R95" s="530"/>
      <c r="S95" s="530"/>
      <c r="T95" s="530"/>
      <c r="U95" s="530"/>
      <c r="V95" s="530"/>
      <c r="W95" s="530"/>
      <c r="X95" s="530"/>
      <c r="Y95" s="530"/>
      <c r="Z95" s="530"/>
    </row>
    <row r="96" ht="12.75" customHeight="1" spans="1:26">
      <c r="A96" s="530"/>
      <c r="B96" s="530"/>
      <c r="C96" s="531"/>
      <c r="D96" s="530"/>
      <c r="E96" s="530"/>
      <c r="F96" s="530"/>
      <c r="G96" s="530"/>
      <c r="H96" s="530"/>
      <c r="I96" s="530"/>
      <c r="J96" s="530"/>
      <c r="K96" s="530"/>
      <c r="L96" s="530"/>
      <c r="M96" s="530"/>
      <c r="N96" s="530"/>
      <c r="O96" s="530"/>
      <c r="P96" s="530"/>
      <c r="Q96" s="530"/>
      <c r="R96" s="530"/>
      <c r="S96" s="530"/>
      <c r="T96" s="530"/>
      <c r="U96" s="530"/>
      <c r="V96" s="530"/>
      <c r="W96" s="530"/>
      <c r="X96" s="530"/>
      <c r="Y96" s="530"/>
      <c r="Z96" s="530"/>
    </row>
    <row r="97" ht="12.75" customHeight="1" spans="1:26">
      <c r="A97" s="530"/>
      <c r="B97" s="530"/>
      <c r="C97" s="531"/>
      <c r="D97" s="530"/>
      <c r="E97" s="530"/>
      <c r="F97" s="530"/>
      <c r="G97" s="530"/>
      <c r="H97" s="530"/>
      <c r="I97" s="530"/>
      <c r="J97" s="530"/>
      <c r="K97" s="530"/>
      <c r="L97" s="530"/>
      <c r="M97" s="530"/>
      <c r="N97" s="530"/>
      <c r="O97" s="530"/>
      <c r="P97" s="530"/>
      <c r="Q97" s="530"/>
      <c r="R97" s="530"/>
      <c r="S97" s="530"/>
      <c r="T97" s="530"/>
      <c r="U97" s="530"/>
      <c r="V97" s="530"/>
      <c r="W97" s="530"/>
      <c r="X97" s="530"/>
      <c r="Y97" s="530"/>
      <c r="Z97" s="530"/>
    </row>
    <row r="98" ht="12.75" customHeight="1" spans="1:26">
      <c r="A98" s="530"/>
      <c r="B98" s="530"/>
      <c r="C98" s="531"/>
      <c r="D98" s="530"/>
      <c r="E98" s="530"/>
      <c r="F98" s="530"/>
      <c r="G98" s="530"/>
      <c r="H98" s="530"/>
      <c r="I98" s="530"/>
      <c r="J98" s="530"/>
      <c r="K98" s="530"/>
      <c r="L98" s="530"/>
      <c r="M98" s="530"/>
      <c r="N98" s="530"/>
      <c r="O98" s="530"/>
      <c r="P98" s="530"/>
      <c r="Q98" s="530"/>
      <c r="R98" s="530"/>
      <c r="S98" s="530"/>
      <c r="T98" s="530"/>
      <c r="U98" s="530"/>
      <c r="V98" s="530"/>
      <c r="W98" s="530"/>
      <c r="X98" s="530"/>
      <c r="Y98" s="530"/>
      <c r="Z98" s="530"/>
    </row>
    <row r="99" ht="12.75" customHeight="1" spans="1:26">
      <c r="A99" s="530"/>
      <c r="B99" s="530"/>
      <c r="C99" s="531"/>
      <c r="D99" s="530"/>
      <c r="E99" s="530"/>
      <c r="F99" s="530"/>
      <c r="G99" s="530"/>
      <c r="H99" s="530"/>
      <c r="I99" s="530"/>
      <c r="J99" s="530"/>
      <c r="K99" s="530"/>
      <c r="L99" s="530"/>
      <c r="M99" s="530"/>
      <c r="N99" s="530"/>
      <c r="O99" s="530"/>
      <c r="P99" s="530"/>
      <c r="Q99" s="530"/>
      <c r="R99" s="530"/>
      <c r="S99" s="530"/>
      <c r="T99" s="530"/>
      <c r="U99" s="530"/>
      <c r="V99" s="530"/>
      <c r="W99" s="530"/>
      <c r="X99" s="530"/>
      <c r="Y99" s="530"/>
      <c r="Z99" s="530"/>
    </row>
    <row r="100" ht="12.75" customHeight="1" spans="1:26">
      <c r="A100" s="530"/>
      <c r="B100" s="530"/>
      <c r="C100" s="531"/>
      <c r="D100" s="530"/>
      <c r="E100" s="530"/>
      <c r="F100" s="530"/>
      <c r="G100" s="530"/>
      <c r="H100" s="530"/>
      <c r="I100" s="530"/>
      <c r="J100" s="530"/>
      <c r="K100" s="530"/>
      <c r="L100" s="530"/>
      <c r="M100" s="530"/>
      <c r="N100" s="530"/>
      <c r="O100" s="530"/>
      <c r="P100" s="530"/>
      <c r="Q100" s="530"/>
      <c r="R100" s="530"/>
      <c r="S100" s="530"/>
      <c r="T100" s="530"/>
      <c r="U100" s="530"/>
      <c r="V100" s="530"/>
      <c r="W100" s="530"/>
      <c r="X100" s="530"/>
      <c r="Y100" s="530"/>
      <c r="Z100" s="530"/>
    </row>
    <row r="101" ht="12.75" customHeight="1" spans="1:26">
      <c r="A101" s="530"/>
      <c r="B101" s="530"/>
      <c r="C101" s="531"/>
      <c r="D101" s="530"/>
      <c r="E101" s="530"/>
      <c r="F101" s="530"/>
      <c r="G101" s="530"/>
      <c r="H101" s="530"/>
      <c r="I101" s="530"/>
      <c r="J101" s="530"/>
      <c r="K101" s="530"/>
      <c r="L101" s="530"/>
      <c r="M101" s="530"/>
      <c r="N101" s="530"/>
      <c r="O101" s="530"/>
      <c r="P101" s="530"/>
      <c r="Q101" s="530"/>
      <c r="R101" s="530"/>
      <c r="S101" s="530"/>
      <c r="T101" s="530"/>
      <c r="U101" s="530"/>
      <c r="V101" s="530"/>
      <c r="W101" s="530"/>
      <c r="X101" s="530"/>
      <c r="Y101" s="530"/>
      <c r="Z101" s="530"/>
    </row>
    <row r="102" ht="12.75" customHeight="1" spans="1:26">
      <c r="A102" s="530"/>
      <c r="B102" s="530"/>
      <c r="C102" s="531"/>
      <c r="D102" s="530"/>
      <c r="E102" s="530"/>
      <c r="F102" s="530"/>
      <c r="G102" s="530"/>
      <c r="H102" s="530"/>
      <c r="I102" s="530"/>
      <c r="J102" s="530"/>
      <c r="K102" s="530"/>
      <c r="L102" s="530"/>
      <c r="M102" s="530"/>
      <c r="N102" s="530"/>
      <c r="O102" s="530"/>
      <c r="P102" s="530"/>
      <c r="Q102" s="530"/>
      <c r="R102" s="530"/>
      <c r="S102" s="530"/>
      <c r="T102" s="530"/>
      <c r="U102" s="530"/>
      <c r="V102" s="530"/>
      <c r="W102" s="530"/>
      <c r="X102" s="530"/>
      <c r="Y102" s="530"/>
      <c r="Z102" s="530"/>
    </row>
    <row r="103" ht="12.75" customHeight="1" spans="1:26">
      <c r="A103" s="530"/>
      <c r="B103" s="530"/>
      <c r="C103" s="531"/>
      <c r="D103" s="530"/>
      <c r="E103" s="530"/>
      <c r="F103" s="530"/>
      <c r="G103" s="530"/>
      <c r="H103" s="530"/>
      <c r="I103" s="530"/>
      <c r="J103" s="530"/>
      <c r="K103" s="530"/>
      <c r="L103" s="530"/>
      <c r="M103" s="530"/>
      <c r="N103" s="530"/>
      <c r="O103" s="530"/>
      <c r="P103" s="530"/>
      <c r="Q103" s="530"/>
      <c r="R103" s="530"/>
      <c r="S103" s="530"/>
      <c r="T103" s="530"/>
      <c r="U103" s="530"/>
      <c r="V103" s="530"/>
      <c r="W103" s="530"/>
      <c r="X103" s="530"/>
      <c r="Y103" s="530"/>
      <c r="Z103" s="530"/>
    </row>
    <row r="104" ht="12.75" customHeight="1" spans="1:26">
      <c r="A104" s="530"/>
      <c r="B104" s="530"/>
      <c r="C104" s="531"/>
      <c r="D104" s="530"/>
      <c r="E104" s="530"/>
      <c r="F104" s="530"/>
      <c r="G104" s="530"/>
      <c r="H104" s="530"/>
      <c r="I104" s="530"/>
      <c r="J104" s="530"/>
      <c r="K104" s="530"/>
      <c r="L104" s="530"/>
      <c r="M104" s="530"/>
      <c r="N104" s="530"/>
      <c r="O104" s="530"/>
      <c r="P104" s="530"/>
      <c r="Q104" s="530"/>
      <c r="R104" s="530"/>
      <c r="S104" s="530"/>
      <c r="T104" s="530"/>
      <c r="U104" s="530"/>
      <c r="V104" s="530"/>
      <c r="W104" s="530"/>
      <c r="X104" s="530"/>
      <c r="Y104" s="530"/>
      <c r="Z104" s="530"/>
    </row>
    <row r="105" ht="12.75" customHeight="1" spans="1:26">
      <c r="A105" s="530"/>
      <c r="B105" s="530"/>
      <c r="C105" s="531"/>
      <c r="D105" s="530"/>
      <c r="E105" s="530"/>
      <c r="F105" s="530"/>
      <c r="G105" s="530"/>
      <c r="H105" s="530"/>
      <c r="I105" s="530"/>
      <c r="J105" s="530"/>
      <c r="K105" s="530"/>
      <c r="L105" s="530"/>
      <c r="M105" s="530"/>
      <c r="N105" s="530"/>
      <c r="O105" s="530"/>
      <c r="P105" s="530"/>
      <c r="Q105" s="530"/>
      <c r="R105" s="530"/>
      <c r="S105" s="530"/>
      <c r="T105" s="530"/>
      <c r="U105" s="530"/>
      <c r="V105" s="530"/>
      <c r="W105" s="530"/>
      <c r="X105" s="530"/>
      <c r="Y105" s="530"/>
      <c r="Z105" s="530"/>
    </row>
    <row r="106" ht="12.75" customHeight="1" spans="1:26">
      <c r="A106" s="530"/>
      <c r="B106" s="530"/>
      <c r="C106" s="531"/>
      <c r="D106" s="530"/>
      <c r="E106" s="530"/>
      <c r="F106" s="530"/>
      <c r="G106" s="530"/>
      <c r="H106" s="530"/>
      <c r="I106" s="530"/>
      <c r="J106" s="530"/>
      <c r="K106" s="530"/>
      <c r="L106" s="530"/>
      <c r="M106" s="530"/>
      <c r="N106" s="530"/>
      <c r="O106" s="530"/>
      <c r="P106" s="530"/>
      <c r="Q106" s="530"/>
      <c r="R106" s="530"/>
      <c r="S106" s="530"/>
      <c r="T106" s="530"/>
      <c r="U106" s="530"/>
      <c r="V106" s="530"/>
      <c r="W106" s="530"/>
      <c r="X106" s="530"/>
      <c r="Y106" s="530"/>
      <c r="Z106" s="530"/>
    </row>
    <row r="107" ht="12.75" customHeight="1" spans="1:26">
      <c r="A107" s="530"/>
      <c r="B107" s="530"/>
      <c r="C107" s="531"/>
      <c r="D107" s="530"/>
      <c r="E107" s="530"/>
      <c r="F107" s="530"/>
      <c r="G107" s="530"/>
      <c r="H107" s="530"/>
      <c r="I107" s="530"/>
      <c r="J107" s="530"/>
      <c r="K107" s="530"/>
      <c r="L107" s="530"/>
      <c r="M107" s="530"/>
      <c r="N107" s="530"/>
      <c r="O107" s="530"/>
      <c r="P107" s="530"/>
      <c r="Q107" s="530"/>
      <c r="R107" s="530"/>
      <c r="S107" s="530"/>
      <c r="T107" s="530"/>
      <c r="U107" s="530"/>
      <c r="V107" s="530"/>
      <c r="W107" s="530"/>
      <c r="X107" s="530"/>
      <c r="Y107" s="530"/>
      <c r="Z107" s="530"/>
    </row>
    <row r="108" ht="12.75" customHeight="1" spans="1:26">
      <c r="A108" s="530"/>
      <c r="B108" s="530"/>
      <c r="C108" s="531"/>
      <c r="D108" s="530"/>
      <c r="E108" s="530"/>
      <c r="F108" s="530"/>
      <c r="G108" s="530"/>
      <c r="H108" s="530"/>
      <c r="I108" s="530"/>
      <c r="J108" s="530"/>
      <c r="K108" s="530"/>
      <c r="L108" s="530"/>
      <c r="M108" s="530"/>
      <c r="N108" s="530"/>
      <c r="O108" s="530"/>
      <c r="P108" s="530"/>
      <c r="Q108" s="530"/>
      <c r="R108" s="530"/>
      <c r="S108" s="530"/>
      <c r="T108" s="530"/>
      <c r="U108" s="530"/>
      <c r="V108" s="530"/>
      <c r="W108" s="530"/>
      <c r="X108" s="530"/>
      <c r="Y108" s="530"/>
      <c r="Z108" s="530"/>
    </row>
    <row r="109" ht="12.75" customHeight="1" spans="1:26">
      <c r="A109" s="530"/>
      <c r="B109" s="530"/>
      <c r="C109" s="531"/>
      <c r="D109" s="530"/>
      <c r="E109" s="530"/>
      <c r="F109" s="530"/>
      <c r="G109" s="530"/>
      <c r="H109" s="530"/>
      <c r="I109" s="530"/>
      <c r="J109" s="530"/>
      <c r="K109" s="530"/>
      <c r="L109" s="530"/>
      <c r="M109" s="530"/>
      <c r="N109" s="530"/>
      <c r="O109" s="530"/>
      <c r="P109" s="530"/>
      <c r="Q109" s="530"/>
      <c r="R109" s="530"/>
      <c r="S109" s="530"/>
      <c r="T109" s="530"/>
      <c r="U109" s="530"/>
      <c r="V109" s="530"/>
      <c r="W109" s="530"/>
      <c r="X109" s="530"/>
      <c r="Y109" s="530"/>
      <c r="Z109" s="530"/>
    </row>
    <row r="110" ht="12.75" customHeight="1" spans="1:26">
      <c r="A110" s="530"/>
      <c r="B110" s="530"/>
      <c r="C110" s="531"/>
      <c r="D110" s="530"/>
      <c r="E110" s="530"/>
      <c r="F110" s="530"/>
      <c r="G110" s="530"/>
      <c r="H110" s="530"/>
      <c r="I110" s="530"/>
      <c r="J110" s="530"/>
      <c r="K110" s="530"/>
      <c r="L110" s="530"/>
      <c r="M110" s="530"/>
      <c r="N110" s="530"/>
      <c r="O110" s="530"/>
      <c r="P110" s="530"/>
      <c r="Q110" s="530"/>
      <c r="R110" s="530"/>
      <c r="S110" s="530"/>
      <c r="T110" s="530"/>
      <c r="U110" s="530"/>
      <c r="V110" s="530"/>
      <c r="W110" s="530"/>
      <c r="X110" s="530"/>
      <c r="Y110" s="530"/>
      <c r="Z110" s="530"/>
    </row>
    <row r="111" ht="12.75" customHeight="1" spans="1:26">
      <c r="A111" s="530"/>
      <c r="B111" s="530"/>
      <c r="C111" s="531"/>
      <c r="D111" s="530"/>
      <c r="E111" s="530"/>
      <c r="F111" s="530"/>
      <c r="G111" s="530"/>
      <c r="H111" s="530"/>
      <c r="I111" s="530"/>
      <c r="J111" s="530"/>
      <c r="K111" s="530"/>
      <c r="L111" s="530"/>
      <c r="M111" s="530"/>
      <c r="N111" s="530"/>
      <c r="O111" s="530"/>
      <c r="P111" s="530"/>
      <c r="Q111" s="530"/>
      <c r="R111" s="530"/>
      <c r="S111" s="530"/>
      <c r="T111" s="530"/>
      <c r="U111" s="530"/>
      <c r="V111" s="530"/>
      <c r="W111" s="530"/>
      <c r="X111" s="530"/>
      <c r="Y111" s="530"/>
      <c r="Z111" s="530"/>
    </row>
    <row r="112" ht="12.75" customHeight="1" spans="1:26">
      <c r="A112" s="530"/>
      <c r="B112" s="530"/>
      <c r="C112" s="531"/>
      <c r="D112" s="530"/>
      <c r="E112" s="530"/>
      <c r="F112" s="530"/>
      <c r="G112" s="530"/>
      <c r="H112" s="530"/>
      <c r="I112" s="530"/>
      <c r="J112" s="530"/>
      <c r="K112" s="530"/>
      <c r="L112" s="530"/>
      <c r="M112" s="530"/>
      <c r="N112" s="530"/>
      <c r="O112" s="530"/>
      <c r="P112" s="530"/>
      <c r="Q112" s="530"/>
      <c r="R112" s="530"/>
      <c r="S112" s="530"/>
      <c r="T112" s="530"/>
      <c r="U112" s="530"/>
      <c r="V112" s="530"/>
      <c r="W112" s="530"/>
      <c r="X112" s="530"/>
      <c r="Y112" s="530"/>
      <c r="Z112" s="530"/>
    </row>
    <row r="113" ht="12.75" customHeight="1" spans="1:26">
      <c r="A113" s="530"/>
      <c r="B113" s="530"/>
      <c r="C113" s="531"/>
      <c r="D113" s="530"/>
      <c r="E113" s="530"/>
      <c r="F113" s="530"/>
      <c r="G113" s="530"/>
      <c r="H113" s="530"/>
      <c r="I113" s="530"/>
      <c r="J113" s="530"/>
      <c r="K113" s="530"/>
      <c r="L113" s="530"/>
      <c r="M113" s="530"/>
      <c r="N113" s="530"/>
      <c r="O113" s="530"/>
      <c r="P113" s="530"/>
      <c r="Q113" s="530"/>
      <c r="R113" s="530"/>
      <c r="S113" s="530"/>
      <c r="T113" s="530"/>
      <c r="U113" s="530"/>
      <c r="V113" s="530"/>
      <c r="W113" s="530"/>
      <c r="X113" s="530"/>
      <c r="Y113" s="530"/>
      <c r="Z113" s="530"/>
    </row>
    <row r="114" ht="12.75" customHeight="1" spans="1:26">
      <c r="A114" s="530"/>
      <c r="B114" s="530"/>
      <c r="C114" s="531"/>
      <c r="D114" s="530"/>
      <c r="E114" s="530"/>
      <c r="F114" s="530"/>
      <c r="G114" s="530"/>
      <c r="H114" s="530"/>
      <c r="I114" s="530"/>
      <c r="J114" s="530"/>
      <c r="K114" s="530"/>
      <c r="L114" s="530"/>
      <c r="M114" s="530"/>
      <c r="N114" s="530"/>
      <c r="O114" s="530"/>
      <c r="P114" s="530"/>
      <c r="Q114" s="530"/>
      <c r="R114" s="530"/>
      <c r="S114" s="530"/>
      <c r="T114" s="530"/>
      <c r="U114" s="530"/>
      <c r="V114" s="530"/>
      <c r="W114" s="530"/>
      <c r="X114" s="530"/>
      <c r="Y114" s="530"/>
      <c r="Z114" s="530"/>
    </row>
    <row r="115" ht="12.75" customHeight="1" spans="1:26">
      <c r="A115" s="530"/>
      <c r="B115" s="530"/>
      <c r="C115" s="531"/>
      <c r="D115" s="530"/>
      <c r="E115" s="530"/>
      <c r="F115" s="530"/>
      <c r="G115" s="530"/>
      <c r="H115" s="530"/>
      <c r="I115" s="530"/>
      <c r="J115" s="530"/>
      <c r="K115" s="530"/>
      <c r="L115" s="530"/>
      <c r="M115" s="530"/>
      <c r="N115" s="530"/>
      <c r="O115" s="530"/>
      <c r="P115" s="530"/>
      <c r="Q115" s="530"/>
      <c r="R115" s="530"/>
      <c r="S115" s="530"/>
      <c r="T115" s="530"/>
      <c r="U115" s="530"/>
      <c r="V115" s="530"/>
      <c r="W115" s="530"/>
      <c r="X115" s="530"/>
      <c r="Y115" s="530"/>
      <c r="Z115" s="530"/>
    </row>
    <row r="116" ht="12.75" customHeight="1" spans="1:26">
      <c r="A116" s="530"/>
      <c r="B116" s="530"/>
      <c r="C116" s="531"/>
      <c r="D116" s="530"/>
      <c r="E116" s="530"/>
      <c r="F116" s="530"/>
      <c r="G116" s="530"/>
      <c r="H116" s="530"/>
      <c r="I116" s="530"/>
      <c r="J116" s="530"/>
      <c r="K116" s="530"/>
      <c r="L116" s="530"/>
      <c r="M116" s="530"/>
      <c r="N116" s="530"/>
      <c r="O116" s="530"/>
      <c r="P116" s="530"/>
      <c r="Q116" s="530"/>
      <c r="R116" s="530"/>
      <c r="S116" s="530"/>
      <c r="T116" s="530"/>
      <c r="U116" s="530"/>
      <c r="V116" s="530"/>
      <c r="W116" s="530"/>
      <c r="X116" s="530"/>
      <c r="Y116" s="530"/>
      <c r="Z116" s="530"/>
    </row>
    <row r="117" ht="12.75" customHeight="1" spans="1:26">
      <c r="A117" s="530"/>
      <c r="B117" s="530"/>
      <c r="C117" s="531"/>
      <c r="D117" s="530"/>
      <c r="E117" s="530"/>
      <c r="F117" s="530"/>
      <c r="G117" s="530"/>
      <c r="H117" s="530"/>
      <c r="I117" s="530"/>
      <c r="J117" s="530"/>
      <c r="K117" s="530"/>
      <c r="L117" s="530"/>
      <c r="M117" s="530"/>
      <c r="N117" s="530"/>
      <c r="O117" s="530"/>
      <c r="P117" s="530"/>
      <c r="Q117" s="530"/>
      <c r="R117" s="530"/>
      <c r="S117" s="530"/>
      <c r="T117" s="530"/>
      <c r="U117" s="530"/>
      <c r="V117" s="530"/>
      <c r="W117" s="530"/>
      <c r="X117" s="530"/>
      <c r="Y117" s="530"/>
      <c r="Z117" s="530"/>
    </row>
    <row r="118" ht="12.75" customHeight="1" spans="1:26">
      <c r="A118" s="530"/>
      <c r="B118" s="530"/>
      <c r="C118" s="531"/>
      <c r="D118" s="530"/>
      <c r="E118" s="530"/>
      <c r="F118" s="530"/>
      <c r="G118" s="530"/>
      <c r="H118" s="530"/>
      <c r="I118" s="530"/>
      <c r="J118" s="530"/>
      <c r="K118" s="530"/>
      <c r="L118" s="530"/>
      <c r="M118" s="530"/>
      <c r="N118" s="530"/>
      <c r="O118" s="530"/>
      <c r="P118" s="530"/>
      <c r="Q118" s="530"/>
      <c r="R118" s="530"/>
      <c r="S118" s="530"/>
      <c r="T118" s="530"/>
      <c r="U118" s="530"/>
      <c r="V118" s="530"/>
      <c r="W118" s="530"/>
      <c r="X118" s="530"/>
      <c r="Y118" s="530"/>
      <c r="Z118" s="530"/>
    </row>
    <row r="119" ht="12.75" customHeight="1" spans="1:26">
      <c r="A119" s="530"/>
      <c r="B119" s="530"/>
      <c r="C119" s="531"/>
      <c r="D119" s="530"/>
      <c r="E119" s="530"/>
      <c r="F119" s="530"/>
      <c r="G119" s="530"/>
      <c r="H119" s="530"/>
      <c r="I119" s="530"/>
      <c r="J119" s="530"/>
      <c r="K119" s="530"/>
      <c r="L119" s="530"/>
      <c r="M119" s="530"/>
      <c r="N119" s="530"/>
      <c r="O119" s="530"/>
      <c r="P119" s="530"/>
      <c r="Q119" s="530"/>
      <c r="R119" s="530"/>
      <c r="S119" s="530"/>
      <c r="T119" s="530"/>
      <c r="U119" s="530"/>
      <c r="V119" s="530"/>
      <c r="W119" s="530"/>
      <c r="X119" s="530"/>
      <c r="Y119" s="530"/>
      <c r="Z119" s="530"/>
    </row>
    <row r="120" ht="12.75" customHeight="1" spans="1:26">
      <c r="A120" s="530"/>
      <c r="B120" s="530"/>
      <c r="C120" s="531"/>
      <c r="D120" s="530"/>
      <c r="E120" s="530"/>
      <c r="F120" s="530"/>
      <c r="G120" s="530"/>
      <c r="H120" s="530"/>
      <c r="I120" s="530"/>
      <c r="J120" s="530"/>
      <c r="K120" s="530"/>
      <c r="L120" s="530"/>
      <c r="M120" s="530"/>
      <c r="N120" s="530"/>
      <c r="O120" s="530"/>
      <c r="P120" s="530"/>
      <c r="Q120" s="530"/>
      <c r="R120" s="530"/>
      <c r="S120" s="530"/>
      <c r="T120" s="530"/>
      <c r="U120" s="530"/>
      <c r="V120" s="530"/>
      <c r="W120" s="530"/>
      <c r="X120" s="530"/>
      <c r="Y120" s="530"/>
      <c r="Z120" s="530"/>
    </row>
    <row r="121" ht="12.75" customHeight="1" spans="1:26">
      <c r="A121" s="530"/>
      <c r="B121" s="530"/>
      <c r="C121" s="531"/>
      <c r="D121" s="530"/>
      <c r="E121" s="530"/>
      <c r="F121" s="530"/>
      <c r="G121" s="530"/>
      <c r="H121" s="530"/>
      <c r="I121" s="530"/>
      <c r="J121" s="530"/>
      <c r="K121" s="530"/>
      <c r="L121" s="530"/>
      <c r="M121" s="530"/>
      <c r="N121" s="530"/>
      <c r="O121" s="530"/>
      <c r="P121" s="530"/>
      <c r="Q121" s="530"/>
      <c r="R121" s="530"/>
      <c r="S121" s="530"/>
      <c r="T121" s="530"/>
      <c r="U121" s="530"/>
      <c r="V121" s="530"/>
      <c r="W121" s="530"/>
      <c r="X121" s="530"/>
      <c r="Y121" s="530"/>
      <c r="Z121" s="530"/>
    </row>
    <row r="122" ht="12.75" customHeight="1" spans="1:26">
      <c r="A122" s="530"/>
      <c r="B122" s="530"/>
      <c r="C122" s="531"/>
      <c r="D122" s="530"/>
      <c r="E122" s="530"/>
      <c r="F122" s="530"/>
      <c r="G122" s="530"/>
      <c r="H122" s="530"/>
      <c r="I122" s="530"/>
      <c r="J122" s="530"/>
      <c r="K122" s="530"/>
      <c r="L122" s="530"/>
      <c r="M122" s="530"/>
      <c r="N122" s="530"/>
      <c r="O122" s="530"/>
      <c r="P122" s="530"/>
      <c r="Q122" s="530"/>
      <c r="R122" s="530"/>
      <c r="S122" s="530"/>
      <c r="T122" s="530"/>
      <c r="U122" s="530"/>
      <c r="V122" s="530"/>
      <c r="W122" s="530"/>
      <c r="X122" s="530"/>
      <c r="Y122" s="530"/>
      <c r="Z122" s="530"/>
    </row>
    <row r="123" ht="12.75" customHeight="1" spans="1:26">
      <c r="A123" s="530"/>
      <c r="B123" s="530"/>
      <c r="C123" s="531"/>
      <c r="D123" s="530"/>
      <c r="E123" s="530"/>
      <c r="F123" s="530"/>
      <c r="G123" s="530"/>
      <c r="H123" s="530"/>
      <c r="I123" s="530"/>
      <c r="J123" s="530"/>
      <c r="K123" s="530"/>
      <c r="L123" s="530"/>
      <c r="M123" s="530"/>
      <c r="N123" s="530"/>
      <c r="O123" s="530"/>
      <c r="P123" s="530"/>
      <c r="Q123" s="530"/>
      <c r="R123" s="530"/>
      <c r="S123" s="530"/>
      <c r="T123" s="530"/>
      <c r="U123" s="530"/>
      <c r="V123" s="530"/>
      <c r="W123" s="530"/>
      <c r="X123" s="530"/>
      <c r="Y123" s="530"/>
      <c r="Z123" s="530"/>
    </row>
    <row r="124" ht="12.75" customHeight="1" spans="1:26">
      <c r="A124" s="530"/>
      <c r="B124" s="530"/>
      <c r="C124" s="531"/>
      <c r="D124" s="530"/>
      <c r="E124" s="530"/>
      <c r="F124" s="530"/>
      <c r="G124" s="530"/>
      <c r="H124" s="530"/>
      <c r="I124" s="530"/>
      <c r="J124" s="530"/>
      <c r="K124" s="530"/>
      <c r="L124" s="530"/>
      <c r="M124" s="530"/>
      <c r="N124" s="530"/>
      <c r="O124" s="530"/>
      <c r="P124" s="530"/>
      <c r="Q124" s="530"/>
      <c r="R124" s="530"/>
      <c r="S124" s="530"/>
      <c r="T124" s="530"/>
      <c r="U124" s="530"/>
      <c r="V124" s="530"/>
      <c r="W124" s="530"/>
      <c r="X124" s="530"/>
      <c r="Y124" s="530"/>
      <c r="Z124" s="530"/>
    </row>
    <row r="125" ht="12.75" customHeight="1" spans="1:26">
      <c r="A125" s="530"/>
      <c r="B125" s="530"/>
      <c r="C125" s="531"/>
      <c r="D125" s="530"/>
      <c r="E125" s="530"/>
      <c r="F125" s="530"/>
      <c r="G125" s="530"/>
      <c r="H125" s="530"/>
      <c r="I125" s="530"/>
      <c r="J125" s="530"/>
      <c r="K125" s="530"/>
      <c r="L125" s="530"/>
      <c r="M125" s="530"/>
      <c r="N125" s="530"/>
      <c r="O125" s="530"/>
      <c r="P125" s="530"/>
      <c r="Q125" s="530"/>
      <c r="R125" s="530"/>
      <c r="S125" s="530"/>
      <c r="T125" s="530"/>
      <c r="U125" s="530"/>
      <c r="V125" s="530"/>
      <c r="W125" s="530"/>
      <c r="X125" s="530"/>
      <c r="Y125" s="530"/>
      <c r="Z125" s="530"/>
    </row>
    <row r="126" ht="12.75" customHeight="1" spans="1:26">
      <c r="A126" s="530"/>
      <c r="B126" s="530"/>
      <c r="C126" s="531"/>
      <c r="D126" s="530"/>
      <c r="E126" s="530"/>
      <c r="F126" s="530"/>
      <c r="G126" s="530"/>
      <c r="H126" s="530"/>
      <c r="I126" s="530"/>
      <c r="J126" s="530"/>
      <c r="K126" s="530"/>
      <c r="L126" s="530"/>
      <c r="M126" s="530"/>
      <c r="N126" s="530"/>
      <c r="O126" s="530"/>
      <c r="P126" s="530"/>
      <c r="Q126" s="530"/>
      <c r="R126" s="530"/>
      <c r="S126" s="530"/>
      <c r="T126" s="530"/>
      <c r="U126" s="530"/>
      <c r="V126" s="530"/>
      <c r="W126" s="530"/>
      <c r="X126" s="530"/>
      <c r="Y126" s="530"/>
      <c r="Z126" s="530"/>
    </row>
    <row r="127" ht="12.75" customHeight="1" spans="1:26">
      <c r="A127" s="530"/>
      <c r="B127" s="530"/>
      <c r="C127" s="531"/>
      <c r="D127" s="530"/>
      <c r="E127" s="530"/>
      <c r="F127" s="530"/>
      <c r="G127" s="530"/>
      <c r="H127" s="530"/>
      <c r="I127" s="530"/>
      <c r="J127" s="530"/>
      <c r="K127" s="530"/>
      <c r="L127" s="530"/>
      <c r="M127" s="530"/>
      <c r="N127" s="530"/>
      <c r="O127" s="530"/>
      <c r="P127" s="530"/>
      <c r="Q127" s="530"/>
      <c r="R127" s="530"/>
      <c r="S127" s="530"/>
      <c r="T127" s="530"/>
      <c r="U127" s="530"/>
      <c r="V127" s="530"/>
      <c r="W127" s="530"/>
      <c r="X127" s="530"/>
      <c r="Y127" s="530"/>
      <c r="Z127" s="530"/>
    </row>
    <row r="128" ht="12.75" customHeight="1" spans="1:26">
      <c r="A128" s="530"/>
      <c r="B128" s="530"/>
      <c r="C128" s="531"/>
      <c r="D128" s="530"/>
      <c r="E128" s="530"/>
      <c r="F128" s="530"/>
      <c r="G128" s="530"/>
      <c r="H128" s="530"/>
      <c r="I128" s="530"/>
      <c r="J128" s="530"/>
      <c r="K128" s="530"/>
      <c r="L128" s="530"/>
      <c r="M128" s="530"/>
      <c r="N128" s="530"/>
      <c r="O128" s="530"/>
      <c r="P128" s="530"/>
      <c r="Q128" s="530"/>
      <c r="R128" s="530"/>
      <c r="S128" s="530"/>
      <c r="T128" s="530"/>
      <c r="U128" s="530"/>
      <c r="V128" s="530"/>
      <c r="W128" s="530"/>
      <c r="X128" s="530"/>
      <c r="Y128" s="530"/>
      <c r="Z128" s="530"/>
    </row>
    <row r="129" ht="12.75" customHeight="1" spans="1:26">
      <c r="A129" s="530"/>
      <c r="B129" s="530"/>
      <c r="C129" s="531"/>
      <c r="D129" s="530"/>
      <c r="E129" s="530"/>
      <c r="F129" s="530"/>
      <c r="G129" s="530"/>
      <c r="H129" s="530"/>
      <c r="I129" s="530"/>
      <c r="J129" s="530"/>
      <c r="K129" s="530"/>
      <c r="L129" s="530"/>
      <c r="M129" s="530"/>
      <c r="N129" s="530"/>
      <c r="O129" s="530"/>
      <c r="P129" s="530"/>
      <c r="Q129" s="530"/>
      <c r="R129" s="530"/>
      <c r="S129" s="530"/>
      <c r="T129" s="530"/>
      <c r="U129" s="530"/>
      <c r="V129" s="530"/>
      <c r="W129" s="530"/>
      <c r="X129" s="530"/>
      <c r="Y129" s="530"/>
      <c r="Z129" s="530"/>
    </row>
    <row r="130" ht="12.75" customHeight="1" spans="1:26">
      <c r="A130" s="530"/>
      <c r="B130" s="530"/>
      <c r="C130" s="531"/>
      <c r="D130" s="530"/>
      <c r="E130" s="530"/>
      <c r="F130" s="530"/>
      <c r="G130" s="530"/>
      <c r="H130" s="530"/>
      <c r="I130" s="530"/>
      <c r="J130" s="530"/>
      <c r="K130" s="530"/>
      <c r="L130" s="530"/>
      <c r="M130" s="530"/>
      <c r="N130" s="530"/>
      <c r="O130" s="530"/>
      <c r="P130" s="530"/>
      <c r="Q130" s="530"/>
      <c r="R130" s="530"/>
      <c r="S130" s="530"/>
      <c r="T130" s="530"/>
      <c r="U130" s="530"/>
      <c r="V130" s="530"/>
      <c r="W130" s="530"/>
      <c r="X130" s="530"/>
      <c r="Y130" s="530"/>
      <c r="Z130" s="530"/>
    </row>
    <row r="131" ht="12.75" customHeight="1" spans="1:26">
      <c r="A131" s="530"/>
      <c r="B131" s="530"/>
      <c r="C131" s="531"/>
      <c r="D131" s="530"/>
      <c r="E131" s="530"/>
      <c r="F131" s="530"/>
      <c r="G131" s="530"/>
      <c r="H131" s="530"/>
      <c r="I131" s="530"/>
      <c r="J131" s="530"/>
      <c r="K131" s="530"/>
      <c r="L131" s="530"/>
      <c r="M131" s="530"/>
      <c r="N131" s="530"/>
      <c r="O131" s="530"/>
      <c r="P131" s="530"/>
      <c r="Q131" s="530"/>
      <c r="R131" s="530"/>
      <c r="S131" s="530"/>
      <c r="T131" s="530"/>
      <c r="U131" s="530"/>
      <c r="V131" s="530"/>
      <c r="W131" s="530"/>
      <c r="X131" s="530"/>
      <c r="Y131" s="530"/>
      <c r="Z131" s="530"/>
    </row>
    <row r="132" ht="12.75" customHeight="1" spans="1:26">
      <c r="A132" s="530"/>
      <c r="B132" s="530"/>
      <c r="C132" s="531"/>
      <c r="D132" s="530"/>
      <c r="E132" s="530"/>
      <c r="F132" s="530"/>
      <c r="G132" s="530"/>
      <c r="H132" s="530"/>
      <c r="I132" s="530"/>
      <c r="J132" s="530"/>
      <c r="K132" s="530"/>
      <c r="L132" s="530"/>
      <c r="M132" s="530"/>
      <c r="N132" s="530"/>
      <c r="O132" s="530"/>
      <c r="P132" s="530"/>
      <c r="Q132" s="530"/>
      <c r="R132" s="530"/>
      <c r="S132" s="530"/>
      <c r="T132" s="530"/>
      <c r="U132" s="530"/>
      <c r="V132" s="530"/>
      <c r="W132" s="530"/>
      <c r="X132" s="530"/>
      <c r="Y132" s="530"/>
      <c r="Z132" s="530"/>
    </row>
    <row r="133" ht="12.75" customHeight="1" spans="1:26">
      <c r="A133" s="530"/>
      <c r="B133" s="530"/>
      <c r="C133" s="531"/>
      <c r="D133" s="530"/>
      <c r="E133" s="530"/>
      <c r="F133" s="530"/>
      <c r="G133" s="530"/>
      <c r="H133" s="530"/>
      <c r="I133" s="530"/>
      <c r="J133" s="530"/>
      <c r="K133" s="530"/>
      <c r="L133" s="530"/>
      <c r="M133" s="530"/>
      <c r="N133" s="530"/>
      <c r="O133" s="530"/>
      <c r="P133" s="530"/>
      <c r="Q133" s="530"/>
      <c r="R133" s="530"/>
      <c r="S133" s="530"/>
      <c r="T133" s="530"/>
      <c r="U133" s="530"/>
      <c r="V133" s="530"/>
      <c r="W133" s="530"/>
      <c r="X133" s="530"/>
      <c r="Y133" s="530"/>
      <c r="Z133" s="530"/>
    </row>
    <row r="134" ht="12.75" customHeight="1" spans="1:26">
      <c r="A134" s="530"/>
      <c r="B134" s="530"/>
      <c r="C134" s="531"/>
      <c r="D134" s="530"/>
      <c r="E134" s="530"/>
      <c r="F134" s="530"/>
      <c r="G134" s="530"/>
      <c r="H134" s="530"/>
      <c r="I134" s="530"/>
      <c r="J134" s="530"/>
      <c r="K134" s="530"/>
      <c r="L134" s="530"/>
      <c r="M134" s="530"/>
      <c r="N134" s="530"/>
      <c r="O134" s="530"/>
      <c r="P134" s="530"/>
      <c r="Q134" s="530"/>
      <c r="R134" s="530"/>
      <c r="S134" s="530"/>
      <c r="T134" s="530"/>
      <c r="U134" s="530"/>
      <c r="V134" s="530"/>
      <c r="W134" s="530"/>
      <c r="X134" s="530"/>
      <c r="Y134" s="530"/>
      <c r="Z134" s="530"/>
    </row>
    <row r="135" ht="12.75" customHeight="1" spans="1:26">
      <c r="A135" s="530"/>
      <c r="B135" s="530"/>
      <c r="C135" s="531"/>
      <c r="D135" s="530"/>
      <c r="E135" s="530"/>
      <c r="F135" s="530"/>
      <c r="G135" s="530"/>
      <c r="H135" s="530"/>
      <c r="I135" s="530"/>
      <c r="J135" s="530"/>
      <c r="K135" s="530"/>
      <c r="L135" s="530"/>
      <c r="M135" s="530"/>
      <c r="N135" s="530"/>
      <c r="O135" s="530"/>
      <c r="P135" s="530"/>
      <c r="Q135" s="530"/>
      <c r="R135" s="530"/>
      <c r="S135" s="530"/>
      <c r="T135" s="530"/>
      <c r="U135" s="530"/>
      <c r="V135" s="530"/>
      <c r="W135" s="530"/>
      <c r="X135" s="530"/>
      <c r="Y135" s="530"/>
      <c r="Z135" s="530"/>
    </row>
    <row r="136" ht="12.75" customHeight="1" spans="1:26">
      <c r="A136" s="530"/>
      <c r="B136" s="530"/>
      <c r="C136" s="531"/>
      <c r="D136" s="530"/>
      <c r="E136" s="530"/>
      <c r="F136" s="530"/>
      <c r="G136" s="530"/>
      <c r="H136" s="530"/>
      <c r="I136" s="530"/>
      <c r="J136" s="530"/>
      <c r="K136" s="530"/>
      <c r="L136" s="530"/>
      <c r="M136" s="530"/>
      <c r="N136" s="530"/>
      <c r="O136" s="530"/>
      <c r="P136" s="530"/>
      <c r="Q136" s="530"/>
      <c r="R136" s="530"/>
      <c r="S136" s="530"/>
      <c r="T136" s="530"/>
      <c r="U136" s="530"/>
      <c r="V136" s="530"/>
      <c r="W136" s="530"/>
      <c r="X136" s="530"/>
      <c r="Y136" s="530"/>
      <c r="Z136" s="530"/>
    </row>
    <row r="137" ht="12.75" customHeight="1" spans="1:26">
      <c r="A137" s="530"/>
      <c r="B137" s="530"/>
      <c r="C137" s="531"/>
      <c r="D137" s="530"/>
      <c r="E137" s="530"/>
      <c r="F137" s="530"/>
      <c r="G137" s="530"/>
      <c r="H137" s="530"/>
      <c r="I137" s="530"/>
      <c r="J137" s="530"/>
      <c r="K137" s="530"/>
      <c r="L137" s="530"/>
      <c r="M137" s="530"/>
      <c r="N137" s="530"/>
      <c r="O137" s="530"/>
      <c r="P137" s="530"/>
      <c r="Q137" s="530"/>
      <c r="R137" s="530"/>
      <c r="S137" s="530"/>
      <c r="T137" s="530"/>
      <c r="U137" s="530"/>
      <c r="V137" s="530"/>
      <c r="W137" s="530"/>
      <c r="X137" s="530"/>
      <c r="Y137" s="530"/>
      <c r="Z137" s="530"/>
    </row>
    <row r="138" ht="12.75" customHeight="1" spans="1:26">
      <c r="A138" s="530"/>
      <c r="B138" s="530"/>
      <c r="C138" s="531"/>
      <c r="D138" s="530"/>
      <c r="E138" s="530"/>
      <c r="F138" s="530"/>
      <c r="G138" s="530"/>
      <c r="H138" s="530"/>
      <c r="I138" s="530"/>
      <c r="J138" s="530"/>
      <c r="K138" s="530"/>
      <c r="L138" s="530"/>
      <c r="M138" s="530"/>
      <c r="N138" s="530"/>
      <c r="O138" s="530"/>
      <c r="P138" s="530"/>
      <c r="Q138" s="530"/>
      <c r="R138" s="530"/>
      <c r="S138" s="530"/>
      <c r="T138" s="530"/>
      <c r="U138" s="530"/>
      <c r="V138" s="530"/>
      <c r="W138" s="530"/>
      <c r="X138" s="530"/>
      <c r="Y138" s="530"/>
      <c r="Z138" s="530"/>
    </row>
    <row r="139" ht="12.75" customHeight="1" spans="1:26">
      <c r="A139" s="530"/>
      <c r="B139" s="530"/>
      <c r="C139" s="531"/>
      <c r="D139" s="530"/>
      <c r="E139" s="530"/>
      <c r="F139" s="530"/>
      <c r="G139" s="530"/>
      <c r="H139" s="530"/>
      <c r="I139" s="530"/>
      <c r="J139" s="530"/>
      <c r="K139" s="530"/>
      <c r="L139" s="530"/>
      <c r="M139" s="530"/>
      <c r="N139" s="530"/>
      <c r="O139" s="530"/>
      <c r="P139" s="530"/>
      <c r="Q139" s="530"/>
      <c r="R139" s="530"/>
      <c r="S139" s="530"/>
      <c r="T139" s="530"/>
      <c r="U139" s="530"/>
      <c r="V139" s="530"/>
      <c r="W139" s="530"/>
      <c r="X139" s="530"/>
      <c r="Y139" s="530"/>
      <c r="Z139" s="530"/>
    </row>
    <row r="140" ht="12.75" customHeight="1" spans="1:26">
      <c r="A140" s="530"/>
      <c r="B140" s="530"/>
      <c r="C140" s="531"/>
      <c r="D140" s="530"/>
      <c r="E140" s="530"/>
      <c r="F140" s="530"/>
      <c r="G140" s="530"/>
      <c r="H140" s="530"/>
      <c r="I140" s="530"/>
      <c r="J140" s="530"/>
      <c r="K140" s="530"/>
      <c r="L140" s="530"/>
      <c r="M140" s="530"/>
      <c r="N140" s="530"/>
      <c r="O140" s="530"/>
      <c r="P140" s="530"/>
      <c r="Q140" s="530"/>
      <c r="R140" s="530"/>
      <c r="S140" s="530"/>
      <c r="T140" s="530"/>
      <c r="U140" s="530"/>
      <c r="V140" s="530"/>
      <c r="W140" s="530"/>
      <c r="X140" s="530"/>
      <c r="Y140" s="530"/>
      <c r="Z140" s="530"/>
    </row>
    <row r="141" ht="12.75" customHeight="1" spans="1:26">
      <c r="A141" s="530"/>
      <c r="B141" s="530"/>
      <c r="C141" s="531"/>
      <c r="D141" s="530"/>
      <c r="E141" s="530"/>
      <c r="F141" s="530"/>
      <c r="G141" s="530"/>
      <c r="H141" s="530"/>
      <c r="I141" s="530"/>
      <c r="J141" s="530"/>
      <c r="K141" s="530"/>
      <c r="L141" s="530"/>
      <c r="M141" s="530"/>
      <c r="N141" s="530"/>
      <c r="O141" s="530"/>
      <c r="P141" s="530"/>
      <c r="Q141" s="530"/>
      <c r="R141" s="530"/>
      <c r="S141" s="530"/>
      <c r="T141" s="530"/>
      <c r="U141" s="530"/>
      <c r="V141" s="530"/>
      <c r="W141" s="530"/>
      <c r="X141" s="530"/>
      <c r="Y141" s="530"/>
      <c r="Z141" s="530"/>
    </row>
    <row r="142" ht="12.75" customHeight="1" spans="1:26">
      <c r="A142" s="530"/>
      <c r="B142" s="530"/>
      <c r="C142" s="531"/>
      <c r="D142" s="530"/>
      <c r="E142" s="530"/>
      <c r="F142" s="530"/>
      <c r="G142" s="530"/>
      <c r="H142" s="530"/>
      <c r="I142" s="530"/>
      <c r="J142" s="530"/>
      <c r="K142" s="530"/>
      <c r="L142" s="530"/>
      <c r="M142" s="530"/>
      <c r="N142" s="530"/>
      <c r="O142" s="530"/>
      <c r="P142" s="530"/>
      <c r="Q142" s="530"/>
      <c r="R142" s="530"/>
      <c r="S142" s="530"/>
      <c r="T142" s="530"/>
      <c r="U142" s="530"/>
      <c r="V142" s="530"/>
      <c r="W142" s="530"/>
      <c r="X142" s="530"/>
      <c r="Y142" s="530"/>
      <c r="Z142" s="530"/>
    </row>
    <row r="143" ht="12.75" customHeight="1" spans="1:26">
      <c r="A143" s="530"/>
      <c r="B143" s="530"/>
      <c r="C143" s="531"/>
      <c r="D143" s="530"/>
      <c r="E143" s="530"/>
      <c r="F143" s="530"/>
      <c r="G143" s="530"/>
      <c r="H143" s="530"/>
      <c r="I143" s="530"/>
      <c r="J143" s="530"/>
      <c r="K143" s="530"/>
      <c r="L143" s="530"/>
      <c r="M143" s="530"/>
      <c r="N143" s="530"/>
      <c r="O143" s="530"/>
      <c r="P143" s="530"/>
      <c r="Q143" s="530"/>
      <c r="R143" s="530"/>
      <c r="S143" s="530"/>
      <c r="T143" s="530"/>
      <c r="U143" s="530"/>
      <c r="V143" s="530"/>
      <c r="W143" s="530"/>
      <c r="X143" s="530"/>
      <c r="Y143" s="530"/>
      <c r="Z143" s="530"/>
    </row>
    <row r="144" ht="12.75" customHeight="1" spans="1:26">
      <c r="A144" s="530"/>
      <c r="B144" s="530"/>
      <c r="C144" s="531"/>
      <c r="D144" s="530"/>
      <c r="E144" s="530"/>
      <c r="F144" s="530"/>
      <c r="G144" s="530"/>
      <c r="H144" s="530"/>
      <c r="I144" s="530"/>
      <c r="J144" s="530"/>
      <c r="K144" s="530"/>
      <c r="L144" s="530"/>
      <c r="M144" s="530"/>
      <c r="N144" s="530"/>
      <c r="O144" s="530"/>
      <c r="P144" s="530"/>
      <c r="Q144" s="530"/>
      <c r="R144" s="530"/>
      <c r="S144" s="530"/>
      <c r="T144" s="530"/>
      <c r="U144" s="530"/>
      <c r="V144" s="530"/>
      <c r="W144" s="530"/>
      <c r="X144" s="530"/>
      <c r="Y144" s="530"/>
      <c r="Z144" s="530"/>
    </row>
    <row r="145" ht="12.75" customHeight="1" spans="1:26">
      <c r="A145" s="530"/>
      <c r="B145" s="530"/>
      <c r="C145" s="531"/>
      <c r="D145" s="530"/>
      <c r="E145" s="530"/>
      <c r="F145" s="530"/>
      <c r="G145" s="530"/>
      <c r="H145" s="530"/>
      <c r="I145" s="530"/>
      <c r="J145" s="530"/>
      <c r="K145" s="530"/>
      <c r="L145" s="530"/>
      <c r="M145" s="530"/>
      <c r="N145" s="530"/>
      <c r="O145" s="530"/>
      <c r="P145" s="530"/>
      <c r="Q145" s="530"/>
      <c r="R145" s="530"/>
      <c r="S145" s="530"/>
      <c r="T145" s="530"/>
      <c r="U145" s="530"/>
      <c r="V145" s="530"/>
      <c r="W145" s="530"/>
      <c r="X145" s="530"/>
      <c r="Y145" s="530"/>
      <c r="Z145" s="530"/>
    </row>
    <row r="146" ht="12.75" customHeight="1" spans="1:26">
      <c r="A146" s="530"/>
      <c r="B146" s="530"/>
      <c r="C146" s="531"/>
      <c r="D146" s="530"/>
      <c r="E146" s="530"/>
      <c r="F146" s="530"/>
      <c r="G146" s="530"/>
      <c r="H146" s="530"/>
      <c r="I146" s="530"/>
      <c r="J146" s="530"/>
      <c r="K146" s="530"/>
      <c r="L146" s="530"/>
      <c r="M146" s="530"/>
      <c r="N146" s="530"/>
      <c r="O146" s="530"/>
      <c r="P146" s="530"/>
      <c r="Q146" s="530"/>
      <c r="R146" s="530"/>
      <c r="S146" s="530"/>
      <c r="T146" s="530"/>
      <c r="U146" s="530"/>
      <c r="V146" s="530"/>
      <c r="W146" s="530"/>
      <c r="X146" s="530"/>
      <c r="Y146" s="530"/>
      <c r="Z146" s="530"/>
    </row>
    <row r="147" ht="12.75" customHeight="1" spans="1:26">
      <c r="A147" s="530"/>
      <c r="B147" s="530"/>
      <c r="C147" s="531"/>
      <c r="D147" s="530"/>
      <c r="E147" s="530"/>
      <c r="F147" s="530"/>
      <c r="G147" s="530"/>
      <c r="H147" s="530"/>
      <c r="I147" s="530"/>
      <c r="J147" s="530"/>
      <c r="K147" s="530"/>
      <c r="L147" s="530"/>
      <c r="M147" s="530"/>
      <c r="N147" s="530"/>
      <c r="O147" s="530"/>
      <c r="P147" s="530"/>
      <c r="Q147" s="530"/>
      <c r="R147" s="530"/>
      <c r="S147" s="530"/>
      <c r="T147" s="530"/>
      <c r="U147" s="530"/>
      <c r="V147" s="530"/>
      <c r="W147" s="530"/>
      <c r="X147" s="530"/>
      <c r="Y147" s="530"/>
      <c r="Z147" s="530"/>
    </row>
    <row r="148" ht="12.75" customHeight="1" spans="1:26">
      <c r="A148" s="530"/>
      <c r="B148" s="530"/>
      <c r="C148" s="531"/>
      <c r="D148" s="530"/>
      <c r="E148" s="530"/>
      <c r="F148" s="530"/>
      <c r="G148" s="530"/>
      <c r="H148" s="530"/>
      <c r="I148" s="530"/>
      <c r="J148" s="530"/>
      <c r="K148" s="530"/>
      <c r="L148" s="530"/>
      <c r="M148" s="530"/>
      <c r="N148" s="530"/>
      <c r="O148" s="530"/>
      <c r="P148" s="530"/>
      <c r="Q148" s="530"/>
      <c r="R148" s="530"/>
      <c r="S148" s="530"/>
      <c r="T148" s="530"/>
      <c r="U148" s="530"/>
      <c r="V148" s="530"/>
      <c r="W148" s="530"/>
      <c r="X148" s="530"/>
      <c r="Y148" s="530"/>
      <c r="Z148" s="530"/>
    </row>
    <row r="149" ht="12.75" customHeight="1" spans="1:26">
      <c r="A149" s="530"/>
      <c r="B149" s="530"/>
      <c r="C149" s="531"/>
      <c r="D149" s="530"/>
      <c r="E149" s="530"/>
      <c r="F149" s="530"/>
      <c r="G149" s="530"/>
      <c r="H149" s="530"/>
      <c r="I149" s="530"/>
      <c r="J149" s="530"/>
      <c r="K149" s="530"/>
      <c r="L149" s="530"/>
      <c r="M149" s="530"/>
      <c r="N149" s="530"/>
      <c r="O149" s="530"/>
      <c r="P149" s="530"/>
      <c r="Q149" s="530"/>
      <c r="R149" s="530"/>
      <c r="S149" s="530"/>
      <c r="T149" s="530"/>
      <c r="U149" s="530"/>
      <c r="V149" s="530"/>
      <c r="W149" s="530"/>
      <c r="X149" s="530"/>
      <c r="Y149" s="530"/>
      <c r="Z149" s="530"/>
    </row>
    <row r="150" ht="12.75" customHeight="1" spans="1:26">
      <c r="A150" s="530"/>
      <c r="B150" s="530"/>
      <c r="C150" s="531"/>
      <c r="D150" s="530"/>
      <c r="E150" s="530"/>
      <c r="F150" s="530"/>
      <c r="G150" s="530"/>
      <c r="H150" s="530"/>
      <c r="I150" s="530"/>
      <c r="J150" s="530"/>
      <c r="K150" s="530"/>
      <c r="L150" s="530"/>
      <c r="M150" s="530"/>
      <c r="N150" s="530"/>
      <c r="O150" s="530"/>
      <c r="P150" s="530"/>
      <c r="Q150" s="530"/>
      <c r="R150" s="530"/>
      <c r="S150" s="530"/>
      <c r="T150" s="530"/>
      <c r="U150" s="530"/>
      <c r="V150" s="530"/>
      <c r="W150" s="530"/>
      <c r="X150" s="530"/>
      <c r="Y150" s="530"/>
      <c r="Z150" s="530"/>
    </row>
    <row r="151" ht="12.75" customHeight="1" spans="1:26">
      <c r="A151" s="530"/>
      <c r="B151" s="530"/>
      <c r="C151" s="531"/>
      <c r="D151" s="530"/>
      <c r="E151" s="530"/>
      <c r="F151" s="530"/>
      <c r="G151" s="530"/>
      <c r="H151" s="530"/>
      <c r="I151" s="530"/>
      <c r="J151" s="530"/>
      <c r="K151" s="530"/>
      <c r="L151" s="530"/>
      <c r="M151" s="530"/>
      <c r="N151" s="530"/>
      <c r="O151" s="530"/>
      <c r="P151" s="530"/>
      <c r="Q151" s="530"/>
      <c r="R151" s="530"/>
      <c r="S151" s="530"/>
      <c r="T151" s="530"/>
      <c r="U151" s="530"/>
      <c r="V151" s="530"/>
      <c r="W151" s="530"/>
      <c r="X151" s="530"/>
      <c r="Y151" s="530"/>
      <c r="Z151" s="530"/>
    </row>
    <row r="152" ht="12.75" customHeight="1" spans="1:26">
      <c r="A152" s="530"/>
      <c r="B152" s="530"/>
      <c r="C152" s="531"/>
      <c r="D152" s="530"/>
      <c r="E152" s="530"/>
      <c r="F152" s="530"/>
      <c r="G152" s="530"/>
      <c r="H152" s="530"/>
      <c r="I152" s="530"/>
      <c r="J152" s="530"/>
      <c r="K152" s="530"/>
      <c r="L152" s="530"/>
      <c r="M152" s="530"/>
      <c r="N152" s="530"/>
      <c r="O152" s="530"/>
      <c r="P152" s="530"/>
      <c r="Q152" s="530"/>
      <c r="R152" s="530"/>
      <c r="S152" s="530"/>
      <c r="T152" s="530"/>
      <c r="U152" s="530"/>
      <c r="V152" s="530"/>
      <c r="W152" s="530"/>
      <c r="X152" s="530"/>
      <c r="Y152" s="530"/>
      <c r="Z152" s="530"/>
    </row>
    <row r="153" ht="12.75" customHeight="1" spans="1:26">
      <c r="A153" s="530"/>
      <c r="B153" s="530"/>
      <c r="C153" s="531"/>
      <c r="D153" s="530"/>
      <c r="E153" s="530"/>
      <c r="F153" s="530"/>
      <c r="G153" s="530"/>
      <c r="H153" s="530"/>
      <c r="I153" s="530"/>
      <c r="J153" s="530"/>
      <c r="K153" s="530"/>
      <c r="L153" s="530"/>
      <c r="M153" s="530"/>
      <c r="N153" s="530"/>
      <c r="O153" s="530"/>
      <c r="P153" s="530"/>
      <c r="Q153" s="530"/>
      <c r="R153" s="530"/>
      <c r="S153" s="530"/>
      <c r="T153" s="530"/>
      <c r="U153" s="530"/>
      <c r="V153" s="530"/>
      <c r="W153" s="530"/>
      <c r="X153" s="530"/>
      <c r="Y153" s="530"/>
      <c r="Z153" s="530"/>
    </row>
    <row r="154" ht="12.75" customHeight="1" spans="1:26">
      <c r="A154" s="530"/>
      <c r="B154" s="530"/>
      <c r="C154" s="531"/>
      <c r="D154" s="530"/>
      <c r="E154" s="530"/>
      <c r="F154" s="530"/>
      <c r="G154" s="530"/>
      <c r="H154" s="530"/>
      <c r="I154" s="530"/>
      <c r="J154" s="530"/>
      <c r="K154" s="530"/>
      <c r="L154" s="530"/>
      <c r="M154" s="530"/>
      <c r="N154" s="530"/>
      <c r="O154" s="530"/>
      <c r="P154" s="530"/>
      <c r="Q154" s="530"/>
      <c r="R154" s="530"/>
      <c r="S154" s="530"/>
      <c r="T154" s="530"/>
      <c r="U154" s="530"/>
      <c r="V154" s="530"/>
      <c r="W154" s="530"/>
      <c r="X154" s="530"/>
      <c r="Y154" s="530"/>
      <c r="Z154" s="530"/>
    </row>
    <row r="155" ht="12.75" customHeight="1" spans="1:26">
      <c r="A155" s="530"/>
      <c r="B155" s="530"/>
      <c r="C155" s="531"/>
      <c r="D155" s="530"/>
      <c r="E155" s="530"/>
      <c r="F155" s="530"/>
      <c r="G155" s="530"/>
      <c r="H155" s="530"/>
      <c r="I155" s="530"/>
      <c r="J155" s="530"/>
      <c r="K155" s="530"/>
      <c r="L155" s="530"/>
      <c r="M155" s="530"/>
      <c r="N155" s="530"/>
      <c r="O155" s="530"/>
      <c r="P155" s="530"/>
      <c r="Q155" s="530"/>
      <c r="R155" s="530"/>
      <c r="S155" s="530"/>
      <c r="T155" s="530"/>
      <c r="U155" s="530"/>
      <c r="V155" s="530"/>
      <c r="W155" s="530"/>
      <c r="X155" s="530"/>
      <c r="Y155" s="530"/>
      <c r="Z155" s="530"/>
    </row>
    <row r="156" ht="12.75" customHeight="1" spans="1:26">
      <c r="A156" s="530"/>
      <c r="B156" s="530"/>
      <c r="C156" s="531"/>
      <c r="D156" s="530"/>
      <c r="E156" s="530"/>
      <c r="F156" s="530"/>
      <c r="G156" s="530"/>
      <c r="H156" s="530"/>
      <c r="I156" s="530"/>
      <c r="J156" s="530"/>
      <c r="K156" s="530"/>
      <c r="L156" s="530"/>
      <c r="M156" s="530"/>
      <c r="N156" s="530"/>
      <c r="O156" s="530"/>
      <c r="P156" s="530"/>
      <c r="Q156" s="530"/>
      <c r="R156" s="530"/>
      <c r="S156" s="530"/>
      <c r="T156" s="530"/>
      <c r="U156" s="530"/>
      <c r="V156" s="530"/>
      <c r="W156" s="530"/>
      <c r="X156" s="530"/>
      <c r="Y156" s="530"/>
      <c r="Z156" s="530"/>
    </row>
    <row r="157" ht="12.75" customHeight="1" spans="1:26">
      <c r="A157" s="530"/>
      <c r="B157" s="530"/>
      <c r="C157" s="531"/>
      <c r="D157" s="530"/>
      <c r="E157" s="530"/>
      <c r="F157" s="530"/>
      <c r="G157" s="530"/>
      <c r="H157" s="530"/>
      <c r="I157" s="530"/>
      <c r="J157" s="530"/>
      <c r="K157" s="530"/>
      <c r="L157" s="530"/>
      <c r="M157" s="530"/>
      <c r="N157" s="530"/>
      <c r="O157" s="530"/>
      <c r="P157" s="530"/>
      <c r="Q157" s="530"/>
      <c r="R157" s="530"/>
      <c r="S157" s="530"/>
      <c r="T157" s="530"/>
      <c r="U157" s="530"/>
      <c r="V157" s="530"/>
      <c r="W157" s="530"/>
      <c r="X157" s="530"/>
      <c r="Y157" s="530"/>
      <c r="Z157" s="530"/>
    </row>
    <row r="158" ht="12.75" customHeight="1" spans="1:26">
      <c r="A158" s="530"/>
      <c r="B158" s="530"/>
      <c r="C158" s="531"/>
      <c r="D158" s="530"/>
      <c r="E158" s="530"/>
      <c r="F158" s="530"/>
      <c r="G158" s="530"/>
      <c r="H158" s="530"/>
      <c r="I158" s="530"/>
      <c r="J158" s="530"/>
      <c r="K158" s="530"/>
      <c r="L158" s="530"/>
      <c r="M158" s="530"/>
      <c r="N158" s="530"/>
      <c r="O158" s="530"/>
      <c r="P158" s="530"/>
      <c r="Q158" s="530"/>
      <c r="R158" s="530"/>
      <c r="S158" s="530"/>
      <c r="T158" s="530"/>
      <c r="U158" s="530"/>
      <c r="V158" s="530"/>
      <c r="W158" s="530"/>
      <c r="X158" s="530"/>
      <c r="Y158" s="530"/>
      <c r="Z158" s="530"/>
    </row>
    <row r="159" ht="12.75" customHeight="1" spans="1:26">
      <c r="A159" s="530"/>
      <c r="B159" s="530"/>
      <c r="C159" s="531"/>
      <c r="D159" s="530"/>
      <c r="E159" s="530"/>
      <c r="F159" s="530"/>
      <c r="G159" s="530"/>
      <c r="H159" s="530"/>
      <c r="I159" s="530"/>
      <c r="J159" s="530"/>
      <c r="K159" s="530"/>
      <c r="L159" s="530"/>
      <c r="M159" s="530"/>
      <c r="N159" s="530"/>
      <c r="O159" s="530"/>
      <c r="P159" s="530"/>
      <c r="Q159" s="530"/>
      <c r="R159" s="530"/>
      <c r="S159" s="530"/>
      <c r="T159" s="530"/>
      <c r="U159" s="530"/>
      <c r="V159" s="530"/>
      <c r="W159" s="530"/>
      <c r="X159" s="530"/>
      <c r="Y159" s="530"/>
      <c r="Z159" s="530"/>
    </row>
    <row r="160" ht="12.75" customHeight="1" spans="1:26">
      <c r="A160" s="530"/>
      <c r="B160" s="530"/>
      <c r="C160" s="531"/>
      <c r="D160" s="530"/>
      <c r="E160" s="530"/>
      <c r="F160" s="530"/>
      <c r="G160" s="530"/>
      <c r="H160" s="530"/>
      <c r="I160" s="530"/>
      <c r="J160" s="530"/>
      <c r="K160" s="530"/>
      <c r="L160" s="530"/>
      <c r="M160" s="530"/>
      <c r="N160" s="530"/>
      <c r="O160" s="530"/>
      <c r="P160" s="530"/>
      <c r="Q160" s="530"/>
      <c r="R160" s="530"/>
      <c r="S160" s="530"/>
      <c r="T160" s="530"/>
      <c r="U160" s="530"/>
      <c r="V160" s="530"/>
      <c r="W160" s="530"/>
      <c r="X160" s="530"/>
      <c r="Y160" s="530"/>
      <c r="Z160" s="530"/>
    </row>
    <row r="161" ht="12.75" customHeight="1" spans="1:26">
      <c r="A161" s="530"/>
      <c r="B161" s="530"/>
      <c r="C161" s="531"/>
      <c r="D161" s="530"/>
      <c r="E161" s="530"/>
      <c r="F161" s="530"/>
      <c r="G161" s="530"/>
      <c r="H161" s="530"/>
      <c r="I161" s="530"/>
      <c r="J161" s="530"/>
      <c r="K161" s="530"/>
      <c r="L161" s="530"/>
      <c r="M161" s="530"/>
      <c r="N161" s="530"/>
      <c r="O161" s="530"/>
      <c r="P161" s="530"/>
      <c r="Q161" s="530"/>
      <c r="R161" s="530"/>
      <c r="S161" s="530"/>
      <c r="T161" s="530"/>
      <c r="U161" s="530"/>
      <c r="V161" s="530"/>
      <c r="W161" s="530"/>
      <c r="X161" s="530"/>
      <c r="Y161" s="530"/>
      <c r="Z161" s="530"/>
    </row>
    <row r="162" ht="12.75" customHeight="1" spans="1:26">
      <c r="A162" s="530"/>
      <c r="B162" s="530"/>
      <c r="C162" s="531"/>
      <c r="D162" s="530"/>
      <c r="E162" s="530"/>
      <c r="F162" s="530"/>
      <c r="G162" s="530"/>
      <c r="H162" s="530"/>
      <c r="I162" s="530"/>
      <c r="J162" s="530"/>
      <c r="K162" s="530"/>
      <c r="L162" s="530"/>
      <c r="M162" s="530"/>
      <c r="N162" s="530"/>
      <c r="O162" s="530"/>
      <c r="P162" s="530"/>
      <c r="Q162" s="530"/>
      <c r="R162" s="530"/>
      <c r="S162" s="530"/>
      <c r="T162" s="530"/>
      <c r="U162" s="530"/>
      <c r="V162" s="530"/>
      <c r="W162" s="530"/>
      <c r="X162" s="530"/>
      <c r="Y162" s="530"/>
      <c r="Z162" s="530"/>
    </row>
    <row r="163" ht="12.75" customHeight="1" spans="1:26">
      <c r="A163" s="530"/>
      <c r="B163" s="530"/>
      <c r="C163" s="531"/>
      <c r="D163" s="530"/>
      <c r="E163" s="530"/>
      <c r="F163" s="530"/>
      <c r="G163" s="530"/>
      <c r="H163" s="530"/>
      <c r="I163" s="530"/>
      <c r="J163" s="530"/>
      <c r="K163" s="530"/>
      <c r="L163" s="530"/>
      <c r="M163" s="530"/>
      <c r="N163" s="530"/>
      <c r="O163" s="530"/>
      <c r="P163" s="530"/>
      <c r="Q163" s="530"/>
      <c r="R163" s="530"/>
      <c r="S163" s="530"/>
      <c r="T163" s="530"/>
      <c r="U163" s="530"/>
      <c r="V163" s="530"/>
      <c r="W163" s="530"/>
      <c r="X163" s="530"/>
      <c r="Y163" s="530"/>
      <c r="Z163" s="530"/>
    </row>
    <row r="164" ht="12.75" customHeight="1" spans="1:26">
      <c r="A164" s="530"/>
      <c r="B164" s="530"/>
      <c r="C164" s="531"/>
      <c r="D164" s="530"/>
      <c r="E164" s="530"/>
      <c r="F164" s="530"/>
      <c r="G164" s="530"/>
      <c r="H164" s="530"/>
      <c r="I164" s="530"/>
      <c r="J164" s="530"/>
      <c r="K164" s="530"/>
      <c r="L164" s="530"/>
      <c r="M164" s="530"/>
      <c r="N164" s="530"/>
      <c r="O164" s="530"/>
      <c r="P164" s="530"/>
      <c r="Q164" s="530"/>
      <c r="R164" s="530"/>
      <c r="S164" s="530"/>
      <c r="T164" s="530"/>
      <c r="U164" s="530"/>
      <c r="V164" s="530"/>
      <c r="W164" s="530"/>
      <c r="X164" s="530"/>
      <c r="Y164" s="530"/>
      <c r="Z164" s="530"/>
    </row>
    <row r="165" ht="12.75" customHeight="1" spans="1:26">
      <c r="A165" s="530"/>
      <c r="B165" s="530"/>
      <c r="C165" s="531"/>
      <c r="D165" s="530"/>
      <c r="E165" s="530"/>
      <c r="F165" s="530"/>
      <c r="G165" s="530"/>
      <c r="H165" s="530"/>
      <c r="I165" s="530"/>
      <c r="J165" s="530"/>
      <c r="K165" s="530"/>
      <c r="L165" s="530"/>
      <c r="M165" s="530"/>
      <c r="N165" s="530"/>
      <c r="O165" s="530"/>
      <c r="P165" s="530"/>
      <c r="Q165" s="530"/>
      <c r="R165" s="530"/>
      <c r="S165" s="530"/>
      <c r="T165" s="530"/>
      <c r="U165" s="530"/>
      <c r="V165" s="530"/>
      <c r="W165" s="530"/>
      <c r="X165" s="530"/>
      <c r="Y165" s="530"/>
      <c r="Z165" s="530"/>
    </row>
    <row r="166" ht="12.75" customHeight="1" spans="1:26">
      <c r="A166" s="530"/>
      <c r="B166" s="530"/>
      <c r="C166" s="531"/>
      <c r="D166" s="530"/>
      <c r="E166" s="530"/>
      <c r="F166" s="530"/>
      <c r="G166" s="530"/>
      <c r="H166" s="530"/>
      <c r="I166" s="530"/>
      <c r="J166" s="530"/>
      <c r="K166" s="530"/>
      <c r="L166" s="530"/>
      <c r="M166" s="530"/>
      <c r="N166" s="530"/>
      <c r="O166" s="530"/>
      <c r="P166" s="530"/>
      <c r="Q166" s="530"/>
      <c r="R166" s="530"/>
      <c r="S166" s="530"/>
      <c r="T166" s="530"/>
      <c r="U166" s="530"/>
      <c r="V166" s="530"/>
      <c r="W166" s="530"/>
      <c r="X166" s="530"/>
      <c r="Y166" s="530"/>
      <c r="Z166" s="530"/>
    </row>
    <row r="167" ht="12.75" customHeight="1" spans="1:26">
      <c r="A167" s="530"/>
      <c r="B167" s="530"/>
      <c r="C167" s="531"/>
      <c r="D167" s="530"/>
      <c r="E167" s="530"/>
      <c r="F167" s="530"/>
      <c r="G167" s="530"/>
      <c r="H167" s="530"/>
      <c r="I167" s="530"/>
      <c r="J167" s="530"/>
      <c r="K167" s="530"/>
      <c r="L167" s="530"/>
      <c r="M167" s="530"/>
      <c r="N167" s="530"/>
      <c r="O167" s="530"/>
      <c r="P167" s="530"/>
      <c r="Q167" s="530"/>
      <c r="R167" s="530"/>
      <c r="S167" s="530"/>
      <c r="T167" s="530"/>
      <c r="U167" s="530"/>
      <c r="V167" s="530"/>
      <c r="W167" s="530"/>
      <c r="X167" s="530"/>
      <c r="Y167" s="530"/>
      <c r="Z167" s="530"/>
    </row>
    <row r="168" ht="12.75" customHeight="1" spans="1:26">
      <c r="A168" s="530"/>
      <c r="B168" s="530"/>
      <c r="C168" s="531"/>
      <c r="D168" s="530"/>
      <c r="E168" s="530"/>
      <c r="F168" s="530"/>
      <c r="G168" s="530"/>
      <c r="H168" s="530"/>
      <c r="I168" s="530"/>
      <c r="J168" s="530"/>
      <c r="K168" s="530"/>
      <c r="L168" s="530"/>
      <c r="M168" s="530"/>
      <c r="N168" s="530"/>
      <c r="O168" s="530"/>
      <c r="P168" s="530"/>
      <c r="Q168" s="530"/>
      <c r="R168" s="530"/>
      <c r="S168" s="530"/>
      <c r="T168" s="530"/>
      <c r="U168" s="530"/>
      <c r="V168" s="530"/>
      <c r="W168" s="530"/>
      <c r="X168" s="530"/>
      <c r="Y168" s="530"/>
      <c r="Z168" s="530"/>
    </row>
    <row r="169" ht="12.75" customHeight="1" spans="1:26">
      <c r="A169" s="530"/>
      <c r="B169" s="530"/>
      <c r="C169" s="531"/>
      <c r="D169" s="530"/>
      <c r="E169" s="530"/>
      <c r="F169" s="530"/>
      <c r="G169" s="530"/>
      <c r="H169" s="530"/>
      <c r="I169" s="530"/>
      <c r="J169" s="530"/>
      <c r="K169" s="530"/>
      <c r="L169" s="530"/>
      <c r="M169" s="530"/>
      <c r="N169" s="530"/>
      <c r="O169" s="530"/>
      <c r="P169" s="530"/>
      <c r="Q169" s="530"/>
      <c r="R169" s="530"/>
      <c r="S169" s="530"/>
      <c r="T169" s="530"/>
      <c r="U169" s="530"/>
      <c r="V169" s="530"/>
      <c r="W169" s="530"/>
      <c r="X169" s="530"/>
      <c r="Y169" s="530"/>
      <c r="Z169" s="530"/>
    </row>
    <row r="170" ht="12.75" customHeight="1" spans="1:26">
      <c r="A170" s="530"/>
      <c r="B170" s="530"/>
      <c r="C170" s="531"/>
      <c r="D170" s="530"/>
      <c r="E170" s="530"/>
      <c r="F170" s="530"/>
      <c r="G170" s="530"/>
      <c r="H170" s="530"/>
      <c r="I170" s="530"/>
      <c r="J170" s="530"/>
      <c r="K170" s="530"/>
      <c r="L170" s="530"/>
      <c r="M170" s="530"/>
      <c r="N170" s="530"/>
      <c r="O170" s="530"/>
      <c r="P170" s="530"/>
      <c r="Q170" s="530"/>
      <c r="R170" s="530"/>
      <c r="S170" s="530"/>
      <c r="T170" s="530"/>
      <c r="U170" s="530"/>
      <c r="V170" s="530"/>
      <c r="W170" s="530"/>
      <c r="X170" s="530"/>
      <c r="Y170" s="530"/>
      <c r="Z170" s="530"/>
    </row>
    <row r="171" ht="12.75" customHeight="1" spans="1:26">
      <c r="A171" s="530"/>
      <c r="B171" s="530"/>
      <c r="C171" s="531"/>
      <c r="D171" s="530"/>
      <c r="E171" s="530"/>
      <c r="F171" s="530"/>
      <c r="G171" s="530"/>
      <c r="H171" s="530"/>
      <c r="I171" s="530"/>
      <c r="J171" s="530"/>
      <c r="K171" s="530"/>
      <c r="L171" s="530"/>
      <c r="M171" s="530"/>
      <c r="N171" s="530"/>
      <c r="O171" s="530"/>
      <c r="P171" s="530"/>
      <c r="Q171" s="530"/>
      <c r="R171" s="530"/>
      <c r="S171" s="530"/>
      <c r="T171" s="530"/>
      <c r="U171" s="530"/>
      <c r="V171" s="530"/>
      <c r="W171" s="530"/>
      <c r="X171" s="530"/>
      <c r="Y171" s="530"/>
      <c r="Z171" s="530"/>
    </row>
    <row r="172" ht="12.75" customHeight="1" spans="1:26">
      <c r="A172" s="530"/>
      <c r="B172" s="530"/>
      <c r="C172" s="531"/>
      <c r="D172" s="530"/>
      <c r="E172" s="530"/>
      <c r="F172" s="530"/>
      <c r="G172" s="530"/>
      <c r="H172" s="530"/>
      <c r="I172" s="530"/>
      <c r="J172" s="530"/>
      <c r="K172" s="530"/>
      <c r="L172" s="530"/>
      <c r="M172" s="530"/>
      <c r="N172" s="530"/>
      <c r="O172" s="530"/>
      <c r="P172" s="530"/>
      <c r="Q172" s="530"/>
      <c r="R172" s="530"/>
      <c r="S172" s="530"/>
      <c r="T172" s="530"/>
      <c r="U172" s="530"/>
      <c r="V172" s="530"/>
      <c r="W172" s="530"/>
      <c r="X172" s="530"/>
      <c r="Y172" s="530"/>
      <c r="Z172" s="530"/>
    </row>
    <row r="173" ht="12.75" customHeight="1" spans="1:26">
      <c r="A173" s="530"/>
      <c r="B173" s="530"/>
      <c r="C173" s="531"/>
      <c r="D173" s="530"/>
      <c r="E173" s="530"/>
      <c r="F173" s="530"/>
      <c r="G173" s="530"/>
      <c r="H173" s="530"/>
      <c r="I173" s="530"/>
      <c r="J173" s="530"/>
      <c r="K173" s="530"/>
      <c r="L173" s="530"/>
      <c r="M173" s="530"/>
      <c r="N173" s="530"/>
      <c r="O173" s="530"/>
      <c r="P173" s="530"/>
      <c r="Q173" s="530"/>
      <c r="R173" s="530"/>
      <c r="S173" s="530"/>
      <c r="T173" s="530"/>
      <c r="U173" s="530"/>
      <c r="V173" s="530"/>
      <c r="W173" s="530"/>
      <c r="X173" s="530"/>
      <c r="Y173" s="530"/>
      <c r="Z173" s="530"/>
    </row>
    <row r="174" ht="12.75" customHeight="1" spans="1:26">
      <c r="A174" s="530"/>
      <c r="B174" s="530"/>
      <c r="C174" s="531"/>
      <c r="D174" s="530"/>
      <c r="E174" s="530"/>
      <c r="F174" s="530"/>
      <c r="G174" s="530"/>
      <c r="H174" s="530"/>
      <c r="I174" s="530"/>
      <c r="J174" s="530"/>
      <c r="K174" s="530"/>
      <c r="L174" s="530"/>
      <c r="M174" s="530"/>
      <c r="N174" s="530"/>
      <c r="O174" s="530"/>
      <c r="P174" s="530"/>
      <c r="Q174" s="530"/>
      <c r="R174" s="530"/>
      <c r="S174" s="530"/>
      <c r="T174" s="530"/>
      <c r="U174" s="530"/>
      <c r="V174" s="530"/>
      <c r="W174" s="530"/>
      <c r="X174" s="530"/>
      <c r="Y174" s="530"/>
      <c r="Z174" s="530"/>
    </row>
    <row r="175" ht="12.75" customHeight="1" spans="1:26">
      <c r="A175" s="530"/>
      <c r="B175" s="530"/>
      <c r="C175" s="531"/>
      <c r="D175" s="530"/>
      <c r="E175" s="530"/>
      <c r="F175" s="530"/>
      <c r="G175" s="530"/>
      <c r="H175" s="530"/>
      <c r="I175" s="530"/>
      <c r="J175" s="530"/>
      <c r="K175" s="530"/>
      <c r="L175" s="530"/>
      <c r="M175" s="530"/>
      <c r="N175" s="530"/>
      <c r="O175" s="530"/>
      <c r="P175" s="530"/>
      <c r="Q175" s="530"/>
      <c r="R175" s="530"/>
      <c r="S175" s="530"/>
      <c r="T175" s="530"/>
      <c r="U175" s="530"/>
      <c r="V175" s="530"/>
      <c r="W175" s="530"/>
      <c r="X175" s="530"/>
      <c r="Y175" s="530"/>
      <c r="Z175" s="530"/>
    </row>
    <row r="176" ht="12.75" customHeight="1" spans="1:26">
      <c r="A176" s="530"/>
      <c r="B176" s="530"/>
      <c r="C176" s="531"/>
      <c r="D176" s="530"/>
      <c r="E176" s="530"/>
      <c r="F176" s="530"/>
      <c r="G176" s="530"/>
      <c r="H176" s="530"/>
      <c r="I176" s="530"/>
      <c r="J176" s="530"/>
      <c r="K176" s="530"/>
      <c r="L176" s="530"/>
      <c r="M176" s="530"/>
      <c r="N176" s="530"/>
      <c r="O176" s="530"/>
      <c r="P176" s="530"/>
      <c r="Q176" s="530"/>
      <c r="R176" s="530"/>
      <c r="S176" s="530"/>
      <c r="T176" s="530"/>
      <c r="U176" s="530"/>
      <c r="V176" s="530"/>
      <c r="W176" s="530"/>
      <c r="X176" s="530"/>
      <c r="Y176" s="530"/>
      <c r="Z176" s="530"/>
    </row>
    <row r="177" ht="12.75" customHeight="1" spans="1:26">
      <c r="A177" s="530"/>
      <c r="B177" s="530"/>
      <c r="C177" s="531"/>
      <c r="D177" s="530"/>
      <c r="E177" s="530"/>
      <c r="F177" s="530"/>
      <c r="G177" s="530"/>
      <c r="H177" s="530"/>
      <c r="I177" s="530"/>
      <c r="J177" s="530"/>
      <c r="K177" s="530"/>
      <c r="L177" s="530"/>
      <c r="M177" s="530"/>
      <c r="N177" s="530"/>
      <c r="O177" s="530"/>
      <c r="P177" s="530"/>
      <c r="Q177" s="530"/>
      <c r="R177" s="530"/>
      <c r="S177" s="530"/>
      <c r="T177" s="530"/>
      <c r="U177" s="530"/>
      <c r="V177" s="530"/>
      <c r="W177" s="530"/>
      <c r="X177" s="530"/>
      <c r="Y177" s="530"/>
      <c r="Z177" s="530"/>
    </row>
    <row r="178" ht="12.75" customHeight="1" spans="1:26">
      <c r="A178" s="530"/>
      <c r="B178" s="530"/>
      <c r="C178" s="531"/>
      <c r="D178" s="530"/>
      <c r="E178" s="530"/>
      <c r="F178" s="530"/>
      <c r="G178" s="530"/>
      <c r="H178" s="530"/>
      <c r="I178" s="530"/>
      <c r="J178" s="530"/>
      <c r="K178" s="530"/>
      <c r="L178" s="530"/>
      <c r="M178" s="530"/>
      <c r="N178" s="530"/>
      <c r="O178" s="530"/>
      <c r="P178" s="530"/>
      <c r="Q178" s="530"/>
      <c r="R178" s="530"/>
      <c r="S178" s="530"/>
      <c r="T178" s="530"/>
      <c r="U178" s="530"/>
      <c r="V178" s="530"/>
      <c r="W178" s="530"/>
      <c r="X178" s="530"/>
      <c r="Y178" s="530"/>
      <c r="Z178" s="530"/>
    </row>
    <row r="179" ht="12.75" customHeight="1" spans="1:26">
      <c r="A179" s="530"/>
      <c r="B179" s="530"/>
      <c r="C179" s="531"/>
      <c r="D179" s="530"/>
      <c r="E179" s="530"/>
      <c r="F179" s="530"/>
      <c r="G179" s="530"/>
      <c r="H179" s="530"/>
      <c r="I179" s="530"/>
      <c r="J179" s="530"/>
      <c r="K179" s="530"/>
      <c r="L179" s="530"/>
      <c r="M179" s="530"/>
      <c r="N179" s="530"/>
      <c r="O179" s="530"/>
      <c r="P179" s="530"/>
      <c r="Q179" s="530"/>
      <c r="R179" s="530"/>
      <c r="S179" s="530"/>
      <c r="T179" s="530"/>
      <c r="U179" s="530"/>
      <c r="V179" s="530"/>
      <c r="W179" s="530"/>
      <c r="X179" s="530"/>
      <c r="Y179" s="530"/>
      <c r="Z179" s="530"/>
    </row>
    <row r="180" ht="12.75" customHeight="1" spans="1:26">
      <c r="A180" s="530"/>
      <c r="B180" s="530"/>
      <c r="C180" s="531"/>
      <c r="D180" s="530"/>
      <c r="E180" s="530"/>
      <c r="F180" s="530"/>
      <c r="G180" s="530"/>
      <c r="H180" s="530"/>
      <c r="I180" s="530"/>
      <c r="J180" s="530"/>
      <c r="K180" s="530"/>
      <c r="L180" s="530"/>
      <c r="M180" s="530"/>
      <c r="N180" s="530"/>
      <c r="O180" s="530"/>
      <c r="P180" s="530"/>
      <c r="Q180" s="530"/>
      <c r="R180" s="530"/>
      <c r="S180" s="530"/>
      <c r="T180" s="530"/>
      <c r="U180" s="530"/>
      <c r="V180" s="530"/>
      <c r="W180" s="530"/>
      <c r="X180" s="530"/>
      <c r="Y180" s="530"/>
      <c r="Z180" s="530"/>
    </row>
    <row r="181" ht="12.75" customHeight="1" spans="1:26">
      <c r="A181" s="530"/>
      <c r="B181" s="530"/>
      <c r="C181" s="531"/>
      <c r="D181" s="530"/>
      <c r="E181" s="530"/>
      <c r="F181" s="530"/>
      <c r="G181" s="530"/>
      <c r="H181" s="530"/>
      <c r="I181" s="530"/>
      <c r="J181" s="530"/>
      <c r="K181" s="530"/>
      <c r="L181" s="530"/>
      <c r="M181" s="530"/>
      <c r="N181" s="530"/>
      <c r="O181" s="530"/>
      <c r="P181" s="530"/>
      <c r="Q181" s="530"/>
      <c r="R181" s="530"/>
      <c r="S181" s="530"/>
      <c r="T181" s="530"/>
      <c r="U181" s="530"/>
      <c r="V181" s="530"/>
      <c r="W181" s="530"/>
      <c r="X181" s="530"/>
      <c r="Y181" s="530"/>
      <c r="Z181" s="530"/>
    </row>
    <row r="182" ht="12.75" customHeight="1" spans="1:26">
      <c r="A182" s="530"/>
      <c r="B182" s="530"/>
      <c r="C182" s="531"/>
      <c r="D182" s="530"/>
      <c r="E182" s="530"/>
      <c r="F182" s="530"/>
      <c r="G182" s="530"/>
      <c r="H182" s="530"/>
      <c r="I182" s="530"/>
      <c r="J182" s="530"/>
      <c r="K182" s="530"/>
      <c r="L182" s="530"/>
      <c r="M182" s="530"/>
      <c r="N182" s="530"/>
      <c r="O182" s="530"/>
      <c r="P182" s="530"/>
      <c r="Q182" s="530"/>
      <c r="R182" s="530"/>
      <c r="S182" s="530"/>
      <c r="T182" s="530"/>
      <c r="U182" s="530"/>
      <c r="V182" s="530"/>
      <c r="W182" s="530"/>
      <c r="X182" s="530"/>
      <c r="Y182" s="530"/>
      <c r="Z182" s="530"/>
    </row>
    <row r="183" ht="12.75" customHeight="1" spans="1:26">
      <c r="A183" s="530"/>
      <c r="B183" s="530"/>
      <c r="C183" s="531"/>
      <c r="D183" s="530"/>
      <c r="E183" s="530"/>
      <c r="F183" s="530"/>
      <c r="G183" s="530"/>
      <c r="H183" s="530"/>
      <c r="I183" s="530"/>
      <c r="J183" s="530"/>
      <c r="K183" s="530"/>
      <c r="L183" s="530"/>
      <c r="M183" s="530"/>
      <c r="N183" s="530"/>
      <c r="O183" s="530"/>
      <c r="P183" s="530"/>
      <c r="Q183" s="530"/>
      <c r="R183" s="530"/>
      <c r="S183" s="530"/>
      <c r="T183" s="530"/>
      <c r="U183" s="530"/>
      <c r="V183" s="530"/>
      <c r="W183" s="530"/>
      <c r="X183" s="530"/>
      <c r="Y183" s="530"/>
      <c r="Z183" s="530"/>
    </row>
    <row r="184" ht="12.75" customHeight="1" spans="1:26">
      <c r="A184" s="530"/>
      <c r="B184" s="530"/>
      <c r="C184" s="531"/>
      <c r="D184" s="530"/>
      <c r="E184" s="530"/>
      <c r="F184" s="530"/>
      <c r="G184" s="530"/>
      <c r="H184" s="530"/>
      <c r="I184" s="530"/>
      <c r="J184" s="530"/>
      <c r="K184" s="530"/>
      <c r="L184" s="530"/>
      <c r="M184" s="530"/>
      <c r="N184" s="530"/>
      <c r="O184" s="530"/>
      <c r="P184" s="530"/>
      <c r="Q184" s="530"/>
      <c r="R184" s="530"/>
      <c r="S184" s="530"/>
      <c r="T184" s="530"/>
      <c r="U184" s="530"/>
      <c r="V184" s="530"/>
      <c r="W184" s="530"/>
      <c r="X184" s="530"/>
      <c r="Y184" s="530"/>
      <c r="Z184" s="530"/>
    </row>
    <row r="185" ht="12.75" customHeight="1" spans="1:26">
      <c r="A185" s="530"/>
      <c r="B185" s="530"/>
      <c r="C185" s="531"/>
      <c r="D185" s="530"/>
      <c r="E185" s="530"/>
      <c r="F185" s="530"/>
      <c r="G185" s="530"/>
      <c r="H185" s="530"/>
      <c r="I185" s="530"/>
      <c r="J185" s="530"/>
      <c r="K185" s="530"/>
      <c r="L185" s="530"/>
      <c r="M185" s="530"/>
      <c r="N185" s="530"/>
      <c r="O185" s="530"/>
      <c r="P185" s="530"/>
      <c r="Q185" s="530"/>
      <c r="R185" s="530"/>
      <c r="S185" s="530"/>
      <c r="T185" s="530"/>
      <c r="U185" s="530"/>
      <c r="V185" s="530"/>
      <c r="W185" s="530"/>
      <c r="X185" s="530"/>
      <c r="Y185" s="530"/>
      <c r="Z185" s="530"/>
    </row>
    <row r="186" ht="12.75" customHeight="1" spans="1:26">
      <c r="A186" s="530"/>
      <c r="B186" s="530"/>
      <c r="C186" s="531"/>
      <c r="D186" s="530"/>
      <c r="E186" s="530"/>
      <c r="F186" s="530"/>
      <c r="G186" s="530"/>
      <c r="H186" s="530"/>
      <c r="I186" s="530"/>
      <c r="J186" s="530"/>
      <c r="K186" s="530"/>
      <c r="L186" s="530"/>
      <c r="M186" s="530"/>
      <c r="N186" s="530"/>
      <c r="O186" s="530"/>
      <c r="P186" s="530"/>
      <c r="Q186" s="530"/>
      <c r="R186" s="530"/>
      <c r="S186" s="530"/>
      <c r="T186" s="530"/>
      <c r="U186" s="530"/>
      <c r="V186" s="530"/>
      <c r="W186" s="530"/>
      <c r="X186" s="530"/>
      <c r="Y186" s="530"/>
      <c r="Z186" s="530"/>
    </row>
    <row r="187" ht="12.75" customHeight="1" spans="1:26">
      <c r="A187" s="530"/>
      <c r="B187" s="530"/>
      <c r="C187" s="531"/>
      <c r="D187" s="530"/>
      <c r="E187" s="530"/>
      <c r="F187" s="530"/>
      <c r="G187" s="530"/>
      <c r="H187" s="530"/>
      <c r="I187" s="530"/>
      <c r="J187" s="530"/>
      <c r="K187" s="530"/>
      <c r="L187" s="530"/>
      <c r="M187" s="530"/>
      <c r="N187" s="530"/>
      <c r="O187" s="530"/>
      <c r="P187" s="530"/>
      <c r="Q187" s="530"/>
      <c r="R187" s="530"/>
      <c r="S187" s="530"/>
      <c r="T187" s="530"/>
      <c r="U187" s="530"/>
      <c r="V187" s="530"/>
      <c r="W187" s="530"/>
      <c r="X187" s="530"/>
      <c r="Y187" s="530"/>
      <c r="Z187" s="530"/>
    </row>
    <row r="188" ht="12.75" customHeight="1" spans="1:26">
      <c r="A188" s="530"/>
      <c r="B188" s="530"/>
      <c r="C188" s="531"/>
      <c r="D188" s="530"/>
      <c r="E188" s="530"/>
      <c r="F188" s="530"/>
      <c r="G188" s="530"/>
      <c r="H188" s="530"/>
      <c r="I188" s="530"/>
      <c r="J188" s="530"/>
      <c r="K188" s="530"/>
      <c r="L188" s="530"/>
      <c r="M188" s="530"/>
      <c r="N188" s="530"/>
      <c r="O188" s="530"/>
      <c r="P188" s="530"/>
      <c r="Q188" s="530"/>
      <c r="R188" s="530"/>
      <c r="S188" s="530"/>
      <c r="T188" s="530"/>
      <c r="U188" s="530"/>
      <c r="V188" s="530"/>
      <c r="W188" s="530"/>
      <c r="X188" s="530"/>
      <c r="Y188" s="530"/>
      <c r="Z188" s="530"/>
    </row>
    <row r="189" ht="12.75" customHeight="1" spans="1:26">
      <c r="A189" s="530"/>
      <c r="B189" s="530"/>
      <c r="C189" s="531"/>
      <c r="D189" s="530"/>
      <c r="E189" s="530"/>
      <c r="F189" s="530"/>
      <c r="G189" s="530"/>
      <c r="H189" s="530"/>
      <c r="I189" s="530"/>
      <c r="J189" s="530"/>
      <c r="K189" s="530"/>
      <c r="L189" s="530"/>
      <c r="M189" s="530"/>
      <c r="N189" s="530"/>
      <c r="O189" s="530"/>
      <c r="P189" s="530"/>
      <c r="Q189" s="530"/>
      <c r="R189" s="530"/>
      <c r="S189" s="530"/>
      <c r="T189" s="530"/>
      <c r="U189" s="530"/>
      <c r="V189" s="530"/>
      <c r="W189" s="530"/>
      <c r="X189" s="530"/>
      <c r="Y189" s="530"/>
      <c r="Z189" s="530"/>
    </row>
    <row r="190" ht="12.75" customHeight="1" spans="1:26">
      <c r="A190" s="530"/>
      <c r="B190" s="530"/>
      <c r="C190" s="531"/>
      <c r="D190" s="530"/>
      <c r="E190" s="530"/>
      <c r="F190" s="530"/>
      <c r="G190" s="530"/>
      <c r="H190" s="530"/>
      <c r="I190" s="530"/>
      <c r="J190" s="530"/>
      <c r="K190" s="530"/>
      <c r="L190" s="530"/>
      <c r="M190" s="530"/>
      <c r="N190" s="530"/>
      <c r="O190" s="530"/>
      <c r="P190" s="530"/>
      <c r="Q190" s="530"/>
      <c r="R190" s="530"/>
      <c r="S190" s="530"/>
      <c r="T190" s="530"/>
      <c r="U190" s="530"/>
      <c r="V190" s="530"/>
      <c r="W190" s="530"/>
      <c r="X190" s="530"/>
      <c r="Y190" s="530"/>
      <c r="Z190" s="530"/>
    </row>
    <row r="191" ht="12.75" customHeight="1" spans="1:26">
      <c r="A191" s="530"/>
      <c r="B191" s="530"/>
      <c r="C191" s="531"/>
      <c r="D191" s="530"/>
      <c r="E191" s="530"/>
      <c r="F191" s="530"/>
      <c r="G191" s="530"/>
      <c r="H191" s="530"/>
      <c r="I191" s="530"/>
      <c r="J191" s="530"/>
      <c r="K191" s="530"/>
      <c r="L191" s="530"/>
      <c r="M191" s="530"/>
      <c r="N191" s="530"/>
      <c r="O191" s="530"/>
      <c r="P191" s="530"/>
      <c r="Q191" s="530"/>
      <c r="R191" s="530"/>
      <c r="S191" s="530"/>
      <c r="T191" s="530"/>
      <c r="U191" s="530"/>
      <c r="V191" s="530"/>
      <c r="W191" s="530"/>
      <c r="X191" s="530"/>
      <c r="Y191" s="530"/>
      <c r="Z191" s="530"/>
    </row>
    <row r="192" ht="12.75" customHeight="1" spans="1:26">
      <c r="A192" s="530"/>
      <c r="B192" s="530"/>
      <c r="C192" s="531"/>
      <c r="D192" s="530"/>
      <c r="E192" s="530"/>
      <c r="F192" s="530"/>
      <c r="G192" s="530"/>
      <c r="H192" s="530"/>
      <c r="I192" s="530"/>
      <c r="J192" s="530"/>
      <c r="K192" s="530"/>
      <c r="L192" s="530"/>
      <c r="M192" s="530"/>
      <c r="N192" s="530"/>
      <c r="O192" s="530"/>
      <c r="P192" s="530"/>
      <c r="Q192" s="530"/>
      <c r="R192" s="530"/>
      <c r="S192" s="530"/>
      <c r="T192" s="530"/>
      <c r="U192" s="530"/>
      <c r="V192" s="530"/>
      <c r="W192" s="530"/>
      <c r="X192" s="530"/>
      <c r="Y192" s="530"/>
      <c r="Z192" s="530"/>
    </row>
    <row r="193" ht="12.75" customHeight="1" spans="1:26">
      <c r="A193" s="530"/>
      <c r="B193" s="530"/>
      <c r="C193" s="531"/>
      <c r="D193" s="530"/>
      <c r="E193" s="530"/>
      <c r="F193" s="530"/>
      <c r="G193" s="530"/>
      <c r="H193" s="530"/>
      <c r="I193" s="530"/>
      <c r="J193" s="530"/>
      <c r="K193" s="530"/>
      <c r="L193" s="530"/>
      <c r="M193" s="530"/>
      <c r="N193" s="530"/>
      <c r="O193" s="530"/>
      <c r="P193" s="530"/>
      <c r="Q193" s="530"/>
      <c r="R193" s="530"/>
      <c r="S193" s="530"/>
      <c r="T193" s="530"/>
      <c r="U193" s="530"/>
      <c r="V193" s="530"/>
      <c r="W193" s="530"/>
      <c r="X193" s="530"/>
      <c r="Y193" s="530"/>
      <c r="Z193" s="530"/>
    </row>
    <row r="194" ht="12.75" customHeight="1" spans="1:26">
      <c r="A194" s="530"/>
      <c r="B194" s="530"/>
      <c r="C194" s="531"/>
      <c r="D194" s="530"/>
      <c r="E194" s="530"/>
      <c r="F194" s="530"/>
      <c r="G194" s="530"/>
      <c r="H194" s="530"/>
      <c r="I194" s="530"/>
      <c r="J194" s="530"/>
      <c r="K194" s="530"/>
      <c r="L194" s="530"/>
      <c r="M194" s="530"/>
      <c r="N194" s="530"/>
      <c r="O194" s="530"/>
      <c r="P194" s="530"/>
      <c r="Q194" s="530"/>
      <c r="R194" s="530"/>
      <c r="S194" s="530"/>
      <c r="T194" s="530"/>
      <c r="U194" s="530"/>
      <c r="V194" s="530"/>
      <c r="W194" s="530"/>
      <c r="X194" s="530"/>
      <c r="Y194" s="530"/>
      <c r="Z194" s="530"/>
    </row>
    <row r="195" ht="12.75" customHeight="1" spans="1:26">
      <c r="A195" s="530"/>
      <c r="B195" s="530"/>
      <c r="C195" s="531"/>
      <c r="D195" s="530"/>
      <c r="E195" s="530"/>
      <c r="F195" s="530"/>
      <c r="G195" s="530"/>
      <c r="H195" s="530"/>
      <c r="I195" s="530"/>
      <c r="J195" s="530"/>
      <c r="K195" s="530"/>
      <c r="L195" s="530"/>
      <c r="M195" s="530"/>
      <c r="N195" s="530"/>
      <c r="O195" s="530"/>
      <c r="P195" s="530"/>
      <c r="Q195" s="530"/>
      <c r="R195" s="530"/>
      <c r="S195" s="530"/>
      <c r="T195" s="530"/>
      <c r="U195" s="530"/>
      <c r="V195" s="530"/>
      <c r="W195" s="530"/>
      <c r="X195" s="530"/>
      <c r="Y195" s="530"/>
      <c r="Z195" s="530"/>
    </row>
    <row r="196" ht="12.75" customHeight="1" spans="1:26">
      <c r="A196" s="530"/>
      <c r="B196" s="530"/>
      <c r="C196" s="531"/>
      <c r="D196" s="530"/>
      <c r="E196" s="530"/>
      <c r="F196" s="530"/>
      <c r="G196" s="530"/>
      <c r="H196" s="530"/>
      <c r="I196" s="530"/>
      <c r="J196" s="530"/>
      <c r="K196" s="530"/>
      <c r="L196" s="530"/>
      <c r="M196" s="530"/>
      <c r="N196" s="530"/>
      <c r="O196" s="530"/>
      <c r="P196" s="530"/>
      <c r="Q196" s="530"/>
      <c r="R196" s="530"/>
      <c r="S196" s="530"/>
      <c r="T196" s="530"/>
      <c r="U196" s="530"/>
      <c r="V196" s="530"/>
      <c r="W196" s="530"/>
      <c r="X196" s="530"/>
      <c r="Y196" s="530"/>
      <c r="Z196" s="530"/>
    </row>
    <row r="197" ht="12.75" customHeight="1" spans="1:26">
      <c r="A197" s="530"/>
      <c r="B197" s="530"/>
      <c r="C197" s="531"/>
      <c r="D197" s="530"/>
      <c r="E197" s="530"/>
      <c r="F197" s="530"/>
      <c r="G197" s="530"/>
      <c r="H197" s="530"/>
      <c r="I197" s="530"/>
      <c r="J197" s="530"/>
      <c r="K197" s="530"/>
      <c r="L197" s="530"/>
      <c r="M197" s="530"/>
      <c r="N197" s="530"/>
      <c r="O197" s="530"/>
      <c r="P197" s="530"/>
      <c r="Q197" s="530"/>
      <c r="R197" s="530"/>
      <c r="S197" s="530"/>
      <c r="T197" s="530"/>
      <c r="U197" s="530"/>
      <c r="V197" s="530"/>
      <c r="W197" s="530"/>
      <c r="X197" s="530"/>
      <c r="Y197" s="530"/>
      <c r="Z197" s="530"/>
    </row>
    <row r="198" ht="12.75" customHeight="1" spans="1:26">
      <c r="A198" s="530"/>
      <c r="B198" s="530"/>
      <c r="C198" s="531"/>
      <c r="D198" s="530"/>
      <c r="E198" s="530"/>
      <c r="F198" s="530"/>
      <c r="G198" s="530"/>
      <c r="H198" s="530"/>
      <c r="I198" s="530"/>
      <c r="J198" s="530"/>
      <c r="K198" s="530"/>
      <c r="L198" s="530"/>
      <c r="M198" s="530"/>
      <c r="N198" s="530"/>
      <c r="O198" s="530"/>
      <c r="P198" s="530"/>
      <c r="Q198" s="530"/>
      <c r="R198" s="530"/>
      <c r="S198" s="530"/>
      <c r="T198" s="530"/>
      <c r="U198" s="530"/>
      <c r="V198" s="530"/>
      <c r="W198" s="530"/>
      <c r="X198" s="530"/>
      <c r="Y198" s="530"/>
      <c r="Z198" s="530"/>
    </row>
    <row r="199" ht="12.75" customHeight="1" spans="1:26">
      <c r="A199" s="530"/>
      <c r="B199" s="530"/>
      <c r="C199" s="531"/>
      <c r="D199" s="530"/>
      <c r="E199" s="530"/>
      <c r="F199" s="530"/>
      <c r="G199" s="530"/>
      <c r="H199" s="530"/>
      <c r="I199" s="530"/>
      <c r="J199" s="530"/>
      <c r="K199" s="530"/>
      <c r="L199" s="530"/>
      <c r="M199" s="530"/>
      <c r="N199" s="530"/>
      <c r="O199" s="530"/>
      <c r="P199" s="530"/>
      <c r="Q199" s="530"/>
      <c r="R199" s="530"/>
      <c r="S199" s="530"/>
      <c r="T199" s="530"/>
      <c r="U199" s="530"/>
      <c r="V199" s="530"/>
      <c r="W199" s="530"/>
      <c r="X199" s="530"/>
      <c r="Y199" s="530"/>
      <c r="Z199" s="530"/>
    </row>
    <row r="200" ht="12.75" customHeight="1" spans="1:26">
      <c r="A200" s="530"/>
      <c r="B200" s="530"/>
      <c r="C200" s="531"/>
      <c r="D200" s="530"/>
      <c r="E200" s="530"/>
      <c r="F200" s="530"/>
      <c r="G200" s="530"/>
      <c r="H200" s="530"/>
      <c r="I200" s="530"/>
      <c r="J200" s="530"/>
      <c r="K200" s="530"/>
      <c r="L200" s="530"/>
      <c r="M200" s="530"/>
      <c r="N200" s="530"/>
      <c r="O200" s="530"/>
      <c r="P200" s="530"/>
      <c r="Q200" s="530"/>
      <c r="R200" s="530"/>
      <c r="S200" s="530"/>
      <c r="T200" s="530"/>
      <c r="U200" s="530"/>
      <c r="V200" s="530"/>
      <c r="W200" s="530"/>
      <c r="X200" s="530"/>
      <c r="Y200" s="530"/>
      <c r="Z200" s="530"/>
    </row>
    <row r="201" ht="12.75" customHeight="1" spans="1:26">
      <c r="A201" s="530"/>
      <c r="B201" s="530"/>
      <c r="C201" s="531"/>
      <c r="D201" s="530"/>
      <c r="E201" s="530"/>
      <c r="F201" s="530"/>
      <c r="G201" s="530"/>
      <c r="H201" s="530"/>
      <c r="I201" s="530"/>
      <c r="J201" s="530"/>
      <c r="K201" s="530"/>
      <c r="L201" s="530"/>
      <c r="M201" s="530"/>
      <c r="N201" s="530"/>
      <c r="O201" s="530"/>
      <c r="P201" s="530"/>
      <c r="Q201" s="530"/>
      <c r="R201" s="530"/>
      <c r="S201" s="530"/>
      <c r="T201" s="530"/>
      <c r="U201" s="530"/>
      <c r="V201" s="530"/>
      <c r="W201" s="530"/>
      <c r="X201" s="530"/>
      <c r="Y201" s="530"/>
      <c r="Z201" s="530"/>
    </row>
    <row r="202" ht="12.75" customHeight="1" spans="1:26">
      <c r="A202" s="530"/>
      <c r="B202" s="530"/>
      <c r="C202" s="531"/>
      <c r="D202" s="530"/>
      <c r="E202" s="530"/>
      <c r="F202" s="530"/>
      <c r="G202" s="530"/>
      <c r="H202" s="530"/>
      <c r="I202" s="530"/>
      <c r="J202" s="530"/>
      <c r="K202" s="530"/>
      <c r="L202" s="530"/>
      <c r="M202" s="530"/>
      <c r="N202" s="530"/>
      <c r="O202" s="530"/>
      <c r="P202" s="530"/>
      <c r="Q202" s="530"/>
      <c r="R202" s="530"/>
      <c r="S202" s="530"/>
      <c r="T202" s="530"/>
      <c r="U202" s="530"/>
      <c r="V202" s="530"/>
      <c r="W202" s="530"/>
      <c r="X202" s="530"/>
      <c r="Y202" s="530"/>
      <c r="Z202" s="530"/>
    </row>
    <row r="203" ht="12.75" customHeight="1" spans="1:26">
      <c r="A203" s="530"/>
      <c r="B203" s="530"/>
      <c r="C203" s="531"/>
      <c r="D203" s="530"/>
      <c r="E203" s="530"/>
      <c r="F203" s="530"/>
      <c r="G203" s="530"/>
      <c r="H203" s="530"/>
      <c r="I203" s="530"/>
      <c r="J203" s="530"/>
      <c r="K203" s="530"/>
      <c r="L203" s="530"/>
      <c r="M203" s="530"/>
      <c r="N203" s="530"/>
      <c r="O203" s="530"/>
      <c r="P203" s="530"/>
      <c r="Q203" s="530"/>
      <c r="R203" s="530"/>
      <c r="S203" s="530"/>
      <c r="T203" s="530"/>
      <c r="U203" s="530"/>
      <c r="V203" s="530"/>
      <c r="W203" s="530"/>
      <c r="X203" s="530"/>
      <c r="Y203" s="530"/>
      <c r="Z203" s="530"/>
    </row>
    <row r="204" ht="12.75" customHeight="1" spans="1:26">
      <c r="A204" s="530"/>
      <c r="B204" s="530"/>
      <c r="C204" s="531"/>
      <c r="D204" s="530"/>
      <c r="E204" s="530"/>
      <c r="F204" s="530"/>
      <c r="G204" s="530"/>
      <c r="H204" s="530"/>
      <c r="I204" s="530"/>
      <c r="J204" s="530"/>
      <c r="K204" s="530"/>
      <c r="L204" s="530"/>
      <c r="M204" s="530"/>
      <c r="N204" s="530"/>
      <c r="O204" s="530"/>
      <c r="P204" s="530"/>
      <c r="Q204" s="530"/>
      <c r="R204" s="530"/>
      <c r="S204" s="530"/>
      <c r="T204" s="530"/>
      <c r="U204" s="530"/>
      <c r="V204" s="530"/>
      <c r="W204" s="530"/>
      <c r="X204" s="530"/>
      <c r="Y204" s="530"/>
      <c r="Z204" s="530"/>
    </row>
    <row r="205" ht="12.75" customHeight="1" spans="1:26">
      <c r="A205" s="530"/>
      <c r="B205" s="530"/>
      <c r="C205" s="531"/>
      <c r="D205" s="530"/>
      <c r="E205" s="530"/>
      <c r="F205" s="530"/>
      <c r="G205" s="530"/>
      <c r="H205" s="530"/>
      <c r="I205" s="530"/>
      <c r="J205" s="530"/>
      <c r="K205" s="530"/>
      <c r="L205" s="530"/>
      <c r="M205" s="530"/>
      <c r="N205" s="530"/>
      <c r="O205" s="530"/>
      <c r="P205" s="530"/>
      <c r="Q205" s="530"/>
      <c r="R205" s="530"/>
      <c r="S205" s="530"/>
      <c r="T205" s="530"/>
      <c r="U205" s="530"/>
      <c r="V205" s="530"/>
      <c r="W205" s="530"/>
      <c r="X205" s="530"/>
      <c r="Y205" s="530"/>
      <c r="Z205" s="530"/>
    </row>
    <row r="206" ht="12.75" customHeight="1" spans="1:26">
      <c r="A206" s="530"/>
      <c r="B206" s="530"/>
      <c r="C206" s="531"/>
      <c r="D206" s="530"/>
      <c r="E206" s="530"/>
      <c r="F206" s="530"/>
      <c r="G206" s="530"/>
      <c r="H206" s="530"/>
      <c r="I206" s="530"/>
      <c r="J206" s="530"/>
      <c r="K206" s="530"/>
      <c r="L206" s="530"/>
      <c r="M206" s="530"/>
      <c r="N206" s="530"/>
      <c r="O206" s="530"/>
      <c r="P206" s="530"/>
      <c r="Q206" s="530"/>
      <c r="R206" s="530"/>
      <c r="S206" s="530"/>
      <c r="T206" s="530"/>
      <c r="U206" s="530"/>
      <c r="V206" s="530"/>
      <c r="W206" s="530"/>
      <c r="X206" s="530"/>
      <c r="Y206" s="530"/>
      <c r="Z206" s="530"/>
    </row>
    <row r="207" ht="12.75" customHeight="1" spans="1:26">
      <c r="A207" s="530"/>
      <c r="B207" s="530"/>
      <c r="C207" s="531"/>
      <c r="D207" s="530"/>
      <c r="E207" s="530"/>
      <c r="F207" s="530"/>
      <c r="G207" s="530"/>
      <c r="H207" s="530"/>
      <c r="I207" s="530"/>
      <c r="J207" s="530"/>
      <c r="K207" s="530"/>
      <c r="L207" s="530"/>
      <c r="M207" s="530"/>
      <c r="N207" s="530"/>
      <c r="O207" s="530"/>
      <c r="P207" s="530"/>
      <c r="Q207" s="530"/>
      <c r="R207" s="530"/>
      <c r="S207" s="530"/>
      <c r="T207" s="530"/>
      <c r="U207" s="530"/>
      <c r="V207" s="530"/>
      <c r="W207" s="530"/>
      <c r="X207" s="530"/>
      <c r="Y207" s="530"/>
      <c r="Z207" s="530"/>
    </row>
    <row r="208" ht="12.75" customHeight="1" spans="1:26">
      <c r="A208" s="530"/>
      <c r="B208" s="530"/>
      <c r="C208" s="531"/>
      <c r="D208" s="530"/>
      <c r="E208" s="530"/>
      <c r="F208" s="530"/>
      <c r="G208" s="530"/>
      <c r="H208" s="530"/>
      <c r="I208" s="530"/>
      <c r="J208" s="530"/>
      <c r="K208" s="530"/>
      <c r="L208" s="530"/>
      <c r="M208" s="530"/>
      <c r="N208" s="530"/>
      <c r="O208" s="530"/>
      <c r="P208" s="530"/>
      <c r="Q208" s="530"/>
      <c r="R208" s="530"/>
      <c r="S208" s="530"/>
      <c r="T208" s="530"/>
      <c r="U208" s="530"/>
      <c r="V208" s="530"/>
      <c r="W208" s="530"/>
      <c r="X208" s="530"/>
      <c r="Y208" s="530"/>
      <c r="Z208" s="530"/>
    </row>
    <row r="209" ht="12.75" customHeight="1" spans="1:26">
      <c r="A209" s="530"/>
      <c r="B209" s="530"/>
      <c r="C209" s="531"/>
      <c r="D209" s="530"/>
      <c r="E209" s="530"/>
      <c r="F209" s="530"/>
      <c r="G209" s="530"/>
      <c r="H209" s="530"/>
      <c r="I209" s="530"/>
      <c r="J209" s="530"/>
      <c r="K209" s="530"/>
      <c r="L209" s="530"/>
      <c r="M209" s="530"/>
      <c r="N209" s="530"/>
      <c r="O209" s="530"/>
      <c r="P209" s="530"/>
      <c r="Q209" s="530"/>
      <c r="R209" s="530"/>
      <c r="S209" s="530"/>
      <c r="T209" s="530"/>
      <c r="U209" s="530"/>
      <c r="V209" s="530"/>
      <c r="W209" s="530"/>
      <c r="X209" s="530"/>
      <c r="Y209" s="530"/>
      <c r="Z209" s="530"/>
    </row>
    <row r="210" ht="12.75" customHeight="1" spans="1:26">
      <c r="A210" s="530"/>
      <c r="B210" s="530"/>
      <c r="C210" s="531"/>
      <c r="D210" s="530"/>
      <c r="E210" s="530"/>
      <c r="F210" s="530"/>
      <c r="G210" s="530"/>
      <c r="H210" s="530"/>
      <c r="I210" s="530"/>
      <c r="J210" s="530"/>
      <c r="K210" s="530"/>
      <c r="L210" s="530"/>
      <c r="M210" s="530"/>
      <c r="N210" s="530"/>
      <c r="O210" s="530"/>
      <c r="P210" s="530"/>
      <c r="Q210" s="530"/>
      <c r="R210" s="530"/>
      <c r="S210" s="530"/>
      <c r="T210" s="530"/>
      <c r="U210" s="530"/>
      <c r="V210" s="530"/>
      <c r="W210" s="530"/>
      <c r="X210" s="530"/>
      <c r="Y210" s="530"/>
      <c r="Z210" s="530"/>
    </row>
    <row r="211" ht="12.75" customHeight="1" spans="1:26">
      <c r="A211" s="530"/>
      <c r="B211" s="530"/>
      <c r="C211" s="531"/>
      <c r="D211" s="530"/>
      <c r="E211" s="530"/>
      <c r="F211" s="530"/>
      <c r="G211" s="530"/>
      <c r="H211" s="530"/>
      <c r="I211" s="530"/>
      <c r="J211" s="530"/>
      <c r="K211" s="530"/>
      <c r="L211" s="530"/>
      <c r="M211" s="530"/>
      <c r="N211" s="530"/>
      <c r="O211" s="530"/>
      <c r="P211" s="530"/>
      <c r="Q211" s="530"/>
      <c r="R211" s="530"/>
      <c r="S211" s="530"/>
      <c r="T211" s="530"/>
      <c r="U211" s="530"/>
      <c r="V211" s="530"/>
      <c r="W211" s="530"/>
      <c r="X211" s="530"/>
      <c r="Y211" s="530"/>
      <c r="Z211" s="530"/>
    </row>
    <row r="212" ht="12.75" customHeight="1" spans="1:26">
      <c r="A212" s="530"/>
      <c r="B212" s="530"/>
      <c r="C212" s="531"/>
      <c r="D212" s="530"/>
      <c r="E212" s="530"/>
      <c r="F212" s="530"/>
      <c r="G212" s="530"/>
      <c r="H212" s="530"/>
      <c r="I212" s="530"/>
      <c r="J212" s="530"/>
      <c r="K212" s="530"/>
      <c r="L212" s="530"/>
      <c r="M212" s="530"/>
      <c r="N212" s="530"/>
      <c r="O212" s="530"/>
      <c r="P212" s="530"/>
      <c r="Q212" s="530"/>
      <c r="R212" s="530"/>
      <c r="S212" s="530"/>
      <c r="T212" s="530"/>
      <c r="U212" s="530"/>
      <c r="V212" s="530"/>
      <c r="W212" s="530"/>
      <c r="X212" s="530"/>
      <c r="Y212" s="530"/>
      <c r="Z212" s="530"/>
    </row>
    <row r="213" ht="12.75" customHeight="1" spans="1:26">
      <c r="A213" s="530"/>
      <c r="B213" s="530"/>
      <c r="C213" s="531"/>
      <c r="D213" s="530"/>
      <c r="E213" s="530"/>
      <c r="F213" s="530"/>
      <c r="G213" s="530"/>
      <c r="H213" s="530"/>
      <c r="I213" s="530"/>
      <c r="J213" s="530"/>
      <c r="K213" s="530"/>
      <c r="L213" s="530"/>
      <c r="M213" s="530"/>
      <c r="N213" s="530"/>
      <c r="O213" s="530"/>
      <c r="P213" s="530"/>
      <c r="Q213" s="530"/>
      <c r="R213" s="530"/>
      <c r="S213" s="530"/>
      <c r="T213" s="530"/>
      <c r="U213" s="530"/>
      <c r="V213" s="530"/>
      <c r="W213" s="530"/>
      <c r="X213" s="530"/>
      <c r="Y213" s="530"/>
      <c r="Z213" s="530"/>
    </row>
    <row r="214" ht="12.75" customHeight="1" spans="1:26">
      <c r="A214" s="530"/>
      <c r="B214" s="530"/>
      <c r="C214" s="531"/>
      <c r="D214" s="530"/>
      <c r="E214" s="530"/>
      <c r="F214" s="530"/>
      <c r="G214" s="530"/>
      <c r="H214" s="530"/>
      <c r="I214" s="530"/>
      <c r="J214" s="530"/>
      <c r="K214" s="530"/>
      <c r="L214" s="530"/>
      <c r="M214" s="530"/>
      <c r="N214" s="530"/>
      <c r="O214" s="530"/>
      <c r="P214" s="530"/>
      <c r="Q214" s="530"/>
      <c r="R214" s="530"/>
      <c r="S214" s="530"/>
      <c r="T214" s="530"/>
      <c r="U214" s="530"/>
      <c r="V214" s="530"/>
      <c r="W214" s="530"/>
      <c r="X214" s="530"/>
      <c r="Y214" s="530"/>
      <c r="Z214" s="530"/>
    </row>
    <row r="215" ht="12.75" customHeight="1" spans="1:26">
      <c r="A215" s="530"/>
      <c r="B215" s="530"/>
      <c r="C215" s="531"/>
      <c r="D215" s="530"/>
      <c r="E215" s="530"/>
      <c r="F215" s="530"/>
      <c r="G215" s="530"/>
      <c r="H215" s="530"/>
      <c r="I215" s="530"/>
      <c r="J215" s="530"/>
      <c r="K215" s="530"/>
      <c r="L215" s="530"/>
      <c r="M215" s="530"/>
      <c r="N215" s="530"/>
      <c r="O215" s="530"/>
      <c r="P215" s="530"/>
      <c r="Q215" s="530"/>
      <c r="R215" s="530"/>
      <c r="S215" s="530"/>
      <c r="T215" s="530"/>
      <c r="U215" s="530"/>
      <c r="V215" s="530"/>
      <c r="W215" s="530"/>
      <c r="X215" s="530"/>
      <c r="Y215" s="530"/>
      <c r="Z215" s="530"/>
    </row>
    <row r="216" ht="12.75" customHeight="1" spans="1:26">
      <c r="A216" s="530"/>
      <c r="B216" s="530"/>
      <c r="C216" s="531"/>
      <c r="D216" s="530"/>
      <c r="E216" s="530"/>
      <c r="F216" s="530"/>
      <c r="G216" s="530"/>
      <c r="H216" s="530"/>
      <c r="I216" s="530"/>
      <c r="J216" s="530"/>
      <c r="K216" s="530"/>
      <c r="L216" s="530"/>
      <c r="M216" s="530"/>
      <c r="N216" s="530"/>
      <c r="O216" s="530"/>
      <c r="P216" s="530"/>
      <c r="Q216" s="530"/>
      <c r="R216" s="530"/>
      <c r="S216" s="530"/>
      <c r="T216" s="530"/>
      <c r="U216" s="530"/>
      <c r="V216" s="530"/>
      <c r="W216" s="530"/>
      <c r="X216" s="530"/>
      <c r="Y216" s="530"/>
      <c r="Z216" s="530"/>
    </row>
    <row r="217" ht="12.75" customHeight="1" spans="1:26">
      <c r="A217" s="530"/>
      <c r="B217" s="530"/>
      <c r="C217" s="531"/>
      <c r="D217" s="530"/>
      <c r="E217" s="530"/>
      <c r="F217" s="530"/>
      <c r="G217" s="530"/>
      <c r="H217" s="530"/>
      <c r="I217" s="530"/>
      <c r="J217" s="530"/>
      <c r="K217" s="530"/>
      <c r="L217" s="530"/>
      <c r="M217" s="530"/>
      <c r="N217" s="530"/>
      <c r="O217" s="530"/>
      <c r="P217" s="530"/>
      <c r="Q217" s="530"/>
      <c r="R217" s="530"/>
      <c r="S217" s="530"/>
      <c r="T217" s="530"/>
      <c r="U217" s="530"/>
      <c r="V217" s="530"/>
      <c r="W217" s="530"/>
      <c r="X217" s="530"/>
      <c r="Y217" s="530"/>
      <c r="Z217" s="530"/>
    </row>
    <row r="218" ht="12.75" customHeight="1" spans="1:26">
      <c r="A218" s="530"/>
      <c r="B218" s="530"/>
      <c r="C218" s="531"/>
      <c r="D218" s="530"/>
      <c r="E218" s="530"/>
      <c r="F218" s="530"/>
      <c r="G218" s="530"/>
      <c r="H218" s="530"/>
      <c r="I218" s="530"/>
      <c r="J218" s="530"/>
      <c r="K218" s="530"/>
      <c r="L218" s="530"/>
      <c r="M218" s="530"/>
      <c r="N218" s="530"/>
      <c r="O218" s="530"/>
      <c r="P218" s="530"/>
      <c r="Q218" s="530"/>
      <c r="R218" s="530"/>
      <c r="S218" s="530"/>
      <c r="T218" s="530"/>
      <c r="U218" s="530"/>
      <c r="V218" s="530"/>
      <c r="W218" s="530"/>
      <c r="X218" s="530"/>
      <c r="Y218" s="530"/>
      <c r="Z218" s="530"/>
    </row>
    <row r="219" ht="12.75" customHeight="1" spans="1:26">
      <c r="A219" s="530"/>
      <c r="B219" s="530"/>
      <c r="C219" s="531"/>
      <c r="D219" s="530"/>
      <c r="E219" s="530"/>
      <c r="F219" s="530"/>
      <c r="G219" s="530"/>
      <c r="H219" s="530"/>
      <c r="I219" s="530"/>
      <c r="J219" s="530"/>
      <c r="K219" s="530"/>
      <c r="L219" s="530"/>
      <c r="M219" s="530"/>
      <c r="N219" s="530"/>
      <c r="O219" s="530"/>
      <c r="P219" s="530"/>
      <c r="Q219" s="530"/>
      <c r="R219" s="530"/>
      <c r="S219" s="530"/>
      <c r="T219" s="530"/>
      <c r="U219" s="530"/>
      <c r="V219" s="530"/>
      <c r="W219" s="530"/>
      <c r="X219" s="530"/>
      <c r="Y219" s="530"/>
      <c r="Z219" s="530"/>
    </row>
    <row r="220" ht="12.75" customHeight="1" spans="1:26">
      <c r="A220" s="530"/>
      <c r="B220" s="530"/>
      <c r="C220" s="531"/>
      <c r="D220" s="530"/>
      <c r="E220" s="530"/>
      <c r="F220" s="530"/>
      <c r="G220" s="530"/>
      <c r="H220" s="530"/>
      <c r="I220" s="530"/>
      <c r="J220" s="530"/>
      <c r="K220" s="530"/>
      <c r="L220" s="530"/>
      <c r="M220" s="530"/>
      <c r="N220" s="530"/>
      <c r="O220" s="530"/>
      <c r="P220" s="530"/>
      <c r="Q220" s="530"/>
      <c r="R220" s="530"/>
      <c r="S220" s="530"/>
      <c r="T220" s="530"/>
      <c r="U220" s="530"/>
      <c r="V220" s="530"/>
      <c r="W220" s="530"/>
      <c r="X220" s="530"/>
      <c r="Y220" s="530"/>
      <c r="Z220" s="53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Q1"/>
  </mergeCells>
  <pageMargins left="0.159027777777778" right="0.16875" top="1.23888888888889" bottom="0.75" header="0" footer="0"/>
  <pageSetup paperSize="9" scale="72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Z1000"/>
  <sheetViews>
    <sheetView workbookViewId="0">
      <selection activeCell="I8" sqref="I8"/>
    </sheetView>
  </sheetViews>
  <sheetFormatPr defaultColWidth="14.4285714285714" defaultRowHeight="15" customHeight="1"/>
  <cols>
    <col min="1" max="1" width="5.57142857142857" customWidth="1"/>
    <col min="2" max="3" width="10.5714285714286" customWidth="1"/>
    <col min="4" max="4" width="20.7142857142857" customWidth="1"/>
    <col min="5" max="15" width="9.57142857142857" customWidth="1"/>
    <col min="16" max="16" width="15.1428571428571" customWidth="1"/>
    <col min="17" max="26" width="9.14285714285714" customWidth="1"/>
  </cols>
  <sheetData>
    <row r="1" ht="27.75" customHeight="1" spans="1:26">
      <c r="A1" s="502" t="e">
        <f>"COMPARATIVE STATEMENT ON CUMULATIVE DEMAND &amp; COLLECTION MU UP TO "&amp;TEXT(EOMONTH(#REF!,0),"mmm-yy")&amp;" FOR LOSS CALCULATION"</f>
        <v>#REF!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  <c r="P1" s="517"/>
      <c r="Q1" s="517"/>
      <c r="R1" s="517"/>
      <c r="S1" s="517"/>
      <c r="T1" s="517"/>
      <c r="U1" s="517"/>
      <c r="V1" s="517"/>
      <c r="W1" s="517"/>
      <c r="X1" s="517"/>
      <c r="Y1" s="517"/>
      <c r="Z1" s="517"/>
    </row>
    <row r="2" ht="18" customHeight="1" spans="1:26">
      <c r="A2" s="503" t="s">
        <v>63</v>
      </c>
      <c r="B2" s="504" t="s">
        <v>64</v>
      </c>
      <c r="C2" s="503" t="s">
        <v>65</v>
      </c>
      <c r="D2" s="504" t="s">
        <v>66</v>
      </c>
      <c r="E2" s="505" t="s">
        <v>67</v>
      </c>
      <c r="F2" s="34"/>
      <c r="G2" s="34"/>
      <c r="H2" s="34"/>
      <c r="I2" s="34"/>
      <c r="J2" s="518"/>
      <c r="K2" s="519" t="s">
        <v>68</v>
      </c>
      <c r="L2" s="85"/>
      <c r="M2" s="85"/>
      <c r="N2" s="85"/>
      <c r="O2" s="190"/>
      <c r="P2" s="517"/>
      <c r="Q2" s="517"/>
      <c r="R2" s="517"/>
      <c r="S2" s="517"/>
      <c r="T2" s="517"/>
      <c r="U2" s="517"/>
      <c r="V2" s="517"/>
      <c r="W2" s="517"/>
      <c r="X2" s="517"/>
      <c r="Y2" s="517"/>
      <c r="Z2" s="517"/>
    </row>
    <row r="3" ht="58.5" customHeight="1" spans="1:26">
      <c r="A3" s="36"/>
      <c r="B3" s="36"/>
      <c r="C3" s="36"/>
      <c r="D3" s="36"/>
      <c r="E3" s="506" t="s">
        <v>69</v>
      </c>
      <c r="F3" s="506" t="s">
        <v>70</v>
      </c>
      <c r="G3" s="506" t="s">
        <v>71</v>
      </c>
      <c r="H3" s="506" t="s">
        <v>72</v>
      </c>
      <c r="I3" s="506" t="s">
        <v>73</v>
      </c>
      <c r="J3" s="505" t="s">
        <v>74</v>
      </c>
      <c r="K3" s="520" t="s">
        <v>69</v>
      </c>
      <c r="L3" s="506" t="s">
        <v>71</v>
      </c>
      <c r="M3" s="506" t="s">
        <v>72</v>
      </c>
      <c r="N3" s="506" t="s">
        <v>73</v>
      </c>
      <c r="O3" s="506" t="s">
        <v>74</v>
      </c>
      <c r="P3" s="521"/>
      <c r="Q3" s="517"/>
      <c r="R3" s="517"/>
      <c r="S3" s="517"/>
      <c r="T3" s="517"/>
      <c r="U3" s="517"/>
      <c r="V3" s="517"/>
      <c r="W3" s="517"/>
      <c r="X3" s="517"/>
      <c r="Y3" s="517"/>
      <c r="Z3" s="517"/>
    </row>
    <row r="4" ht="18.75" customHeight="1" spans="1:26">
      <c r="A4" s="507">
        <v>1</v>
      </c>
      <c r="B4" s="508" t="s">
        <v>75</v>
      </c>
      <c r="C4" s="507">
        <v>3157101</v>
      </c>
      <c r="D4" s="509" t="s">
        <v>14</v>
      </c>
      <c r="E4" s="510">
        <v>0.20683213</v>
      </c>
      <c r="F4" s="510">
        <v>0</v>
      </c>
      <c r="G4" s="510">
        <v>63.35001211</v>
      </c>
      <c r="H4" s="510">
        <v>67.3082324</v>
      </c>
      <c r="I4" s="510">
        <f>G4+E4-F4</f>
        <v>63.55684424</v>
      </c>
      <c r="J4" s="510">
        <f>H4+E4-F4</f>
        <v>67.51506453</v>
      </c>
      <c r="K4" s="522">
        <v>0.00649492</v>
      </c>
      <c r="L4" s="510">
        <v>6.02985736</v>
      </c>
      <c r="M4" s="510">
        <v>5.78140354</v>
      </c>
      <c r="N4" s="510">
        <f>L4+K4</f>
        <v>6.03635228</v>
      </c>
      <c r="O4" s="510">
        <f>M4+K4</f>
        <v>5.78789846</v>
      </c>
      <c r="P4" s="521"/>
      <c r="Q4" s="517"/>
      <c r="R4" s="517"/>
      <c r="S4" s="517"/>
      <c r="T4" s="517"/>
      <c r="U4" s="517"/>
      <c r="V4" s="517"/>
      <c r="W4" s="517"/>
      <c r="X4" s="517"/>
      <c r="Y4" s="517"/>
      <c r="Z4" s="517"/>
    </row>
    <row r="5" ht="18.75" customHeight="1" spans="1:26">
      <c r="A5" s="507">
        <v>2</v>
      </c>
      <c r="B5" s="316"/>
      <c r="C5" s="507">
        <v>3157102</v>
      </c>
      <c r="D5" s="509" t="s">
        <v>15</v>
      </c>
      <c r="E5" s="510">
        <v>0.2866228</v>
      </c>
      <c r="F5" s="510">
        <v>0.092724</v>
      </c>
      <c r="G5" s="510">
        <v>47.50834705</v>
      </c>
      <c r="H5" s="510">
        <v>50.6438314</v>
      </c>
      <c r="I5" s="510">
        <f t="shared" ref="I4:I8" si="0">G5+E5-F5</f>
        <v>47.70224585</v>
      </c>
      <c r="J5" s="510">
        <f t="shared" ref="J4:J8" si="1">H5+E5-F5</f>
        <v>50.8377302</v>
      </c>
      <c r="K5" s="522">
        <v>0.01044016</v>
      </c>
      <c r="L5" s="510">
        <v>4.11405978</v>
      </c>
      <c r="M5" s="510">
        <v>4.75994924</v>
      </c>
      <c r="N5" s="510">
        <f t="shared" ref="N4:N8" si="2">L5+K5</f>
        <v>4.12449994</v>
      </c>
      <c r="O5" s="510">
        <f t="shared" ref="O4:O8" si="3">M5+K5</f>
        <v>4.7703894</v>
      </c>
      <c r="P5" s="521"/>
      <c r="Q5" s="517"/>
      <c r="R5" s="517"/>
      <c r="S5" s="517"/>
      <c r="T5" s="517"/>
      <c r="U5" s="517"/>
      <c r="V5" s="517"/>
      <c r="W5" s="517"/>
      <c r="X5" s="517"/>
      <c r="Y5" s="517"/>
      <c r="Z5" s="517"/>
    </row>
    <row r="6" ht="18.75" customHeight="1" spans="1:26">
      <c r="A6" s="507">
        <v>3</v>
      </c>
      <c r="B6" s="316"/>
      <c r="C6" s="507">
        <v>3157103</v>
      </c>
      <c r="D6" s="509" t="s">
        <v>16</v>
      </c>
      <c r="E6" s="510">
        <v>0.24015759</v>
      </c>
      <c r="F6" s="510">
        <v>0.091678</v>
      </c>
      <c r="G6" s="510">
        <v>48.54460509</v>
      </c>
      <c r="H6" s="510">
        <v>53.34220522</v>
      </c>
      <c r="I6" s="510">
        <f t="shared" si="0"/>
        <v>48.69308468</v>
      </c>
      <c r="J6" s="510">
        <f t="shared" si="1"/>
        <v>53.49068481</v>
      </c>
      <c r="K6" s="522">
        <v>0.00677585</v>
      </c>
      <c r="L6" s="510">
        <v>4.33990522</v>
      </c>
      <c r="M6" s="510">
        <v>5.45092022</v>
      </c>
      <c r="N6" s="510">
        <f t="shared" si="2"/>
        <v>4.34668107</v>
      </c>
      <c r="O6" s="510">
        <f t="shared" si="3"/>
        <v>5.45769607</v>
      </c>
      <c r="P6" s="521"/>
      <c r="Q6" s="517"/>
      <c r="R6" s="517"/>
      <c r="S6" s="517"/>
      <c r="T6" s="517"/>
      <c r="U6" s="517"/>
      <c r="V6" s="517"/>
      <c r="W6" s="517"/>
      <c r="X6" s="517"/>
      <c r="Y6" s="517"/>
      <c r="Z6" s="517"/>
    </row>
    <row r="7" ht="18.75" customHeight="1" spans="1:26">
      <c r="A7" s="507">
        <v>4</v>
      </c>
      <c r="B7" s="316"/>
      <c r="C7" s="507">
        <v>3157104</v>
      </c>
      <c r="D7" s="509" t="s">
        <v>17</v>
      </c>
      <c r="E7" s="510">
        <v>0.08146069</v>
      </c>
      <c r="F7" s="510">
        <v>0</v>
      </c>
      <c r="G7" s="510">
        <v>22.85229975</v>
      </c>
      <c r="H7" s="510">
        <v>25.13301624</v>
      </c>
      <c r="I7" s="510">
        <f t="shared" si="0"/>
        <v>22.93376044</v>
      </c>
      <c r="J7" s="510">
        <f t="shared" si="1"/>
        <v>25.21447693</v>
      </c>
      <c r="K7" s="522">
        <v>0.00202234</v>
      </c>
      <c r="L7" s="510">
        <v>1.94788396</v>
      </c>
      <c r="M7" s="510">
        <v>2.2172913</v>
      </c>
      <c r="N7" s="510">
        <f t="shared" si="2"/>
        <v>1.9499063</v>
      </c>
      <c r="O7" s="510">
        <f t="shared" si="3"/>
        <v>2.21931364</v>
      </c>
      <c r="P7" s="521"/>
      <c r="Q7" s="517"/>
      <c r="R7" s="517"/>
      <c r="S7" s="517"/>
      <c r="T7" s="517"/>
      <c r="U7" s="517"/>
      <c r="V7" s="517"/>
      <c r="W7" s="517"/>
      <c r="X7" s="517"/>
      <c r="Y7" s="517"/>
      <c r="Z7" s="517"/>
    </row>
    <row r="8" ht="18.75" customHeight="1" spans="1:26">
      <c r="A8" s="507">
        <v>5</v>
      </c>
      <c r="B8" s="316"/>
      <c r="C8" s="507">
        <v>3157105</v>
      </c>
      <c r="D8" s="509" t="s">
        <v>18</v>
      </c>
      <c r="E8" s="510">
        <v>0.16342175</v>
      </c>
      <c r="F8" s="510">
        <v>0.028155</v>
      </c>
      <c r="G8" s="510">
        <v>31.25390002</v>
      </c>
      <c r="H8" s="510">
        <v>31.78604376</v>
      </c>
      <c r="I8" s="510">
        <f t="shared" si="0"/>
        <v>31.38916677</v>
      </c>
      <c r="J8" s="523">
        <f t="shared" si="1"/>
        <v>31.92131051</v>
      </c>
      <c r="K8" s="522">
        <v>0.00888461</v>
      </c>
      <c r="L8" s="510">
        <v>2.8891805</v>
      </c>
      <c r="M8" s="510">
        <v>3.30472781</v>
      </c>
      <c r="N8" s="524">
        <f t="shared" si="2"/>
        <v>2.89806511</v>
      </c>
      <c r="O8" s="510">
        <f t="shared" si="3"/>
        <v>3.31361242</v>
      </c>
      <c r="P8" s="521"/>
      <c r="Q8" s="517"/>
      <c r="R8" s="517"/>
      <c r="S8" s="517"/>
      <c r="T8" s="517"/>
      <c r="U8" s="517"/>
      <c r="V8" s="517"/>
      <c r="W8" s="517"/>
      <c r="X8" s="517"/>
      <c r="Y8" s="517"/>
      <c r="Z8" s="517"/>
    </row>
    <row r="9" ht="18.75" customHeight="1" spans="1:26">
      <c r="A9" s="507"/>
      <c r="B9" s="316"/>
      <c r="C9" s="511" t="s">
        <v>76</v>
      </c>
      <c r="D9" s="192"/>
      <c r="E9" s="512">
        <f t="shared" ref="E9:O9" si="4">SUM(E4:E8)</f>
        <v>0.97849496</v>
      </c>
      <c r="F9" s="512">
        <f t="shared" si="4"/>
        <v>0.212557</v>
      </c>
      <c r="G9" s="512">
        <f t="shared" si="4"/>
        <v>213.50916402</v>
      </c>
      <c r="H9" s="512">
        <f t="shared" si="4"/>
        <v>228.21332902</v>
      </c>
      <c r="I9" s="512">
        <f t="shared" si="4"/>
        <v>214.27510198</v>
      </c>
      <c r="J9" s="525">
        <f t="shared" si="4"/>
        <v>228.97926698</v>
      </c>
      <c r="K9" s="526">
        <f t="shared" si="4"/>
        <v>0.03461788</v>
      </c>
      <c r="L9" s="526">
        <f t="shared" si="4"/>
        <v>19.32088682</v>
      </c>
      <c r="M9" s="526">
        <f t="shared" si="4"/>
        <v>21.51429211</v>
      </c>
      <c r="N9" s="527">
        <f t="shared" si="4"/>
        <v>19.3555047</v>
      </c>
      <c r="O9" s="512">
        <f t="shared" si="4"/>
        <v>21.54890999</v>
      </c>
      <c r="P9" s="521"/>
      <c r="Q9" s="517"/>
      <c r="R9" s="517"/>
      <c r="S9" s="517"/>
      <c r="T9" s="517"/>
      <c r="U9" s="517"/>
      <c r="V9" s="517"/>
      <c r="W9" s="517"/>
      <c r="X9" s="517"/>
      <c r="Y9" s="517"/>
      <c r="Z9" s="517"/>
    </row>
    <row r="10" ht="18.75" customHeight="1" spans="1:26">
      <c r="A10" s="507"/>
      <c r="B10" s="316"/>
      <c r="C10" s="513" t="s">
        <v>77</v>
      </c>
      <c r="D10" s="34"/>
      <c r="E10" s="34"/>
      <c r="F10" s="34"/>
      <c r="G10" s="34"/>
      <c r="H10" s="35"/>
      <c r="I10" s="168">
        <v>15.99918352</v>
      </c>
      <c r="J10" s="168">
        <v>16.08639715</v>
      </c>
      <c r="K10" s="208"/>
      <c r="L10" s="208"/>
      <c r="M10" s="208"/>
      <c r="N10" s="168">
        <v>1.21674383</v>
      </c>
      <c r="O10" s="168">
        <v>1.49763578</v>
      </c>
      <c r="P10" s="521"/>
      <c r="Q10" s="517"/>
      <c r="R10" s="517"/>
      <c r="S10" s="517"/>
      <c r="T10" s="517"/>
      <c r="U10" s="517"/>
      <c r="V10" s="517"/>
      <c r="W10" s="517"/>
      <c r="X10" s="517"/>
      <c r="Y10" s="517"/>
      <c r="Z10" s="517"/>
    </row>
    <row r="11" ht="18.75" customHeight="1" spans="1:26">
      <c r="A11" s="507"/>
      <c r="B11" s="316"/>
      <c r="C11" s="513"/>
      <c r="D11" s="370" t="s">
        <v>78</v>
      </c>
      <c r="E11" s="34"/>
      <c r="F11" s="34"/>
      <c r="G11" s="34"/>
      <c r="H11" s="35"/>
      <c r="I11" s="168">
        <v>0.212557</v>
      </c>
      <c r="J11" s="168">
        <v>0.212557</v>
      </c>
      <c r="K11" s="205"/>
      <c r="L11" s="205"/>
      <c r="M11" s="205"/>
      <c r="N11" s="168"/>
      <c r="O11" s="168"/>
      <c r="P11" s="521"/>
      <c r="Q11" s="517"/>
      <c r="R11" s="517"/>
      <c r="S11" s="517"/>
      <c r="T11" s="517"/>
      <c r="U11" s="517"/>
      <c r="V11" s="517"/>
      <c r="W11" s="517"/>
      <c r="X11" s="517"/>
      <c r="Y11" s="517"/>
      <c r="Z11" s="517"/>
    </row>
    <row r="12" ht="18.75" customHeight="1" spans="1:26">
      <c r="A12" s="506"/>
      <c r="B12" s="36"/>
      <c r="C12" s="513" t="s">
        <v>79</v>
      </c>
      <c r="D12" s="34"/>
      <c r="E12" s="34"/>
      <c r="F12" s="34"/>
      <c r="G12" s="34"/>
      <c r="H12" s="35"/>
      <c r="I12" s="512">
        <f>I9+I10+I11</f>
        <v>230.4868425</v>
      </c>
      <c r="J12" s="512">
        <f t="shared" ref="I12:J12" si="5">J9+J10+J11</f>
        <v>245.27822113</v>
      </c>
      <c r="K12" s="512"/>
      <c r="L12" s="512"/>
      <c r="M12" s="512"/>
      <c r="N12" s="512">
        <f>N9+N10</f>
        <v>20.57224853</v>
      </c>
      <c r="O12" s="512">
        <f t="shared" ref="N12:O12" si="6">O9+O10</f>
        <v>23.04654577</v>
      </c>
      <c r="P12" s="521"/>
      <c r="Q12" s="517"/>
      <c r="R12" s="517"/>
      <c r="S12" s="517"/>
      <c r="T12" s="517"/>
      <c r="U12" s="517"/>
      <c r="V12" s="517"/>
      <c r="W12" s="517"/>
      <c r="X12" s="517"/>
      <c r="Y12" s="517"/>
      <c r="Z12" s="517"/>
    </row>
    <row r="13" ht="12.75" customHeight="1" spans="1:26">
      <c r="A13" s="514"/>
      <c r="B13" s="515"/>
      <c r="C13" s="514"/>
      <c r="D13" s="515"/>
      <c r="E13" s="516"/>
      <c r="F13" s="516"/>
      <c r="G13" s="516"/>
      <c r="H13" s="516"/>
      <c r="I13" s="516"/>
      <c r="J13" s="516"/>
      <c r="K13" s="516"/>
      <c r="L13" s="516"/>
      <c r="M13" s="516"/>
      <c r="N13" s="516"/>
      <c r="O13" s="516"/>
      <c r="P13" s="517"/>
      <c r="Q13" s="517"/>
      <c r="R13" s="517"/>
      <c r="S13" s="517"/>
      <c r="T13" s="517"/>
      <c r="U13" s="517"/>
      <c r="V13" s="517"/>
      <c r="W13" s="517"/>
      <c r="X13" s="517"/>
      <c r="Y13" s="517"/>
      <c r="Z13" s="517"/>
    </row>
    <row r="14" ht="12.75" customHeight="1" spans="1:26">
      <c r="A14" s="514"/>
      <c r="B14" s="515"/>
      <c r="C14" s="514"/>
      <c r="D14" s="515"/>
      <c r="E14" s="516"/>
      <c r="F14" s="516"/>
      <c r="G14" s="516"/>
      <c r="H14" s="516"/>
      <c r="I14" s="516"/>
      <c r="J14" s="516"/>
      <c r="K14" s="516"/>
      <c r="L14" s="516"/>
      <c r="M14" s="516"/>
      <c r="N14" s="516"/>
      <c r="O14" s="516"/>
      <c r="P14" s="517"/>
      <c r="Q14" s="517"/>
      <c r="R14" s="517"/>
      <c r="S14" s="517"/>
      <c r="T14" s="517"/>
      <c r="U14" s="517"/>
      <c r="V14" s="517"/>
      <c r="W14" s="517"/>
      <c r="X14" s="517"/>
      <c r="Y14" s="517"/>
      <c r="Z14" s="517"/>
    </row>
    <row r="15" ht="12.75" customHeight="1" spans="1:26">
      <c r="A15" s="514"/>
      <c r="B15" s="515"/>
      <c r="C15" s="514"/>
      <c r="D15" s="515"/>
      <c r="E15" s="516"/>
      <c r="F15" s="516"/>
      <c r="G15" s="516"/>
      <c r="H15" s="516"/>
      <c r="I15" s="516"/>
      <c r="J15" s="516"/>
      <c r="K15" s="516"/>
      <c r="L15" s="516"/>
      <c r="M15" s="516"/>
      <c r="N15" s="516"/>
      <c r="O15" s="516"/>
      <c r="P15" s="517"/>
      <c r="Q15" s="517"/>
      <c r="R15" s="517"/>
      <c r="S15" s="517"/>
      <c r="T15" s="517"/>
      <c r="U15" s="517"/>
      <c r="V15" s="517"/>
      <c r="W15" s="517"/>
      <c r="X15" s="517"/>
      <c r="Y15" s="517"/>
      <c r="Z15" s="517"/>
    </row>
    <row r="16" ht="12.75" customHeight="1" spans="1:26">
      <c r="A16" s="514"/>
      <c r="B16" s="515"/>
      <c r="C16" s="514"/>
      <c r="D16" s="515"/>
      <c r="E16" s="516"/>
      <c r="F16" s="516"/>
      <c r="G16" s="516"/>
      <c r="H16" s="516"/>
      <c r="I16" s="516"/>
      <c r="J16" s="516"/>
      <c r="K16" s="516"/>
      <c r="L16" s="516"/>
      <c r="M16" s="516"/>
      <c r="N16" s="516"/>
      <c r="O16" s="516"/>
      <c r="P16" s="517"/>
      <c r="Q16" s="517"/>
      <c r="R16" s="517"/>
      <c r="S16" s="517"/>
      <c r="T16" s="517"/>
      <c r="U16" s="517"/>
      <c r="V16" s="517"/>
      <c r="W16" s="517"/>
      <c r="X16" s="517"/>
      <c r="Y16" s="517"/>
      <c r="Z16" s="517"/>
    </row>
    <row r="17" ht="12.75" customHeight="1" spans="1:26">
      <c r="A17" s="514"/>
      <c r="B17" s="515"/>
      <c r="C17" s="514"/>
      <c r="D17" s="515"/>
      <c r="E17" s="516"/>
      <c r="F17" s="516"/>
      <c r="G17" s="516"/>
      <c r="H17" s="516"/>
      <c r="I17" s="516"/>
      <c r="J17" s="516"/>
      <c r="K17" s="516"/>
      <c r="L17" s="516"/>
      <c r="M17" s="516"/>
      <c r="N17" s="516"/>
      <c r="O17" s="516"/>
      <c r="P17" s="517"/>
      <c r="Q17" s="517"/>
      <c r="R17" s="517"/>
      <c r="S17" s="517"/>
      <c r="T17" s="517"/>
      <c r="U17" s="517"/>
      <c r="V17" s="517"/>
      <c r="W17" s="517"/>
      <c r="X17" s="517"/>
      <c r="Y17" s="517"/>
      <c r="Z17" s="517"/>
    </row>
    <row r="18" ht="12.75" customHeight="1" spans="1:26">
      <c r="A18" s="514"/>
      <c r="B18" s="515"/>
      <c r="C18" s="514"/>
      <c r="D18" s="515"/>
      <c r="E18" s="516"/>
      <c r="F18" s="516"/>
      <c r="G18" s="516"/>
      <c r="H18" s="516"/>
      <c r="I18" s="516"/>
      <c r="J18" s="516"/>
      <c r="K18" s="516"/>
      <c r="L18" s="516"/>
      <c r="M18" s="516"/>
      <c r="N18" s="516"/>
      <c r="O18" s="516"/>
      <c r="P18" s="517"/>
      <c r="Q18" s="517"/>
      <c r="R18" s="517"/>
      <c r="S18" s="517"/>
      <c r="T18" s="517"/>
      <c r="U18" s="517"/>
      <c r="V18" s="517"/>
      <c r="W18" s="517"/>
      <c r="X18" s="517"/>
      <c r="Y18" s="517"/>
      <c r="Z18" s="517"/>
    </row>
    <row r="19" ht="12.75" customHeight="1" spans="1:26">
      <c r="A19" s="514"/>
      <c r="B19" s="515"/>
      <c r="C19" s="514"/>
      <c r="D19" s="515"/>
      <c r="E19" s="516"/>
      <c r="F19" s="516"/>
      <c r="G19" s="516"/>
      <c r="H19" s="516"/>
      <c r="I19" s="516"/>
      <c r="J19" s="516"/>
      <c r="K19" s="516"/>
      <c r="L19" s="516"/>
      <c r="M19" s="516"/>
      <c r="N19" s="516"/>
      <c r="O19" s="516"/>
      <c r="P19" s="517"/>
      <c r="Q19" s="517"/>
      <c r="R19" s="517"/>
      <c r="S19" s="517"/>
      <c r="T19" s="517"/>
      <c r="U19" s="517"/>
      <c r="V19" s="517"/>
      <c r="W19" s="517"/>
      <c r="X19" s="517"/>
      <c r="Y19" s="517"/>
      <c r="Z19" s="517"/>
    </row>
    <row r="20" ht="12.75" customHeight="1" spans="1:26">
      <c r="A20" s="514"/>
      <c r="B20" s="515"/>
      <c r="C20" s="514"/>
      <c r="D20" s="515"/>
      <c r="E20" s="516"/>
      <c r="F20" s="516"/>
      <c r="G20" s="516"/>
      <c r="H20" s="516"/>
      <c r="I20" s="516"/>
      <c r="J20" s="516"/>
      <c r="K20" s="516"/>
      <c r="L20" s="516"/>
      <c r="M20" s="516"/>
      <c r="N20" s="516"/>
      <c r="O20" s="516"/>
      <c r="P20" s="517"/>
      <c r="Q20" s="517"/>
      <c r="R20" s="517"/>
      <c r="S20" s="517"/>
      <c r="T20" s="517"/>
      <c r="U20" s="517"/>
      <c r="V20" s="517"/>
      <c r="W20" s="517"/>
      <c r="X20" s="517"/>
      <c r="Y20" s="517"/>
      <c r="Z20" s="517"/>
    </row>
    <row r="21" ht="12.75" customHeight="1" spans="1:26">
      <c r="A21" s="514"/>
      <c r="B21" s="515"/>
      <c r="C21" s="514"/>
      <c r="D21" s="515"/>
      <c r="E21" s="516"/>
      <c r="F21" s="516"/>
      <c r="G21" s="516"/>
      <c r="H21" s="516"/>
      <c r="I21" s="516"/>
      <c r="J21" s="516"/>
      <c r="K21" s="516"/>
      <c r="L21" s="516"/>
      <c r="M21" s="516"/>
      <c r="N21" s="516"/>
      <c r="O21" s="516"/>
      <c r="P21" s="517"/>
      <c r="Q21" s="517"/>
      <c r="R21" s="517"/>
      <c r="S21" s="517"/>
      <c r="T21" s="517"/>
      <c r="U21" s="517"/>
      <c r="V21" s="517"/>
      <c r="W21" s="517"/>
      <c r="X21" s="517"/>
      <c r="Y21" s="517"/>
      <c r="Z21" s="517"/>
    </row>
    <row r="22" ht="12.75" customHeight="1" spans="1:26">
      <c r="A22" s="514"/>
      <c r="B22" s="515"/>
      <c r="C22" s="514"/>
      <c r="D22" s="515"/>
      <c r="E22" s="516"/>
      <c r="F22" s="516"/>
      <c r="G22" s="516"/>
      <c r="H22" s="516"/>
      <c r="I22" s="516"/>
      <c r="J22" s="516"/>
      <c r="K22" s="516"/>
      <c r="L22" s="516"/>
      <c r="M22" s="516"/>
      <c r="N22" s="516"/>
      <c r="O22" s="516"/>
      <c r="P22" s="517"/>
      <c r="Q22" s="517"/>
      <c r="R22" s="517"/>
      <c r="S22" s="517"/>
      <c r="T22" s="517"/>
      <c r="U22" s="517"/>
      <c r="V22" s="517"/>
      <c r="W22" s="517"/>
      <c r="X22" s="517"/>
      <c r="Y22" s="517"/>
      <c r="Z22" s="517"/>
    </row>
    <row r="23" ht="12.75" customHeight="1" spans="1:26">
      <c r="A23" s="514"/>
      <c r="B23" s="515"/>
      <c r="C23" s="514"/>
      <c r="D23" s="515"/>
      <c r="E23" s="516"/>
      <c r="F23" s="516"/>
      <c r="G23" s="516"/>
      <c r="H23" s="516"/>
      <c r="I23" s="516"/>
      <c r="J23" s="516"/>
      <c r="K23" s="516"/>
      <c r="L23" s="516"/>
      <c r="M23" s="516"/>
      <c r="N23" s="516"/>
      <c r="O23" s="516"/>
      <c r="P23" s="517"/>
      <c r="Q23" s="517"/>
      <c r="R23" s="517"/>
      <c r="S23" s="517"/>
      <c r="T23" s="517"/>
      <c r="U23" s="517"/>
      <c r="V23" s="517"/>
      <c r="W23" s="517"/>
      <c r="X23" s="517"/>
      <c r="Y23" s="517"/>
      <c r="Z23" s="517"/>
    </row>
    <row r="24" ht="12.75" customHeight="1" spans="1:26">
      <c r="A24" s="514"/>
      <c r="B24" s="515"/>
      <c r="C24" s="514"/>
      <c r="D24" s="515"/>
      <c r="E24" s="516"/>
      <c r="F24" s="516"/>
      <c r="G24" s="516"/>
      <c r="H24" s="516"/>
      <c r="I24" s="516"/>
      <c r="J24" s="516"/>
      <c r="K24" s="516"/>
      <c r="L24" s="516"/>
      <c r="M24" s="516"/>
      <c r="N24" s="516"/>
      <c r="O24" s="516"/>
      <c r="P24" s="517"/>
      <c r="Q24" s="517"/>
      <c r="R24" s="517"/>
      <c r="S24" s="517"/>
      <c r="T24" s="517"/>
      <c r="U24" s="517"/>
      <c r="V24" s="517"/>
      <c r="W24" s="517"/>
      <c r="X24" s="517"/>
      <c r="Y24" s="517"/>
      <c r="Z24" s="517"/>
    </row>
    <row r="25" ht="12.75" customHeight="1" spans="1:26">
      <c r="A25" s="514"/>
      <c r="B25" s="515"/>
      <c r="C25" s="514"/>
      <c r="D25" s="515"/>
      <c r="E25" s="516"/>
      <c r="F25" s="516"/>
      <c r="G25" s="516"/>
      <c r="H25" s="516"/>
      <c r="I25" s="516"/>
      <c r="J25" s="516"/>
      <c r="K25" s="516"/>
      <c r="L25" s="516"/>
      <c r="M25" s="516"/>
      <c r="N25" s="516"/>
      <c r="O25" s="516"/>
      <c r="P25" s="517"/>
      <c r="Q25" s="517"/>
      <c r="R25" s="517"/>
      <c r="S25" s="517"/>
      <c r="T25" s="517"/>
      <c r="U25" s="517"/>
      <c r="V25" s="517"/>
      <c r="W25" s="517"/>
      <c r="X25" s="517"/>
      <c r="Y25" s="517"/>
      <c r="Z25" s="517"/>
    </row>
    <row r="26" ht="12.75" customHeight="1" spans="1:26">
      <c r="A26" s="514"/>
      <c r="B26" s="515"/>
      <c r="C26" s="514"/>
      <c r="D26" s="515"/>
      <c r="E26" s="516"/>
      <c r="F26" s="516"/>
      <c r="G26" s="516"/>
      <c r="H26" s="516"/>
      <c r="I26" s="516"/>
      <c r="J26" s="516"/>
      <c r="K26" s="516"/>
      <c r="L26" s="516"/>
      <c r="M26" s="516"/>
      <c r="N26" s="516"/>
      <c r="O26" s="516"/>
      <c r="P26" s="517"/>
      <c r="Q26" s="517"/>
      <c r="R26" s="517"/>
      <c r="S26" s="517"/>
      <c r="T26" s="517"/>
      <c r="U26" s="517"/>
      <c r="V26" s="517"/>
      <c r="W26" s="517"/>
      <c r="X26" s="517"/>
      <c r="Y26" s="517"/>
      <c r="Z26" s="517"/>
    </row>
    <row r="27" ht="12.75" customHeight="1" spans="1:26">
      <c r="A27" s="514"/>
      <c r="B27" s="515"/>
      <c r="C27" s="514"/>
      <c r="D27" s="515"/>
      <c r="E27" s="516"/>
      <c r="F27" s="516"/>
      <c r="G27" s="516"/>
      <c r="H27" s="516"/>
      <c r="I27" s="516"/>
      <c r="J27" s="516"/>
      <c r="K27" s="516"/>
      <c r="L27" s="516"/>
      <c r="M27" s="516"/>
      <c r="N27" s="516"/>
      <c r="O27" s="516"/>
      <c r="P27" s="517"/>
      <c r="Q27" s="517"/>
      <c r="R27" s="517"/>
      <c r="S27" s="517"/>
      <c r="T27" s="517"/>
      <c r="U27" s="517"/>
      <c r="V27" s="517"/>
      <c r="W27" s="517"/>
      <c r="X27" s="517"/>
      <c r="Y27" s="517"/>
      <c r="Z27" s="517"/>
    </row>
    <row r="28" ht="12.75" customHeight="1" spans="1:26">
      <c r="A28" s="514"/>
      <c r="B28" s="515"/>
      <c r="C28" s="514"/>
      <c r="D28" s="515"/>
      <c r="E28" s="516"/>
      <c r="F28" s="516"/>
      <c r="G28" s="516"/>
      <c r="H28" s="516"/>
      <c r="I28" s="516"/>
      <c r="J28" s="516"/>
      <c r="K28" s="516"/>
      <c r="L28" s="516"/>
      <c r="M28" s="516"/>
      <c r="N28" s="516"/>
      <c r="O28" s="516"/>
      <c r="P28" s="517"/>
      <c r="Q28" s="517"/>
      <c r="R28" s="517"/>
      <c r="S28" s="517"/>
      <c r="T28" s="517"/>
      <c r="U28" s="517"/>
      <c r="V28" s="517"/>
      <c r="W28" s="517"/>
      <c r="X28" s="517"/>
      <c r="Y28" s="517"/>
      <c r="Z28" s="517"/>
    </row>
    <row r="29" ht="12.75" customHeight="1" spans="1:26">
      <c r="A29" s="514"/>
      <c r="B29" s="515"/>
      <c r="C29" s="514"/>
      <c r="D29" s="515"/>
      <c r="E29" s="516"/>
      <c r="F29" s="516"/>
      <c r="G29" s="516"/>
      <c r="H29" s="516"/>
      <c r="I29" s="516"/>
      <c r="J29" s="516"/>
      <c r="K29" s="516"/>
      <c r="L29" s="516"/>
      <c r="M29" s="516"/>
      <c r="N29" s="516"/>
      <c r="O29" s="516"/>
      <c r="P29" s="517"/>
      <c r="Q29" s="517"/>
      <c r="R29" s="517"/>
      <c r="S29" s="517"/>
      <c r="T29" s="517"/>
      <c r="U29" s="517"/>
      <c r="V29" s="517"/>
      <c r="W29" s="517"/>
      <c r="X29" s="517"/>
      <c r="Y29" s="517"/>
      <c r="Z29" s="517"/>
    </row>
    <row r="30" ht="12.75" customHeight="1" spans="1:26">
      <c r="A30" s="514"/>
      <c r="B30" s="515"/>
      <c r="C30" s="514"/>
      <c r="D30" s="515"/>
      <c r="E30" s="516"/>
      <c r="F30" s="516"/>
      <c r="G30" s="516"/>
      <c r="H30" s="516"/>
      <c r="I30" s="516"/>
      <c r="J30" s="516"/>
      <c r="K30" s="516"/>
      <c r="L30" s="516"/>
      <c r="M30" s="516"/>
      <c r="N30" s="516"/>
      <c r="O30" s="516"/>
      <c r="P30" s="517"/>
      <c r="Q30" s="517"/>
      <c r="R30" s="517"/>
      <c r="S30" s="517"/>
      <c r="T30" s="517"/>
      <c r="U30" s="517"/>
      <c r="V30" s="517"/>
      <c r="W30" s="517"/>
      <c r="X30" s="517"/>
      <c r="Y30" s="517"/>
      <c r="Z30" s="517"/>
    </row>
    <row r="31" ht="12.75" customHeight="1" spans="1:26">
      <c r="A31" s="514"/>
      <c r="B31" s="515"/>
      <c r="C31" s="514"/>
      <c r="D31" s="515"/>
      <c r="E31" s="516"/>
      <c r="F31" s="516"/>
      <c r="G31" s="516"/>
      <c r="H31" s="516"/>
      <c r="I31" s="516"/>
      <c r="J31" s="516"/>
      <c r="K31" s="516"/>
      <c r="L31" s="516"/>
      <c r="M31" s="516"/>
      <c r="N31" s="516"/>
      <c r="O31" s="516"/>
      <c r="P31" s="517"/>
      <c r="Q31" s="517"/>
      <c r="R31" s="517"/>
      <c r="S31" s="517"/>
      <c r="T31" s="517"/>
      <c r="U31" s="517"/>
      <c r="V31" s="517"/>
      <c r="W31" s="517"/>
      <c r="X31" s="517"/>
      <c r="Y31" s="517"/>
      <c r="Z31" s="517"/>
    </row>
    <row r="32" ht="12.75" customHeight="1" spans="1:26">
      <c r="A32" s="514"/>
      <c r="B32" s="515"/>
      <c r="C32" s="514"/>
      <c r="D32" s="515"/>
      <c r="E32" s="516"/>
      <c r="F32" s="516"/>
      <c r="G32" s="516"/>
      <c r="H32" s="516"/>
      <c r="I32" s="516"/>
      <c r="J32" s="516"/>
      <c r="K32" s="516"/>
      <c r="L32" s="516"/>
      <c r="M32" s="516"/>
      <c r="N32" s="516"/>
      <c r="O32" s="516"/>
      <c r="P32" s="517"/>
      <c r="Q32" s="517"/>
      <c r="R32" s="517"/>
      <c r="S32" s="517"/>
      <c r="T32" s="517"/>
      <c r="U32" s="517"/>
      <c r="V32" s="517"/>
      <c r="W32" s="517"/>
      <c r="X32" s="517"/>
      <c r="Y32" s="517"/>
      <c r="Z32" s="517"/>
    </row>
    <row r="33" ht="12.75" customHeight="1" spans="1:26">
      <c r="A33" s="514"/>
      <c r="B33" s="515"/>
      <c r="C33" s="514"/>
      <c r="D33" s="515"/>
      <c r="E33" s="516"/>
      <c r="F33" s="516"/>
      <c r="G33" s="516"/>
      <c r="H33" s="516"/>
      <c r="I33" s="516"/>
      <c r="J33" s="516"/>
      <c r="K33" s="516"/>
      <c r="L33" s="516"/>
      <c r="M33" s="516"/>
      <c r="N33" s="516"/>
      <c r="O33" s="516"/>
      <c r="P33" s="517"/>
      <c r="Q33" s="517"/>
      <c r="R33" s="517"/>
      <c r="S33" s="517"/>
      <c r="T33" s="517"/>
      <c r="U33" s="517"/>
      <c r="V33" s="517"/>
      <c r="W33" s="517"/>
      <c r="X33" s="517"/>
      <c r="Y33" s="517"/>
      <c r="Z33" s="517"/>
    </row>
    <row r="34" ht="12.75" customHeight="1" spans="1:26">
      <c r="A34" s="514"/>
      <c r="B34" s="515"/>
      <c r="C34" s="514"/>
      <c r="D34" s="515"/>
      <c r="E34" s="516"/>
      <c r="F34" s="516"/>
      <c r="G34" s="516"/>
      <c r="H34" s="516"/>
      <c r="I34" s="516"/>
      <c r="J34" s="516"/>
      <c r="K34" s="516"/>
      <c r="L34" s="516"/>
      <c r="M34" s="516"/>
      <c r="N34" s="516"/>
      <c r="O34" s="516"/>
      <c r="P34" s="517"/>
      <c r="Q34" s="517"/>
      <c r="R34" s="517"/>
      <c r="S34" s="517"/>
      <c r="T34" s="517"/>
      <c r="U34" s="517"/>
      <c r="V34" s="517"/>
      <c r="W34" s="517"/>
      <c r="X34" s="517"/>
      <c r="Y34" s="517"/>
      <c r="Z34" s="517"/>
    </row>
    <row r="35" ht="12.75" customHeight="1" spans="1:26">
      <c r="A35" s="514"/>
      <c r="B35" s="515"/>
      <c r="C35" s="514"/>
      <c r="D35" s="515"/>
      <c r="E35" s="516"/>
      <c r="F35" s="516"/>
      <c r="G35" s="516"/>
      <c r="H35" s="516"/>
      <c r="I35" s="516"/>
      <c r="J35" s="516"/>
      <c r="K35" s="516"/>
      <c r="L35" s="516"/>
      <c r="M35" s="516"/>
      <c r="N35" s="516"/>
      <c r="O35" s="516"/>
      <c r="P35" s="517"/>
      <c r="Q35" s="517"/>
      <c r="R35" s="517"/>
      <c r="S35" s="517"/>
      <c r="T35" s="517"/>
      <c r="U35" s="517"/>
      <c r="V35" s="517"/>
      <c r="W35" s="517"/>
      <c r="X35" s="517"/>
      <c r="Y35" s="517"/>
      <c r="Z35" s="517"/>
    </row>
    <row r="36" ht="12.75" customHeight="1" spans="1:26">
      <c r="A36" s="514"/>
      <c r="B36" s="515"/>
      <c r="C36" s="514"/>
      <c r="D36" s="515"/>
      <c r="E36" s="516"/>
      <c r="F36" s="516"/>
      <c r="G36" s="516"/>
      <c r="H36" s="516"/>
      <c r="I36" s="516"/>
      <c r="J36" s="516"/>
      <c r="K36" s="516"/>
      <c r="L36" s="516"/>
      <c r="M36" s="516"/>
      <c r="N36" s="516"/>
      <c r="O36" s="516"/>
      <c r="P36" s="517"/>
      <c r="Q36" s="517"/>
      <c r="R36" s="517"/>
      <c r="S36" s="517"/>
      <c r="T36" s="517"/>
      <c r="U36" s="517"/>
      <c r="V36" s="517"/>
      <c r="W36" s="517"/>
      <c r="X36" s="517"/>
      <c r="Y36" s="517"/>
      <c r="Z36" s="517"/>
    </row>
    <row r="37" ht="12.75" customHeight="1" spans="1:26">
      <c r="A37" s="514"/>
      <c r="B37" s="515"/>
      <c r="C37" s="514"/>
      <c r="D37" s="515"/>
      <c r="E37" s="516"/>
      <c r="F37" s="516"/>
      <c r="G37" s="516"/>
      <c r="H37" s="516"/>
      <c r="I37" s="516"/>
      <c r="J37" s="516"/>
      <c r="K37" s="516"/>
      <c r="L37" s="516"/>
      <c r="M37" s="516"/>
      <c r="N37" s="516"/>
      <c r="O37" s="516"/>
      <c r="P37" s="517"/>
      <c r="Q37" s="517"/>
      <c r="R37" s="517"/>
      <c r="S37" s="517"/>
      <c r="T37" s="517"/>
      <c r="U37" s="517"/>
      <c r="V37" s="517"/>
      <c r="W37" s="517"/>
      <c r="X37" s="517"/>
      <c r="Y37" s="517"/>
      <c r="Z37" s="517"/>
    </row>
    <row r="38" ht="12.75" customHeight="1" spans="1:26">
      <c r="A38" s="514"/>
      <c r="B38" s="515"/>
      <c r="C38" s="514"/>
      <c r="D38" s="515"/>
      <c r="E38" s="516"/>
      <c r="F38" s="516"/>
      <c r="G38" s="516"/>
      <c r="H38" s="516"/>
      <c r="I38" s="516"/>
      <c r="J38" s="516"/>
      <c r="K38" s="516"/>
      <c r="L38" s="516"/>
      <c r="M38" s="516"/>
      <c r="N38" s="516"/>
      <c r="O38" s="516"/>
      <c r="P38" s="517"/>
      <c r="Q38" s="517"/>
      <c r="R38" s="517"/>
      <c r="S38" s="517"/>
      <c r="T38" s="517"/>
      <c r="U38" s="517"/>
      <c r="V38" s="517"/>
      <c r="W38" s="517"/>
      <c r="X38" s="517"/>
      <c r="Y38" s="517"/>
      <c r="Z38" s="517"/>
    </row>
    <row r="39" ht="12.75" customHeight="1" spans="1:26">
      <c r="A39" s="514"/>
      <c r="B39" s="515"/>
      <c r="C39" s="514"/>
      <c r="D39" s="515"/>
      <c r="E39" s="516"/>
      <c r="F39" s="516"/>
      <c r="G39" s="516"/>
      <c r="H39" s="516"/>
      <c r="I39" s="516"/>
      <c r="J39" s="516"/>
      <c r="K39" s="516"/>
      <c r="L39" s="516"/>
      <c r="M39" s="516"/>
      <c r="N39" s="516"/>
      <c r="O39" s="516"/>
      <c r="P39" s="517"/>
      <c r="Q39" s="517"/>
      <c r="R39" s="517"/>
      <c r="S39" s="517"/>
      <c r="T39" s="517"/>
      <c r="U39" s="517"/>
      <c r="V39" s="517"/>
      <c r="W39" s="517"/>
      <c r="X39" s="517"/>
      <c r="Y39" s="517"/>
      <c r="Z39" s="517"/>
    </row>
    <row r="40" ht="12.75" customHeight="1" spans="1:26">
      <c r="A40" s="514"/>
      <c r="B40" s="515"/>
      <c r="C40" s="514"/>
      <c r="D40" s="515"/>
      <c r="E40" s="516"/>
      <c r="F40" s="516"/>
      <c r="G40" s="516"/>
      <c r="H40" s="516"/>
      <c r="I40" s="516"/>
      <c r="J40" s="516"/>
      <c r="K40" s="516"/>
      <c r="L40" s="516"/>
      <c r="M40" s="516"/>
      <c r="N40" s="516"/>
      <c r="O40" s="516"/>
      <c r="P40" s="517"/>
      <c r="Q40" s="517"/>
      <c r="R40" s="517"/>
      <c r="S40" s="517"/>
      <c r="T40" s="517"/>
      <c r="U40" s="517"/>
      <c r="V40" s="517"/>
      <c r="W40" s="517"/>
      <c r="X40" s="517"/>
      <c r="Y40" s="517"/>
      <c r="Z40" s="517"/>
    </row>
    <row r="41" ht="12.75" customHeight="1" spans="1:26">
      <c r="A41" s="514"/>
      <c r="B41" s="515"/>
      <c r="C41" s="514"/>
      <c r="D41" s="515"/>
      <c r="E41" s="516"/>
      <c r="F41" s="516"/>
      <c r="G41" s="516"/>
      <c r="H41" s="516"/>
      <c r="I41" s="516"/>
      <c r="J41" s="516"/>
      <c r="K41" s="516"/>
      <c r="L41" s="516"/>
      <c r="M41" s="516"/>
      <c r="N41" s="516"/>
      <c r="O41" s="516"/>
      <c r="P41" s="517"/>
      <c r="Q41" s="517"/>
      <c r="R41" s="517"/>
      <c r="S41" s="517"/>
      <c r="T41" s="517"/>
      <c r="U41" s="517"/>
      <c r="V41" s="517"/>
      <c r="W41" s="517"/>
      <c r="X41" s="517"/>
      <c r="Y41" s="517"/>
      <c r="Z41" s="517"/>
    </row>
    <row r="42" ht="12.75" customHeight="1" spans="1:26">
      <c r="A42" s="514"/>
      <c r="B42" s="515"/>
      <c r="C42" s="514"/>
      <c r="D42" s="515"/>
      <c r="E42" s="516"/>
      <c r="F42" s="516"/>
      <c r="G42" s="516"/>
      <c r="H42" s="516"/>
      <c r="I42" s="516"/>
      <c r="J42" s="516"/>
      <c r="K42" s="516"/>
      <c r="L42" s="516"/>
      <c r="M42" s="516"/>
      <c r="N42" s="516"/>
      <c r="O42" s="516"/>
      <c r="P42" s="517"/>
      <c r="Q42" s="517"/>
      <c r="R42" s="517"/>
      <c r="S42" s="517"/>
      <c r="T42" s="517"/>
      <c r="U42" s="517"/>
      <c r="V42" s="517"/>
      <c r="W42" s="517"/>
      <c r="X42" s="517"/>
      <c r="Y42" s="517"/>
      <c r="Z42" s="517"/>
    </row>
    <row r="43" ht="12.75" customHeight="1" spans="1:26">
      <c r="A43" s="514"/>
      <c r="B43" s="515"/>
      <c r="C43" s="514"/>
      <c r="D43" s="515"/>
      <c r="E43" s="516"/>
      <c r="F43" s="516"/>
      <c r="G43" s="516"/>
      <c r="H43" s="516"/>
      <c r="I43" s="516"/>
      <c r="J43" s="516"/>
      <c r="K43" s="516"/>
      <c r="L43" s="516"/>
      <c r="M43" s="516"/>
      <c r="N43" s="516"/>
      <c r="O43" s="516"/>
      <c r="P43" s="517"/>
      <c r="Q43" s="517"/>
      <c r="R43" s="517"/>
      <c r="S43" s="517"/>
      <c r="T43" s="517"/>
      <c r="U43" s="517"/>
      <c r="V43" s="517"/>
      <c r="W43" s="517"/>
      <c r="X43" s="517"/>
      <c r="Y43" s="517"/>
      <c r="Z43" s="517"/>
    </row>
    <row r="44" ht="12.75" customHeight="1" spans="1:26">
      <c r="A44" s="514"/>
      <c r="B44" s="515"/>
      <c r="C44" s="514"/>
      <c r="D44" s="515"/>
      <c r="E44" s="516"/>
      <c r="F44" s="516"/>
      <c r="G44" s="516"/>
      <c r="H44" s="516"/>
      <c r="I44" s="516"/>
      <c r="J44" s="516"/>
      <c r="K44" s="516"/>
      <c r="L44" s="516"/>
      <c r="M44" s="516"/>
      <c r="N44" s="516"/>
      <c r="O44" s="516"/>
      <c r="P44" s="517"/>
      <c r="Q44" s="517"/>
      <c r="R44" s="517"/>
      <c r="S44" s="517"/>
      <c r="T44" s="517"/>
      <c r="U44" s="517"/>
      <c r="V44" s="517"/>
      <c r="W44" s="517"/>
      <c r="X44" s="517"/>
      <c r="Y44" s="517"/>
      <c r="Z44" s="517"/>
    </row>
    <row r="45" ht="12.75" customHeight="1" spans="1:26">
      <c r="A45" s="514"/>
      <c r="B45" s="515"/>
      <c r="C45" s="514"/>
      <c r="D45" s="515"/>
      <c r="E45" s="516"/>
      <c r="F45" s="516"/>
      <c r="G45" s="516"/>
      <c r="H45" s="516"/>
      <c r="I45" s="516"/>
      <c r="J45" s="516"/>
      <c r="K45" s="516"/>
      <c r="L45" s="516"/>
      <c r="M45" s="516"/>
      <c r="N45" s="516"/>
      <c r="O45" s="516"/>
      <c r="P45" s="517"/>
      <c r="Q45" s="517"/>
      <c r="R45" s="517"/>
      <c r="S45" s="517"/>
      <c r="T45" s="517"/>
      <c r="U45" s="517"/>
      <c r="V45" s="517"/>
      <c r="W45" s="517"/>
      <c r="X45" s="517"/>
      <c r="Y45" s="517"/>
      <c r="Z45" s="517"/>
    </row>
    <row r="46" ht="12.75" customHeight="1" spans="1:26">
      <c r="A46" s="514"/>
      <c r="B46" s="515"/>
      <c r="C46" s="514"/>
      <c r="D46" s="515"/>
      <c r="E46" s="516"/>
      <c r="F46" s="516"/>
      <c r="G46" s="516"/>
      <c r="H46" s="516"/>
      <c r="I46" s="516"/>
      <c r="J46" s="516"/>
      <c r="K46" s="516"/>
      <c r="L46" s="516"/>
      <c r="M46" s="516"/>
      <c r="N46" s="516"/>
      <c r="O46" s="516"/>
      <c r="P46" s="517"/>
      <c r="Q46" s="517"/>
      <c r="R46" s="517"/>
      <c r="S46" s="517"/>
      <c r="T46" s="517"/>
      <c r="U46" s="517"/>
      <c r="V46" s="517"/>
      <c r="W46" s="517"/>
      <c r="X46" s="517"/>
      <c r="Y46" s="517"/>
      <c r="Z46" s="517"/>
    </row>
    <row r="47" ht="12.75" customHeight="1" spans="1:26">
      <c r="A47" s="514"/>
      <c r="B47" s="515"/>
      <c r="C47" s="514"/>
      <c r="D47" s="515"/>
      <c r="E47" s="516"/>
      <c r="F47" s="516"/>
      <c r="G47" s="516"/>
      <c r="H47" s="516"/>
      <c r="I47" s="516"/>
      <c r="J47" s="516"/>
      <c r="K47" s="516"/>
      <c r="L47" s="516"/>
      <c r="M47" s="516"/>
      <c r="N47" s="516"/>
      <c r="O47" s="516"/>
      <c r="P47" s="517"/>
      <c r="Q47" s="517"/>
      <c r="R47" s="517"/>
      <c r="S47" s="517"/>
      <c r="T47" s="517"/>
      <c r="U47" s="517"/>
      <c r="V47" s="517"/>
      <c r="W47" s="517"/>
      <c r="X47" s="517"/>
      <c r="Y47" s="517"/>
      <c r="Z47" s="517"/>
    </row>
    <row r="48" ht="12.75" customHeight="1" spans="1:26">
      <c r="A48" s="514"/>
      <c r="B48" s="515"/>
      <c r="C48" s="514"/>
      <c r="D48" s="515"/>
      <c r="E48" s="516"/>
      <c r="F48" s="516"/>
      <c r="G48" s="516"/>
      <c r="H48" s="516"/>
      <c r="I48" s="516"/>
      <c r="J48" s="516"/>
      <c r="K48" s="516"/>
      <c r="L48" s="516"/>
      <c r="M48" s="516"/>
      <c r="N48" s="516"/>
      <c r="O48" s="516"/>
      <c r="P48" s="517"/>
      <c r="Q48" s="517"/>
      <c r="R48" s="517"/>
      <c r="S48" s="517"/>
      <c r="T48" s="517"/>
      <c r="U48" s="517"/>
      <c r="V48" s="517"/>
      <c r="W48" s="517"/>
      <c r="X48" s="517"/>
      <c r="Y48" s="517"/>
      <c r="Z48" s="517"/>
    </row>
    <row r="49" ht="12.75" customHeight="1" spans="1:26">
      <c r="A49" s="514"/>
      <c r="B49" s="515"/>
      <c r="C49" s="514"/>
      <c r="D49" s="515"/>
      <c r="E49" s="516"/>
      <c r="F49" s="516"/>
      <c r="G49" s="516"/>
      <c r="H49" s="516"/>
      <c r="I49" s="516"/>
      <c r="J49" s="516"/>
      <c r="K49" s="516"/>
      <c r="L49" s="516"/>
      <c r="M49" s="516"/>
      <c r="N49" s="516"/>
      <c r="O49" s="516"/>
      <c r="P49" s="517"/>
      <c r="Q49" s="517"/>
      <c r="R49" s="517"/>
      <c r="S49" s="517"/>
      <c r="T49" s="517"/>
      <c r="U49" s="517"/>
      <c r="V49" s="517"/>
      <c r="W49" s="517"/>
      <c r="X49" s="517"/>
      <c r="Y49" s="517"/>
      <c r="Z49" s="517"/>
    </row>
    <row r="50" ht="12.75" customHeight="1" spans="1:26">
      <c r="A50" s="514"/>
      <c r="B50" s="515"/>
      <c r="C50" s="514"/>
      <c r="D50" s="515"/>
      <c r="E50" s="516"/>
      <c r="F50" s="516"/>
      <c r="G50" s="516"/>
      <c r="H50" s="516"/>
      <c r="I50" s="516"/>
      <c r="J50" s="516"/>
      <c r="K50" s="516"/>
      <c r="L50" s="516"/>
      <c r="M50" s="516"/>
      <c r="N50" s="516"/>
      <c r="O50" s="516"/>
      <c r="P50" s="517"/>
      <c r="Q50" s="517"/>
      <c r="R50" s="517"/>
      <c r="S50" s="517"/>
      <c r="T50" s="517"/>
      <c r="U50" s="517"/>
      <c r="V50" s="517"/>
      <c r="W50" s="517"/>
      <c r="X50" s="517"/>
      <c r="Y50" s="517"/>
      <c r="Z50" s="517"/>
    </row>
    <row r="51" ht="12.75" customHeight="1" spans="1:26">
      <c r="A51" s="514"/>
      <c r="B51" s="515"/>
      <c r="C51" s="514"/>
      <c r="D51" s="515"/>
      <c r="E51" s="516"/>
      <c r="F51" s="516"/>
      <c r="G51" s="516"/>
      <c r="H51" s="516"/>
      <c r="I51" s="516"/>
      <c r="J51" s="516"/>
      <c r="K51" s="516"/>
      <c r="L51" s="516"/>
      <c r="M51" s="516"/>
      <c r="N51" s="516"/>
      <c r="O51" s="516"/>
      <c r="P51" s="517"/>
      <c r="Q51" s="517"/>
      <c r="R51" s="517"/>
      <c r="S51" s="517"/>
      <c r="T51" s="517"/>
      <c r="U51" s="517"/>
      <c r="V51" s="517"/>
      <c r="W51" s="517"/>
      <c r="X51" s="517"/>
      <c r="Y51" s="517"/>
      <c r="Z51" s="517"/>
    </row>
    <row r="52" ht="12.75" customHeight="1" spans="1:26">
      <c r="A52" s="514"/>
      <c r="B52" s="515"/>
      <c r="C52" s="514"/>
      <c r="D52" s="515"/>
      <c r="E52" s="516"/>
      <c r="F52" s="516"/>
      <c r="G52" s="516"/>
      <c r="H52" s="516"/>
      <c r="I52" s="516"/>
      <c r="J52" s="516"/>
      <c r="K52" s="516"/>
      <c r="L52" s="516"/>
      <c r="M52" s="516"/>
      <c r="N52" s="516"/>
      <c r="O52" s="516"/>
      <c r="P52" s="517"/>
      <c r="Q52" s="517"/>
      <c r="R52" s="517"/>
      <c r="S52" s="517"/>
      <c r="T52" s="517"/>
      <c r="U52" s="517"/>
      <c r="V52" s="517"/>
      <c r="W52" s="517"/>
      <c r="X52" s="517"/>
      <c r="Y52" s="517"/>
      <c r="Z52" s="517"/>
    </row>
    <row r="53" ht="12.75" customHeight="1" spans="1:26">
      <c r="A53" s="514"/>
      <c r="B53" s="515"/>
      <c r="C53" s="514"/>
      <c r="D53" s="515"/>
      <c r="E53" s="516"/>
      <c r="F53" s="516"/>
      <c r="G53" s="516"/>
      <c r="H53" s="516"/>
      <c r="I53" s="516"/>
      <c r="J53" s="516"/>
      <c r="K53" s="516"/>
      <c r="L53" s="516"/>
      <c r="M53" s="516"/>
      <c r="N53" s="516"/>
      <c r="O53" s="516"/>
      <c r="P53" s="517"/>
      <c r="Q53" s="517"/>
      <c r="R53" s="517"/>
      <c r="S53" s="517"/>
      <c r="T53" s="517"/>
      <c r="U53" s="517"/>
      <c r="V53" s="517"/>
      <c r="W53" s="517"/>
      <c r="X53" s="517"/>
      <c r="Y53" s="517"/>
      <c r="Z53" s="517"/>
    </row>
    <row r="54" ht="12.75" customHeight="1" spans="1:26">
      <c r="A54" s="514"/>
      <c r="B54" s="515"/>
      <c r="C54" s="514"/>
      <c r="D54" s="515"/>
      <c r="E54" s="516"/>
      <c r="F54" s="516"/>
      <c r="G54" s="516"/>
      <c r="H54" s="516"/>
      <c r="I54" s="516"/>
      <c r="J54" s="516"/>
      <c r="K54" s="516"/>
      <c r="L54" s="516"/>
      <c r="M54" s="516"/>
      <c r="N54" s="516"/>
      <c r="O54" s="516"/>
      <c r="P54" s="517"/>
      <c r="Q54" s="517"/>
      <c r="R54" s="517"/>
      <c r="S54" s="517"/>
      <c r="T54" s="517"/>
      <c r="U54" s="517"/>
      <c r="V54" s="517"/>
      <c r="W54" s="517"/>
      <c r="X54" s="517"/>
      <c r="Y54" s="517"/>
      <c r="Z54" s="517"/>
    </row>
    <row r="55" ht="12.75" customHeight="1" spans="1:26">
      <c r="A55" s="514"/>
      <c r="B55" s="515"/>
      <c r="C55" s="514"/>
      <c r="D55" s="515"/>
      <c r="E55" s="516"/>
      <c r="F55" s="516"/>
      <c r="G55" s="516"/>
      <c r="H55" s="516"/>
      <c r="I55" s="516"/>
      <c r="J55" s="516"/>
      <c r="K55" s="516"/>
      <c r="L55" s="516"/>
      <c r="M55" s="516"/>
      <c r="N55" s="516"/>
      <c r="O55" s="516"/>
      <c r="P55" s="517"/>
      <c r="Q55" s="517"/>
      <c r="R55" s="517"/>
      <c r="S55" s="517"/>
      <c r="T55" s="517"/>
      <c r="U55" s="517"/>
      <c r="V55" s="517"/>
      <c r="W55" s="517"/>
      <c r="X55" s="517"/>
      <c r="Y55" s="517"/>
      <c r="Z55" s="517"/>
    </row>
    <row r="56" ht="12.75" customHeight="1" spans="1:26">
      <c r="A56" s="514"/>
      <c r="B56" s="515"/>
      <c r="C56" s="514"/>
      <c r="D56" s="515"/>
      <c r="E56" s="516"/>
      <c r="F56" s="516"/>
      <c r="G56" s="516"/>
      <c r="H56" s="516"/>
      <c r="I56" s="516"/>
      <c r="J56" s="516"/>
      <c r="K56" s="516"/>
      <c r="L56" s="516"/>
      <c r="M56" s="516"/>
      <c r="N56" s="516"/>
      <c r="O56" s="516"/>
      <c r="P56" s="517"/>
      <c r="Q56" s="517"/>
      <c r="R56" s="517"/>
      <c r="S56" s="517"/>
      <c r="T56" s="517"/>
      <c r="U56" s="517"/>
      <c r="V56" s="517"/>
      <c r="W56" s="517"/>
      <c r="X56" s="517"/>
      <c r="Y56" s="517"/>
      <c r="Z56" s="517"/>
    </row>
    <row r="57" ht="12.75" customHeight="1" spans="1:26">
      <c r="A57" s="514"/>
      <c r="B57" s="515"/>
      <c r="C57" s="514"/>
      <c r="D57" s="515"/>
      <c r="E57" s="516"/>
      <c r="F57" s="516"/>
      <c r="G57" s="516"/>
      <c r="H57" s="516"/>
      <c r="I57" s="516"/>
      <c r="J57" s="516"/>
      <c r="K57" s="516"/>
      <c r="L57" s="516"/>
      <c r="M57" s="516"/>
      <c r="N57" s="516"/>
      <c r="O57" s="516"/>
      <c r="P57" s="517"/>
      <c r="Q57" s="517"/>
      <c r="R57" s="517"/>
      <c r="S57" s="517"/>
      <c r="T57" s="517"/>
      <c r="U57" s="517"/>
      <c r="V57" s="517"/>
      <c r="W57" s="517"/>
      <c r="X57" s="517"/>
      <c r="Y57" s="517"/>
      <c r="Z57" s="517"/>
    </row>
    <row r="58" ht="12.75" customHeight="1" spans="1:26">
      <c r="A58" s="514"/>
      <c r="B58" s="515"/>
      <c r="C58" s="514"/>
      <c r="D58" s="515"/>
      <c r="E58" s="516"/>
      <c r="F58" s="516"/>
      <c r="G58" s="516"/>
      <c r="H58" s="516"/>
      <c r="I58" s="516"/>
      <c r="J58" s="516"/>
      <c r="K58" s="516"/>
      <c r="L58" s="516"/>
      <c r="M58" s="516"/>
      <c r="N58" s="516"/>
      <c r="O58" s="516"/>
      <c r="P58" s="517"/>
      <c r="Q58" s="517"/>
      <c r="R58" s="517"/>
      <c r="S58" s="517"/>
      <c r="T58" s="517"/>
      <c r="U58" s="517"/>
      <c r="V58" s="517"/>
      <c r="W58" s="517"/>
      <c r="X58" s="517"/>
      <c r="Y58" s="517"/>
      <c r="Z58" s="517"/>
    </row>
    <row r="59" ht="12.75" customHeight="1" spans="1:26">
      <c r="A59" s="514"/>
      <c r="B59" s="515"/>
      <c r="C59" s="514"/>
      <c r="D59" s="515"/>
      <c r="E59" s="516"/>
      <c r="F59" s="516"/>
      <c r="G59" s="516"/>
      <c r="H59" s="516"/>
      <c r="I59" s="516"/>
      <c r="J59" s="516"/>
      <c r="K59" s="516"/>
      <c r="L59" s="516"/>
      <c r="M59" s="516"/>
      <c r="N59" s="516"/>
      <c r="O59" s="516"/>
      <c r="P59" s="517"/>
      <c r="Q59" s="517"/>
      <c r="R59" s="517"/>
      <c r="S59" s="517"/>
      <c r="T59" s="517"/>
      <c r="U59" s="517"/>
      <c r="V59" s="517"/>
      <c r="W59" s="517"/>
      <c r="X59" s="517"/>
      <c r="Y59" s="517"/>
      <c r="Z59" s="517"/>
    </row>
    <row r="60" ht="12.75" customHeight="1" spans="1:26">
      <c r="A60" s="514"/>
      <c r="B60" s="515"/>
      <c r="C60" s="514"/>
      <c r="D60" s="515"/>
      <c r="E60" s="516"/>
      <c r="F60" s="516"/>
      <c r="G60" s="516"/>
      <c r="H60" s="516"/>
      <c r="I60" s="516"/>
      <c r="J60" s="516"/>
      <c r="K60" s="516"/>
      <c r="L60" s="516"/>
      <c r="M60" s="516"/>
      <c r="N60" s="516"/>
      <c r="O60" s="516"/>
      <c r="P60" s="517"/>
      <c r="Q60" s="517"/>
      <c r="R60" s="517"/>
      <c r="S60" s="517"/>
      <c r="T60" s="517"/>
      <c r="U60" s="517"/>
      <c r="V60" s="517"/>
      <c r="W60" s="517"/>
      <c r="X60" s="517"/>
      <c r="Y60" s="517"/>
      <c r="Z60" s="517"/>
    </row>
    <row r="61" ht="12.75" customHeight="1" spans="1:26">
      <c r="A61" s="514"/>
      <c r="B61" s="515"/>
      <c r="C61" s="514"/>
      <c r="D61" s="515"/>
      <c r="E61" s="516"/>
      <c r="F61" s="516"/>
      <c r="G61" s="516"/>
      <c r="H61" s="516"/>
      <c r="I61" s="516"/>
      <c r="J61" s="516"/>
      <c r="K61" s="516"/>
      <c r="L61" s="516"/>
      <c r="M61" s="516"/>
      <c r="N61" s="516"/>
      <c r="O61" s="516"/>
      <c r="P61" s="517"/>
      <c r="Q61" s="517"/>
      <c r="R61" s="517"/>
      <c r="S61" s="517"/>
      <c r="T61" s="517"/>
      <c r="U61" s="517"/>
      <c r="V61" s="517"/>
      <c r="W61" s="517"/>
      <c r="X61" s="517"/>
      <c r="Y61" s="517"/>
      <c r="Z61" s="517"/>
    </row>
    <row r="62" ht="12.75" customHeight="1" spans="1:26">
      <c r="A62" s="514"/>
      <c r="B62" s="515"/>
      <c r="C62" s="514"/>
      <c r="D62" s="515"/>
      <c r="E62" s="516"/>
      <c r="F62" s="516"/>
      <c r="G62" s="516"/>
      <c r="H62" s="516"/>
      <c r="I62" s="516"/>
      <c r="J62" s="516"/>
      <c r="K62" s="516"/>
      <c r="L62" s="516"/>
      <c r="M62" s="516"/>
      <c r="N62" s="516"/>
      <c r="O62" s="516"/>
      <c r="P62" s="517"/>
      <c r="Q62" s="517"/>
      <c r="R62" s="517"/>
      <c r="S62" s="517"/>
      <c r="T62" s="517"/>
      <c r="U62" s="517"/>
      <c r="V62" s="517"/>
      <c r="W62" s="517"/>
      <c r="X62" s="517"/>
      <c r="Y62" s="517"/>
      <c r="Z62" s="517"/>
    </row>
    <row r="63" ht="12.75" customHeight="1" spans="1:26">
      <c r="A63" s="514"/>
      <c r="B63" s="515"/>
      <c r="C63" s="514"/>
      <c r="D63" s="515"/>
      <c r="E63" s="516"/>
      <c r="F63" s="516"/>
      <c r="G63" s="516"/>
      <c r="H63" s="516"/>
      <c r="I63" s="516"/>
      <c r="J63" s="516"/>
      <c r="K63" s="516"/>
      <c r="L63" s="516"/>
      <c r="M63" s="516"/>
      <c r="N63" s="516"/>
      <c r="O63" s="516"/>
      <c r="P63" s="517"/>
      <c r="Q63" s="517"/>
      <c r="R63" s="517"/>
      <c r="S63" s="517"/>
      <c r="T63" s="517"/>
      <c r="U63" s="517"/>
      <c r="V63" s="517"/>
      <c r="W63" s="517"/>
      <c r="X63" s="517"/>
      <c r="Y63" s="517"/>
      <c r="Z63" s="517"/>
    </row>
    <row r="64" ht="12.75" customHeight="1" spans="1:26">
      <c r="A64" s="514"/>
      <c r="B64" s="515"/>
      <c r="C64" s="514"/>
      <c r="D64" s="515"/>
      <c r="E64" s="516"/>
      <c r="F64" s="516"/>
      <c r="G64" s="516"/>
      <c r="H64" s="516"/>
      <c r="I64" s="516"/>
      <c r="J64" s="516"/>
      <c r="K64" s="516"/>
      <c r="L64" s="516"/>
      <c r="M64" s="516"/>
      <c r="N64" s="516"/>
      <c r="O64" s="516"/>
      <c r="P64" s="517"/>
      <c r="Q64" s="517"/>
      <c r="R64" s="517"/>
      <c r="S64" s="517"/>
      <c r="T64" s="517"/>
      <c r="U64" s="517"/>
      <c r="V64" s="517"/>
      <c r="W64" s="517"/>
      <c r="X64" s="517"/>
      <c r="Y64" s="517"/>
      <c r="Z64" s="517"/>
    </row>
    <row r="65" ht="12.75" customHeight="1" spans="1:26">
      <c r="A65" s="514"/>
      <c r="B65" s="515"/>
      <c r="C65" s="514"/>
      <c r="D65" s="515"/>
      <c r="E65" s="516"/>
      <c r="F65" s="516"/>
      <c r="G65" s="516"/>
      <c r="H65" s="516"/>
      <c r="I65" s="516"/>
      <c r="J65" s="516"/>
      <c r="K65" s="516"/>
      <c r="L65" s="516"/>
      <c r="M65" s="516"/>
      <c r="N65" s="516"/>
      <c r="O65" s="516"/>
      <c r="P65" s="517"/>
      <c r="Q65" s="517"/>
      <c r="R65" s="517"/>
      <c r="S65" s="517"/>
      <c r="T65" s="517"/>
      <c r="U65" s="517"/>
      <c r="V65" s="517"/>
      <c r="W65" s="517"/>
      <c r="X65" s="517"/>
      <c r="Y65" s="517"/>
      <c r="Z65" s="517"/>
    </row>
    <row r="66" ht="12.75" customHeight="1" spans="1:26">
      <c r="A66" s="514"/>
      <c r="B66" s="515"/>
      <c r="C66" s="514"/>
      <c r="D66" s="515"/>
      <c r="E66" s="516"/>
      <c r="F66" s="516"/>
      <c r="G66" s="516"/>
      <c r="H66" s="516"/>
      <c r="I66" s="516"/>
      <c r="J66" s="516"/>
      <c r="K66" s="516"/>
      <c r="L66" s="516"/>
      <c r="M66" s="516"/>
      <c r="N66" s="516"/>
      <c r="O66" s="516"/>
      <c r="P66" s="517"/>
      <c r="Q66" s="517"/>
      <c r="R66" s="517"/>
      <c r="S66" s="517"/>
      <c r="T66" s="517"/>
      <c r="U66" s="517"/>
      <c r="V66" s="517"/>
      <c r="W66" s="517"/>
      <c r="X66" s="517"/>
      <c r="Y66" s="517"/>
      <c r="Z66" s="517"/>
    </row>
    <row r="67" ht="12.75" customHeight="1" spans="1:26">
      <c r="A67" s="514"/>
      <c r="B67" s="515"/>
      <c r="C67" s="514"/>
      <c r="D67" s="515"/>
      <c r="E67" s="516"/>
      <c r="F67" s="516"/>
      <c r="G67" s="516"/>
      <c r="H67" s="516"/>
      <c r="I67" s="516"/>
      <c r="J67" s="516"/>
      <c r="K67" s="516"/>
      <c r="L67" s="516"/>
      <c r="M67" s="516"/>
      <c r="N67" s="516"/>
      <c r="O67" s="516"/>
      <c r="P67" s="517"/>
      <c r="Q67" s="517"/>
      <c r="R67" s="517"/>
      <c r="S67" s="517"/>
      <c r="T67" s="517"/>
      <c r="U67" s="517"/>
      <c r="V67" s="517"/>
      <c r="W67" s="517"/>
      <c r="X67" s="517"/>
      <c r="Y67" s="517"/>
      <c r="Z67" s="517"/>
    </row>
    <row r="68" ht="12.75" customHeight="1" spans="1:26">
      <c r="A68" s="514"/>
      <c r="B68" s="515"/>
      <c r="C68" s="514"/>
      <c r="D68" s="515"/>
      <c r="E68" s="516"/>
      <c r="F68" s="516"/>
      <c r="G68" s="516"/>
      <c r="H68" s="516"/>
      <c r="I68" s="516"/>
      <c r="J68" s="516"/>
      <c r="K68" s="516"/>
      <c r="L68" s="516"/>
      <c r="M68" s="516"/>
      <c r="N68" s="516"/>
      <c r="O68" s="516"/>
      <c r="P68" s="517"/>
      <c r="Q68" s="517"/>
      <c r="R68" s="517"/>
      <c r="S68" s="517"/>
      <c r="T68" s="517"/>
      <c r="U68" s="517"/>
      <c r="V68" s="517"/>
      <c r="W68" s="517"/>
      <c r="X68" s="517"/>
      <c r="Y68" s="517"/>
      <c r="Z68" s="517"/>
    </row>
    <row r="69" ht="12.75" customHeight="1" spans="1:26">
      <c r="A69" s="514"/>
      <c r="B69" s="515"/>
      <c r="C69" s="514"/>
      <c r="D69" s="515"/>
      <c r="E69" s="516"/>
      <c r="F69" s="516"/>
      <c r="G69" s="516"/>
      <c r="H69" s="516"/>
      <c r="I69" s="516"/>
      <c r="J69" s="516"/>
      <c r="K69" s="516"/>
      <c r="L69" s="516"/>
      <c r="M69" s="516"/>
      <c r="N69" s="516"/>
      <c r="O69" s="516"/>
      <c r="P69" s="517"/>
      <c r="Q69" s="517"/>
      <c r="R69" s="517"/>
      <c r="S69" s="517"/>
      <c r="T69" s="517"/>
      <c r="U69" s="517"/>
      <c r="V69" s="517"/>
      <c r="W69" s="517"/>
      <c r="X69" s="517"/>
      <c r="Y69" s="517"/>
      <c r="Z69" s="517"/>
    </row>
    <row r="70" ht="12.75" customHeight="1" spans="1:26">
      <c r="A70" s="514"/>
      <c r="B70" s="515"/>
      <c r="C70" s="514"/>
      <c r="D70" s="515"/>
      <c r="E70" s="516"/>
      <c r="F70" s="516"/>
      <c r="G70" s="516"/>
      <c r="H70" s="516"/>
      <c r="I70" s="516"/>
      <c r="J70" s="516"/>
      <c r="K70" s="516"/>
      <c r="L70" s="516"/>
      <c r="M70" s="516"/>
      <c r="N70" s="516"/>
      <c r="O70" s="516"/>
      <c r="P70" s="517"/>
      <c r="Q70" s="517"/>
      <c r="R70" s="517"/>
      <c r="S70" s="517"/>
      <c r="T70" s="517"/>
      <c r="U70" s="517"/>
      <c r="V70" s="517"/>
      <c r="W70" s="517"/>
      <c r="X70" s="517"/>
      <c r="Y70" s="517"/>
      <c r="Z70" s="517"/>
    </row>
    <row r="71" ht="12.75" customHeight="1" spans="1:26">
      <c r="A71" s="514"/>
      <c r="B71" s="515"/>
      <c r="C71" s="514"/>
      <c r="D71" s="515"/>
      <c r="E71" s="516"/>
      <c r="F71" s="516"/>
      <c r="G71" s="516"/>
      <c r="H71" s="516"/>
      <c r="I71" s="516"/>
      <c r="J71" s="516"/>
      <c r="K71" s="516"/>
      <c r="L71" s="516"/>
      <c r="M71" s="516"/>
      <c r="N71" s="516"/>
      <c r="O71" s="516"/>
      <c r="P71" s="517"/>
      <c r="Q71" s="517"/>
      <c r="R71" s="517"/>
      <c r="S71" s="517"/>
      <c r="T71" s="517"/>
      <c r="U71" s="517"/>
      <c r="V71" s="517"/>
      <c r="W71" s="517"/>
      <c r="X71" s="517"/>
      <c r="Y71" s="517"/>
      <c r="Z71" s="517"/>
    </row>
    <row r="72" ht="12.75" customHeight="1" spans="1:26">
      <c r="A72" s="514"/>
      <c r="B72" s="515"/>
      <c r="C72" s="514"/>
      <c r="D72" s="515"/>
      <c r="E72" s="516"/>
      <c r="F72" s="516"/>
      <c r="G72" s="516"/>
      <c r="H72" s="516"/>
      <c r="I72" s="516"/>
      <c r="J72" s="516"/>
      <c r="K72" s="516"/>
      <c r="L72" s="516"/>
      <c r="M72" s="516"/>
      <c r="N72" s="516"/>
      <c r="O72" s="516"/>
      <c r="P72" s="517"/>
      <c r="Q72" s="517"/>
      <c r="R72" s="517"/>
      <c r="S72" s="517"/>
      <c r="T72" s="517"/>
      <c r="U72" s="517"/>
      <c r="V72" s="517"/>
      <c r="W72" s="517"/>
      <c r="X72" s="517"/>
      <c r="Y72" s="517"/>
      <c r="Z72" s="517"/>
    </row>
    <row r="73" ht="12.75" customHeight="1" spans="1:26">
      <c r="A73" s="514"/>
      <c r="B73" s="515"/>
      <c r="C73" s="514"/>
      <c r="D73" s="515"/>
      <c r="E73" s="516"/>
      <c r="F73" s="516"/>
      <c r="G73" s="516"/>
      <c r="H73" s="516"/>
      <c r="I73" s="516"/>
      <c r="J73" s="516"/>
      <c r="K73" s="516"/>
      <c r="L73" s="516"/>
      <c r="M73" s="516"/>
      <c r="N73" s="516"/>
      <c r="O73" s="516"/>
      <c r="P73" s="517"/>
      <c r="Q73" s="517"/>
      <c r="R73" s="517"/>
      <c r="S73" s="517"/>
      <c r="T73" s="517"/>
      <c r="U73" s="517"/>
      <c r="V73" s="517"/>
      <c r="W73" s="517"/>
      <c r="X73" s="517"/>
      <c r="Y73" s="517"/>
      <c r="Z73" s="517"/>
    </row>
    <row r="74" ht="12.75" customHeight="1" spans="1:26">
      <c r="A74" s="514"/>
      <c r="B74" s="515"/>
      <c r="C74" s="514"/>
      <c r="D74" s="515"/>
      <c r="E74" s="516"/>
      <c r="F74" s="516"/>
      <c r="G74" s="516"/>
      <c r="H74" s="516"/>
      <c r="I74" s="516"/>
      <c r="J74" s="516"/>
      <c r="K74" s="516"/>
      <c r="L74" s="516"/>
      <c r="M74" s="516"/>
      <c r="N74" s="516"/>
      <c r="O74" s="516"/>
      <c r="P74" s="517"/>
      <c r="Q74" s="517"/>
      <c r="R74" s="517"/>
      <c r="S74" s="517"/>
      <c r="T74" s="517"/>
      <c r="U74" s="517"/>
      <c r="V74" s="517"/>
      <c r="W74" s="517"/>
      <c r="X74" s="517"/>
      <c r="Y74" s="517"/>
      <c r="Z74" s="517"/>
    </row>
    <row r="75" ht="12.75" customHeight="1" spans="1:26">
      <c r="A75" s="514"/>
      <c r="B75" s="515"/>
      <c r="C75" s="514"/>
      <c r="D75" s="515"/>
      <c r="E75" s="516"/>
      <c r="F75" s="516"/>
      <c r="G75" s="516"/>
      <c r="H75" s="516"/>
      <c r="I75" s="516"/>
      <c r="J75" s="516"/>
      <c r="K75" s="516"/>
      <c r="L75" s="516"/>
      <c r="M75" s="516"/>
      <c r="N75" s="516"/>
      <c r="O75" s="516"/>
      <c r="P75" s="517"/>
      <c r="Q75" s="517"/>
      <c r="R75" s="517"/>
      <c r="S75" s="517"/>
      <c r="T75" s="517"/>
      <c r="U75" s="517"/>
      <c r="V75" s="517"/>
      <c r="W75" s="517"/>
      <c r="X75" s="517"/>
      <c r="Y75" s="517"/>
      <c r="Z75" s="517"/>
    </row>
    <row r="76" ht="12.75" customHeight="1" spans="1:26">
      <c r="A76" s="514"/>
      <c r="B76" s="515"/>
      <c r="C76" s="514"/>
      <c r="D76" s="515"/>
      <c r="E76" s="516"/>
      <c r="F76" s="516"/>
      <c r="G76" s="516"/>
      <c r="H76" s="516"/>
      <c r="I76" s="516"/>
      <c r="J76" s="516"/>
      <c r="K76" s="516"/>
      <c r="L76" s="516"/>
      <c r="M76" s="516"/>
      <c r="N76" s="516"/>
      <c r="O76" s="516"/>
      <c r="P76" s="517"/>
      <c r="Q76" s="517"/>
      <c r="R76" s="517"/>
      <c r="S76" s="517"/>
      <c r="T76" s="517"/>
      <c r="U76" s="517"/>
      <c r="V76" s="517"/>
      <c r="W76" s="517"/>
      <c r="X76" s="517"/>
      <c r="Y76" s="517"/>
      <c r="Z76" s="517"/>
    </row>
    <row r="77" ht="12.75" customHeight="1" spans="1:26">
      <c r="A77" s="514"/>
      <c r="B77" s="515"/>
      <c r="C77" s="514"/>
      <c r="D77" s="515"/>
      <c r="E77" s="516"/>
      <c r="F77" s="516"/>
      <c r="G77" s="516"/>
      <c r="H77" s="516"/>
      <c r="I77" s="516"/>
      <c r="J77" s="516"/>
      <c r="K77" s="516"/>
      <c r="L77" s="516"/>
      <c r="M77" s="516"/>
      <c r="N77" s="516"/>
      <c r="O77" s="516"/>
      <c r="P77" s="517"/>
      <c r="Q77" s="517"/>
      <c r="R77" s="517"/>
      <c r="S77" s="517"/>
      <c r="T77" s="517"/>
      <c r="U77" s="517"/>
      <c r="V77" s="517"/>
      <c r="W77" s="517"/>
      <c r="X77" s="517"/>
      <c r="Y77" s="517"/>
      <c r="Z77" s="517"/>
    </row>
    <row r="78" ht="12.75" customHeight="1" spans="1:26">
      <c r="A78" s="514"/>
      <c r="B78" s="515"/>
      <c r="C78" s="514"/>
      <c r="D78" s="515"/>
      <c r="E78" s="516"/>
      <c r="F78" s="516"/>
      <c r="G78" s="516"/>
      <c r="H78" s="516"/>
      <c r="I78" s="516"/>
      <c r="J78" s="516"/>
      <c r="K78" s="516"/>
      <c r="L78" s="516"/>
      <c r="M78" s="516"/>
      <c r="N78" s="516"/>
      <c r="O78" s="516"/>
      <c r="P78" s="517"/>
      <c r="Q78" s="517"/>
      <c r="R78" s="517"/>
      <c r="S78" s="517"/>
      <c r="T78" s="517"/>
      <c r="U78" s="517"/>
      <c r="V78" s="517"/>
      <c r="W78" s="517"/>
      <c r="X78" s="517"/>
      <c r="Y78" s="517"/>
      <c r="Z78" s="517"/>
    </row>
    <row r="79" ht="12.75" customHeight="1" spans="1:26">
      <c r="A79" s="514"/>
      <c r="B79" s="515"/>
      <c r="C79" s="514"/>
      <c r="D79" s="515"/>
      <c r="E79" s="516"/>
      <c r="F79" s="516"/>
      <c r="G79" s="516"/>
      <c r="H79" s="516"/>
      <c r="I79" s="516"/>
      <c r="J79" s="516"/>
      <c r="K79" s="516"/>
      <c r="L79" s="516"/>
      <c r="M79" s="516"/>
      <c r="N79" s="516"/>
      <c r="O79" s="516"/>
      <c r="P79" s="517"/>
      <c r="Q79" s="517"/>
      <c r="R79" s="517"/>
      <c r="S79" s="517"/>
      <c r="T79" s="517"/>
      <c r="U79" s="517"/>
      <c r="V79" s="517"/>
      <c r="W79" s="517"/>
      <c r="X79" s="517"/>
      <c r="Y79" s="517"/>
      <c r="Z79" s="517"/>
    </row>
    <row r="80" ht="12.75" customHeight="1" spans="1:26">
      <c r="A80" s="514"/>
      <c r="B80" s="515"/>
      <c r="C80" s="514"/>
      <c r="D80" s="515"/>
      <c r="E80" s="516"/>
      <c r="F80" s="516"/>
      <c r="G80" s="516"/>
      <c r="H80" s="516"/>
      <c r="I80" s="516"/>
      <c r="J80" s="516"/>
      <c r="K80" s="516"/>
      <c r="L80" s="516"/>
      <c r="M80" s="516"/>
      <c r="N80" s="516"/>
      <c r="O80" s="516"/>
      <c r="P80" s="517"/>
      <c r="Q80" s="517"/>
      <c r="R80" s="517"/>
      <c r="S80" s="517"/>
      <c r="T80" s="517"/>
      <c r="U80" s="517"/>
      <c r="V80" s="517"/>
      <c r="W80" s="517"/>
      <c r="X80" s="517"/>
      <c r="Y80" s="517"/>
      <c r="Z80" s="517"/>
    </row>
    <row r="81" ht="12.75" customHeight="1" spans="1:26">
      <c r="A81" s="514"/>
      <c r="B81" s="515"/>
      <c r="C81" s="514"/>
      <c r="D81" s="515"/>
      <c r="E81" s="516"/>
      <c r="F81" s="516"/>
      <c r="G81" s="516"/>
      <c r="H81" s="516"/>
      <c r="I81" s="516"/>
      <c r="J81" s="516"/>
      <c r="K81" s="516"/>
      <c r="L81" s="516"/>
      <c r="M81" s="516"/>
      <c r="N81" s="516"/>
      <c r="O81" s="516"/>
      <c r="P81" s="517"/>
      <c r="Q81" s="517"/>
      <c r="R81" s="517"/>
      <c r="S81" s="517"/>
      <c r="T81" s="517"/>
      <c r="U81" s="517"/>
      <c r="V81" s="517"/>
      <c r="W81" s="517"/>
      <c r="X81" s="517"/>
      <c r="Y81" s="517"/>
      <c r="Z81" s="517"/>
    </row>
    <row r="82" ht="12.75" customHeight="1" spans="1:26">
      <c r="A82" s="514"/>
      <c r="B82" s="515"/>
      <c r="C82" s="514"/>
      <c r="D82" s="515"/>
      <c r="E82" s="516"/>
      <c r="F82" s="516"/>
      <c r="G82" s="516"/>
      <c r="H82" s="516"/>
      <c r="I82" s="516"/>
      <c r="J82" s="516"/>
      <c r="K82" s="516"/>
      <c r="L82" s="516"/>
      <c r="M82" s="516"/>
      <c r="N82" s="516"/>
      <c r="O82" s="516"/>
      <c r="P82" s="517"/>
      <c r="Q82" s="517"/>
      <c r="R82" s="517"/>
      <c r="S82" s="517"/>
      <c r="T82" s="517"/>
      <c r="U82" s="517"/>
      <c r="V82" s="517"/>
      <c r="W82" s="517"/>
      <c r="X82" s="517"/>
      <c r="Y82" s="517"/>
      <c r="Z82" s="517"/>
    </row>
    <row r="83" ht="12.75" customHeight="1" spans="1:26">
      <c r="A83" s="514"/>
      <c r="B83" s="515"/>
      <c r="C83" s="514"/>
      <c r="D83" s="515"/>
      <c r="E83" s="516"/>
      <c r="F83" s="516"/>
      <c r="G83" s="516"/>
      <c r="H83" s="516"/>
      <c r="I83" s="516"/>
      <c r="J83" s="516"/>
      <c r="K83" s="516"/>
      <c r="L83" s="516"/>
      <c r="M83" s="516"/>
      <c r="N83" s="516"/>
      <c r="O83" s="516"/>
      <c r="P83" s="517"/>
      <c r="Q83" s="517"/>
      <c r="R83" s="517"/>
      <c r="S83" s="517"/>
      <c r="T83" s="517"/>
      <c r="U83" s="517"/>
      <c r="V83" s="517"/>
      <c r="W83" s="517"/>
      <c r="X83" s="517"/>
      <c r="Y83" s="517"/>
      <c r="Z83" s="517"/>
    </row>
    <row r="84" ht="12.75" customHeight="1" spans="1:26">
      <c r="A84" s="514"/>
      <c r="B84" s="515"/>
      <c r="C84" s="514"/>
      <c r="D84" s="515"/>
      <c r="E84" s="516"/>
      <c r="F84" s="516"/>
      <c r="G84" s="516"/>
      <c r="H84" s="516"/>
      <c r="I84" s="516"/>
      <c r="J84" s="516"/>
      <c r="K84" s="516"/>
      <c r="L84" s="516"/>
      <c r="M84" s="516"/>
      <c r="N84" s="516"/>
      <c r="O84" s="516"/>
      <c r="P84" s="517"/>
      <c r="Q84" s="517"/>
      <c r="R84" s="517"/>
      <c r="S84" s="517"/>
      <c r="T84" s="517"/>
      <c r="U84" s="517"/>
      <c r="V84" s="517"/>
      <c r="W84" s="517"/>
      <c r="X84" s="517"/>
      <c r="Y84" s="517"/>
      <c r="Z84" s="517"/>
    </row>
    <row r="85" ht="12.75" customHeight="1" spans="1:26">
      <c r="A85" s="514"/>
      <c r="B85" s="515"/>
      <c r="C85" s="514"/>
      <c r="D85" s="515"/>
      <c r="E85" s="516"/>
      <c r="F85" s="516"/>
      <c r="G85" s="516"/>
      <c r="H85" s="516"/>
      <c r="I85" s="516"/>
      <c r="J85" s="516"/>
      <c r="K85" s="516"/>
      <c r="L85" s="516"/>
      <c r="M85" s="516"/>
      <c r="N85" s="516"/>
      <c r="O85" s="516"/>
      <c r="P85" s="517"/>
      <c r="Q85" s="517"/>
      <c r="R85" s="517"/>
      <c r="S85" s="517"/>
      <c r="T85" s="517"/>
      <c r="U85" s="517"/>
      <c r="V85" s="517"/>
      <c r="W85" s="517"/>
      <c r="X85" s="517"/>
      <c r="Y85" s="517"/>
      <c r="Z85" s="517"/>
    </row>
    <row r="86" ht="12.75" customHeight="1" spans="1:26">
      <c r="A86" s="514"/>
      <c r="B86" s="515"/>
      <c r="C86" s="514"/>
      <c r="D86" s="515"/>
      <c r="E86" s="516"/>
      <c r="F86" s="516"/>
      <c r="G86" s="516"/>
      <c r="H86" s="516"/>
      <c r="I86" s="516"/>
      <c r="J86" s="516"/>
      <c r="K86" s="516"/>
      <c r="L86" s="516"/>
      <c r="M86" s="516"/>
      <c r="N86" s="516"/>
      <c r="O86" s="516"/>
      <c r="P86" s="517"/>
      <c r="Q86" s="517"/>
      <c r="R86" s="517"/>
      <c r="S86" s="517"/>
      <c r="T86" s="517"/>
      <c r="U86" s="517"/>
      <c r="V86" s="517"/>
      <c r="W86" s="517"/>
      <c r="X86" s="517"/>
      <c r="Y86" s="517"/>
      <c r="Z86" s="517"/>
    </row>
    <row r="87" ht="12.75" customHeight="1" spans="1:26">
      <c r="A87" s="514"/>
      <c r="B87" s="515"/>
      <c r="C87" s="514"/>
      <c r="D87" s="515"/>
      <c r="E87" s="516"/>
      <c r="F87" s="516"/>
      <c r="G87" s="516"/>
      <c r="H87" s="516"/>
      <c r="I87" s="516"/>
      <c r="J87" s="516"/>
      <c r="K87" s="516"/>
      <c r="L87" s="516"/>
      <c r="M87" s="516"/>
      <c r="N87" s="516"/>
      <c r="O87" s="516"/>
      <c r="P87" s="517"/>
      <c r="Q87" s="517"/>
      <c r="R87" s="517"/>
      <c r="S87" s="517"/>
      <c r="T87" s="517"/>
      <c r="U87" s="517"/>
      <c r="V87" s="517"/>
      <c r="W87" s="517"/>
      <c r="X87" s="517"/>
      <c r="Y87" s="517"/>
      <c r="Z87" s="517"/>
    </row>
    <row r="88" ht="12.75" customHeight="1" spans="1:26">
      <c r="A88" s="514"/>
      <c r="B88" s="515"/>
      <c r="C88" s="514"/>
      <c r="D88" s="515"/>
      <c r="E88" s="516"/>
      <c r="F88" s="516"/>
      <c r="G88" s="516"/>
      <c r="H88" s="516"/>
      <c r="I88" s="516"/>
      <c r="J88" s="516"/>
      <c r="K88" s="516"/>
      <c r="L88" s="516"/>
      <c r="M88" s="516"/>
      <c r="N88" s="516"/>
      <c r="O88" s="516"/>
      <c r="P88" s="517"/>
      <c r="Q88" s="517"/>
      <c r="R88" s="517"/>
      <c r="S88" s="517"/>
      <c r="T88" s="517"/>
      <c r="U88" s="517"/>
      <c r="V88" s="517"/>
      <c r="W88" s="517"/>
      <c r="X88" s="517"/>
      <c r="Y88" s="517"/>
      <c r="Z88" s="517"/>
    </row>
    <row r="89" ht="12.75" customHeight="1" spans="1:26">
      <c r="A89" s="514"/>
      <c r="B89" s="515"/>
      <c r="C89" s="514"/>
      <c r="D89" s="515"/>
      <c r="E89" s="516"/>
      <c r="F89" s="516"/>
      <c r="G89" s="516"/>
      <c r="H89" s="516"/>
      <c r="I89" s="516"/>
      <c r="J89" s="516"/>
      <c r="K89" s="516"/>
      <c r="L89" s="516"/>
      <c r="M89" s="516"/>
      <c r="N89" s="516"/>
      <c r="O89" s="516"/>
      <c r="P89" s="517"/>
      <c r="Q89" s="517"/>
      <c r="R89" s="517"/>
      <c r="S89" s="517"/>
      <c r="T89" s="517"/>
      <c r="U89" s="517"/>
      <c r="V89" s="517"/>
      <c r="W89" s="517"/>
      <c r="X89" s="517"/>
      <c r="Y89" s="517"/>
      <c r="Z89" s="517"/>
    </row>
    <row r="90" ht="12.75" customHeight="1" spans="1:26">
      <c r="A90" s="514"/>
      <c r="B90" s="515"/>
      <c r="C90" s="514"/>
      <c r="D90" s="515"/>
      <c r="E90" s="516"/>
      <c r="F90" s="516"/>
      <c r="G90" s="516"/>
      <c r="H90" s="516"/>
      <c r="I90" s="516"/>
      <c r="J90" s="516"/>
      <c r="K90" s="516"/>
      <c r="L90" s="516"/>
      <c r="M90" s="516"/>
      <c r="N90" s="516"/>
      <c r="O90" s="516"/>
      <c r="P90" s="517"/>
      <c r="Q90" s="517"/>
      <c r="R90" s="517"/>
      <c r="S90" s="517"/>
      <c r="T90" s="517"/>
      <c r="U90" s="517"/>
      <c r="V90" s="517"/>
      <c r="W90" s="517"/>
      <c r="X90" s="517"/>
      <c r="Y90" s="517"/>
      <c r="Z90" s="517"/>
    </row>
    <row r="91" ht="12.75" customHeight="1" spans="1:26">
      <c r="A91" s="514"/>
      <c r="B91" s="515"/>
      <c r="C91" s="514"/>
      <c r="D91" s="515"/>
      <c r="E91" s="516"/>
      <c r="F91" s="516"/>
      <c r="G91" s="516"/>
      <c r="H91" s="516"/>
      <c r="I91" s="516"/>
      <c r="J91" s="516"/>
      <c r="K91" s="516"/>
      <c r="L91" s="516"/>
      <c r="M91" s="516"/>
      <c r="N91" s="516"/>
      <c r="O91" s="516"/>
      <c r="P91" s="517"/>
      <c r="Q91" s="517"/>
      <c r="R91" s="517"/>
      <c r="S91" s="517"/>
      <c r="T91" s="517"/>
      <c r="U91" s="517"/>
      <c r="V91" s="517"/>
      <c r="W91" s="517"/>
      <c r="X91" s="517"/>
      <c r="Y91" s="517"/>
      <c r="Z91" s="517"/>
    </row>
    <row r="92" ht="12.75" customHeight="1" spans="1:26">
      <c r="A92" s="514"/>
      <c r="B92" s="515"/>
      <c r="C92" s="514"/>
      <c r="D92" s="515"/>
      <c r="E92" s="516"/>
      <c r="F92" s="516"/>
      <c r="G92" s="516"/>
      <c r="H92" s="516"/>
      <c r="I92" s="516"/>
      <c r="J92" s="516"/>
      <c r="K92" s="516"/>
      <c r="L92" s="516"/>
      <c r="M92" s="516"/>
      <c r="N92" s="516"/>
      <c r="O92" s="516"/>
      <c r="P92" s="517"/>
      <c r="Q92" s="517"/>
      <c r="R92" s="517"/>
      <c r="S92" s="517"/>
      <c r="T92" s="517"/>
      <c r="U92" s="517"/>
      <c r="V92" s="517"/>
      <c r="W92" s="517"/>
      <c r="X92" s="517"/>
      <c r="Y92" s="517"/>
      <c r="Z92" s="517"/>
    </row>
    <row r="93" ht="12.75" customHeight="1" spans="1:26">
      <c r="A93" s="514"/>
      <c r="B93" s="515"/>
      <c r="C93" s="514"/>
      <c r="D93" s="515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7"/>
      <c r="Q93" s="517"/>
      <c r="R93" s="517"/>
      <c r="S93" s="517"/>
      <c r="T93" s="517"/>
      <c r="U93" s="517"/>
      <c r="V93" s="517"/>
      <c r="W93" s="517"/>
      <c r="X93" s="517"/>
      <c r="Y93" s="517"/>
      <c r="Z93" s="517"/>
    </row>
    <row r="94" ht="12.75" customHeight="1" spans="1:26">
      <c r="A94" s="514"/>
      <c r="B94" s="515"/>
      <c r="C94" s="514"/>
      <c r="D94" s="515"/>
      <c r="E94" s="516"/>
      <c r="F94" s="516"/>
      <c r="G94" s="516"/>
      <c r="H94" s="516"/>
      <c r="I94" s="516"/>
      <c r="J94" s="516"/>
      <c r="K94" s="516"/>
      <c r="L94" s="516"/>
      <c r="M94" s="516"/>
      <c r="N94" s="516"/>
      <c r="O94" s="516"/>
      <c r="P94" s="517"/>
      <c r="Q94" s="517"/>
      <c r="R94" s="517"/>
      <c r="S94" s="517"/>
      <c r="T94" s="517"/>
      <c r="U94" s="517"/>
      <c r="V94" s="517"/>
      <c r="W94" s="517"/>
      <c r="X94" s="517"/>
      <c r="Y94" s="517"/>
      <c r="Z94" s="517"/>
    </row>
    <row r="95" ht="12.75" customHeight="1" spans="1:26">
      <c r="A95" s="514"/>
      <c r="B95" s="515"/>
      <c r="C95" s="514"/>
      <c r="D95" s="515"/>
      <c r="E95" s="516"/>
      <c r="F95" s="516"/>
      <c r="G95" s="516"/>
      <c r="H95" s="516"/>
      <c r="I95" s="516"/>
      <c r="J95" s="516"/>
      <c r="K95" s="516"/>
      <c r="L95" s="516"/>
      <c r="M95" s="516"/>
      <c r="N95" s="516"/>
      <c r="O95" s="516"/>
      <c r="P95" s="517"/>
      <c r="Q95" s="517"/>
      <c r="R95" s="517"/>
      <c r="S95" s="517"/>
      <c r="T95" s="517"/>
      <c r="U95" s="517"/>
      <c r="V95" s="517"/>
      <c r="W95" s="517"/>
      <c r="X95" s="517"/>
      <c r="Y95" s="517"/>
      <c r="Z95" s="517"/>
    </row>
    <row r="96" ht="12.75" customHeight="1" spans="1:26">
      <c r="A96" s="514"/>
      <c r="B96" s="515"/>
      <c r="C96" s="514"/>
      <c r="D96" s="515"/>
      <c r="E96" s="516"/>
      <c r="F96" s="516"/>
      <c r="G96" s="516"/>
      <c r="H96" s="516"/>
      <c r="I96" s="516"/>
      <c r="J96" s="516"/>
      <c r="K96" s="516"/>
      <c r="L96" s="516"/>
      <c r="M96" s="516"/>
      <c r="N96" s="516"/>
      <c r="O96" s="516"/>
      <c r="P96" s="517"/>
      <c r="Q96" s="517"/>
      <c r="R96" s="517"/>
      <c r="S96" s="517"/>
      <c r="T96" s="517"/>
      <c r="U96" s="517"/>
      <c r="V96" s="517"/>
      <c r="W96" s="517"/>
      <c r="X96" s="517"/>
      <c r="Y96" s="517"/>
      <c r="Z96" s="517"/>
    </row>
    <row r="97" ht="12.75" customHeight="1" spans="1:26">
      <c r="A97" s="514"/>
      <c r="B97" s="515"/>
      <c r="C97" s="514"/>
      <c r="D97" s="515"/>
      <c r="E97" s="516"/>
      <c r="F97" s="516"/>
      <c r="G97" s="516"/>
      <c r="H97" s="516"/>
      <c r="I97" s="516"/>
      <c r="J97" s="516"/>
      <c r="K97" s="516"/>
      <c r="L97" s="516"/>
      <c r="M97" s="516"/>
      <c r="N97" s="516"/>
      <c r="O97" s="516"/>
      <c r="P97" s="517"/>
      <c r="Q97" s="517"/>
      <c r="R97" s="517"/>
      <c r="S97" s="517"/>
      <c r="T97" s="517"/>
      <c r="U97" s="517"/>
      <c r="V97" s="517"/>
      <c r="W97" s="517"/>
      <c r="X97" s="517"/>
      <c r="Y97" s="517"/>
      <c r="Z97" s="517"/>
    </row>
    <row r="98" ht="12.75" customHeight="1" spans="1:26">
      <c r="A98" s="514"/>
      <c r="B98" s="515"/>
      <c r="C98" s="514"/>
      <c r="D98" s="515"/>
      <c r="E98" s="516"/>
      <c r="F98" s="516"/>
      <c r="G98" s="516"/>
      <c r="H98" s="516"/>
      <c r="I98" s="516"/>
      <c r="J98" s="516"/>
      <c r="K98" s="516"/>
      <c r="L98" s="516"/>
      <c r="M98" s="516"/>
      <c r="N98" s="516"/>
      <c r="O98" s="516"/>
      <c r="P98" s="517"/>
      <c r="Q98" s="517"/>
      <c r="R98" s="517"/>
      <c r="S98" s="517"/>
      <c r="T98" s="517"/>
      <c r="U98" s="517"/>
      <c r="V98" s="517"/>
      <c r="W98" s="517"/>
      <c r="X98" s="517"/>
      <c r="Y98" s="517"/>
      <c r="Z98" s="517"/>
    </row>
    <row r="99" ht="12.75" customHeight="1" spans="1:26">
      <c r="A99" s="514"/>
      <c r="B99" s="515"/>
      <c r="C99" s="514"/>
      <c r="D99" s="515"/>
      <c r="E99" s="516"/>
      <c r="F99" s="516"/>
      <c r="G99" s="516"/>
      <c r="H99" s="516"/>
      <c r="I99" s="516"/>
      <c r="J99" s="516"/>
      <c r="K99" s="516"/>
      <c r="L99" s="516"/>
      <c r="M99" s="516"/>
      <c r="N99" s="516"/>
      <c r="O99" s="516"/>
      <c r="P99" s="517"/>
      <c r="Q99" s="517"/>
      <c r="R99" s="517"/>
      <c r="S99" s="517"/>
      <c r="T99" s="517"/>
      <c r="U99" s="517"/>
      <c r="V99" s="517"/>
      <c r="W99" s="517"/>
      <c r="X99" s="517"/>
      <c r="Y99" s="517"/>
      <c r="Z99" s="517"/>
    </row>
    <row r="100" ht="12.75" customHeight="1" spans="1:26">
      <c r="A100" s="514"/>
      <c r="B100" s="515"/>
      <c r="C100" s="514"/>
      <c r="D100" s="515"/>
      <c r="E100" s="516"/>
      <c r="F100" s="516"/>
      <c r="G100" s="516"/>
      <c r="H100" s="516"/>
      <c r="I100" s="516"/>
      <c r="J100" s="516"/>
      <c r="K100" s="516"/>
      <c r="L100" s="516"/>
      <c r="M100" s="516"/>
      <c r="N100" s="516"/>
      <c r="O100" s="516"/>
      <c r="P100" s="517"/>
      <c r="Q100" s="517"/>
      <c r="R100" s="517"/>
      <c r="S100" s="517"/>
      <c r="T100" s="517"/>
      <c r="U100" s="517"/>
      <c r="V100" s="517"/>
      <c r="W100" s="517"/>
      <c r="X100" s="517"/>
      <c r="Y100" s="517"/>
      <c r="Z100" s="517"/>
    </row>
    <row r="101" ht="12.75" customHeight="1" spans="1:26">
      <c r="A101" s="514"/>
      <c r="B101" s="515"/>
      <c r="C101" s="514"/>
      <c r="D101" s="515"/>
      <c r="E101" s="516"/>
      <c r="F101" s="516"/>
      <c r="G101" s="516"/>
      <c r="H101" s="516"/>
      <c r="I101" s="516"/>
      <c r="J101" s="516"/>
      <c r="K101" s="516"/>
      <c r="L101" s="516"/>
      <c r="M101" s="516"/>
      <c r="N101" s="516"/>
      <c r="O101" s="516"/>
      <c r="P101" s="517"/>
      <c r="Q101" s="517"/>
      <c r="R101" s="517"/>
      <c r="S101" s="517"/>
      <c r="T101" s="517"/>
      <c r="U101" s="517"/>
      <c r="V101" s="517"/>
      <c r="W101" s="517"/>
      <c r="X101" s="517"/>
      <c r="Y101" s="517"/>
      <c r="Z101" s="517"/>
    </row>
    <row r="102" ht="12.75" customHeight="1" spans="1:26">
      <c r="A102" s="514"/>
      <c r="B102" s="515"/>
      <c r="C102" s="514"/>
      <c r="D102" s="515"/>
      <c r="E102" s="516"/>
      <c r="F102" s="516"/>
      <c r="G102" s="516"/>
      <c r="H102" s="516"/>
      <c r="I102" s="516"/>
      <c r="J102" s="516"/>
      <c r="K102" s="516"/>
      <c r="L102" s="516"/>
      <c r="M102" s="516"/>
      <c r="N102" s="516"/>
      <c r="O102" s="516"/>
      <c r="P102" s="517"/>
      <c r="Q102" s="517"/>
      <c r="R102" s="517"/>
      <c r="S102" s="517"/>
      <c r="T102" s="517"/>
      <c r="U102" s="517"/>
      <c r="V102" s="517"/>
      <c r="W102" s="517"/>
      <c r="X102" s="517"/>
      <c r="Y102" s="517"/>
      <c r="Z102" s="517"/>
    </row>
    <row r="103" ht="12.75" customHeight="1" spans="1:26">
      <c r="A103" s="514"/>
      <c r="B103" s="515"/>
      <c r="C103" s="514"/>
      <c r="D103" s="515"/>
      <c r="E103" s="516"/>
      <c r="F103" s="516"/>
      <c r="G103" s="516"/>
      <c r="H103" s="516"/>
      <c r="I103" s="516"/>
      <c r="J103" s="516"/>
      <c r="K103" s="516"/>
      <c r="L103" s="516"/>
      <c r="M103" s="516"/>
      <c r="N103" s="516"/>
      <c r="O103" s="516"/>
      <c r="P103" s="517"/>
      <c r="Q103" s="517"/>
      <c r="R103" s="517"/>
      <c r="S103" s="517"/>
      <c r="T103" s="517"/>
      <c r="U103" s="517"/>
      <c r="V103" s="517"/>
      <c r="W103" s="517"/>
      <c r="X103" s="517"/>
      <c r="Y103" s="517"/>
      <c r="Z103" s="517"/>
    </row>
    <row r="104" ht="12.75" customHeight="1" spans="1:26">
      <c r="A104" s="514"/>
      <c r="B104" s="515"/>
      <c r="C104" s="514"/>
      <c r="D104" s="515"/>
      <c r="E104" s="516"/>
      <c r="F104" s="516"/>
      <c r="G104" s="516"/>
      <c r="H104" s="516"/>
      <c r="I104" s="516"/>
      <c r="J104" s="516"/>
      <c r="K104" s="516"/>
      <c r="L104" s="516"/>
      <c r="M104" s="516"/>
      <c r="N104" s="516"/>
      <c r="O104" s="516"/>
      <c r="P104" s="517"/>
      <c r="Q104" s="517"/>
      <c r="R104" s="517"/>
      <c r="S104" s="517"/>
      <c r="T104" s="517"/>
      <c r="U104" s="517"/>
      <c r="V104" s="517"/>
      <c r="W104" s="517"/>
      <c r="X104" s="517"/>
      <c r="Y104" s="517"/>
      <c r="Z104" s="517"/>
    </row>
    <row r="105" ht="12.75" customHeight="1" spans="1:26">
      <c r="A105" s="514"/>
      <c r="B105" s="515"/>
      <c r="C105" s="514"/>
      <c r="D105" s="515"/>
      <c r="E105" s="516"/>
      <c r="F105" s="516"/>
      <c r="G105" s="516"/>
      <c r="H105" s="516"/>
      <c r="I105" s="516"/>
      <c r="J105" s="516"/>
      <c r="K105" s="516"/>
      <c r="L105" s="516"/>
      <c r="M105" s="516"/>
      <c r="N105" s="516"/>
      <c r="O105" s="516"/>
      <c r="P105" s="517"/>
      <c r="Q105" s="517"/>
      <c r="R105" s="517"/>
      <c r="S105" s="517"/>
      <c r="T105" s="517"/>
      <c r="U105" s="517"/>
      <c r="V105" s="517"/>
      <c r="W105" s="517"/>
      <c r="X105" s="517"/>
      <c r="Y105" s="517"/>
      <c r="Z105" s="517"/>
    </row>
    <row r="106" ht="12.75" customHeight="1" spans="1:26">
      <c r="A106" s="514"/>
      <c r="B106" s="515"/>
      <c r="C106" s="514"/>
      <c r="D106" s="515"/>
      <c r="E106" s="516"/>
      <c r="F106" s="516"/>
      <c r="G106" s="516"/>
      <c r="H106" s="516"/>
      <c r="I106" s="516"/>
      <c r="J106" s="516"/>
      <c r="K106" s="516"/>
      <c r="L106" s="516"/>
      <c r="M106" s="516"/>
      <c r="N106" s="516"/>
      <c r="O106" s="516"/>
      <c r="P106" s="517"/>
      <c r="Q106" s="517"/>
      <c r="R106" s="517"/>
      <c r="S106" s="517"/>
      <c r="T106" s="517"/>
      <c r="U106" s="517"/>
      <c r="V106" s="517"/>
      <c r="W106" s="517"/>
      <c r="X106" s="517"/>
      <c r="Y106" s="517"/>
      <c r="Z106" s="517"/>
    </row>
    <row r="107" ht="12.75" customHeight="1" spans="1:26">
      <c r="A107" s="514"/>
      <c r="B107" s="515"/>
      <c r="C107" s="514"/>
      <c r="D107" s="515"/>
      <c r="E107" s="516"/>
      <c r="F107" s="516"/>
      <c r="G107" s="516"/>
      <c r="H107" s="516"/>
      <c r="I107" s="516"/>
      <c r="J107" s="516"/>
      <c r="K107" s="516"/>
      <c r="L107" s="516"/>
      <c r="M107" s="516"/>
      <c r="N107" s="516"/>
      <c r="O107" s="516"/>
      <c r="P107" s="517"/>
      <c r="Q107" s="517"/>
      <c r="R107" s="517"/>
      <c r="S107" s="517"/>
      <c r="T107" s="517"/>
      <c r="U107" s="517"/>
      <c r="V107" s="517"/>
      <c r="W107" s="517"/>
      <c r="X107" s="517"/>
      <c r="Y107" s="517"/>
      <c r="Z107" s="517"/>
    </row>
    <row r="108" ht="12.75" customHeight="1" spans="1:26">
      <c r="A108" s="514"/>
      <c r="B108" s="515"/>
      <c r="C108" s="514"/>
      <c r="D108" s="515"/>
      <c r="E108" s="516"/>
      <c r="F108" s="516"/>
      <c r="G108" s="516"/>
      <c r="H108" s="516"/>
      <c r="I108" s="516"/>
      <c r="J108" s="516"/>
      <c r="K108" s="516"/>
      <c r="L108" s="516"/>
      <c r="M108" s="516"/>
      <c r="N108" s="516"/>
      <c r="O108" s="516"/>
      <c r="P108" s="517"/>
      <c r="Q108" s="517"/>
      <c r="R108" s="517"/>
      <c r="S108" s="517"/>
      <c r="T108" s="517"/>
      <c r="U108" s="517"/>
      <c r="V108" s="517"/>
      <c r="W108" s="517"/>
      <c r="X108" s="517"/>
      <c r="Y108" s="517"/>
      <c r="Z108" s="517"/>
    </row>
    <row r="109" ht="12.75" customHeight="1" spans="1:26">
      <c r="A109" s="514"/>
      <c r="B109" s="515"/>
      <c r="C109" s="514"/>
      <c r="D109" s="515"/>
      <c r="E109" s="516"/>
      <c r="F109" s="516"/>
      <c r="G109" s="516"/>
      <c r="H109" s="516"/>
      <c r="I109" s="516"/>
      <c r="J109" s="516"/>
      <c r="K109" s="516"/>
      <c r="L109" s="516"/>
      <c r="M109" s="516"/>
      <c r="N109" s="516"/>
      <c r="O109" s="516"/>
      <c r="P109" s="517"/>
      <c r="Q109" s="517"/>
      <c r="R109" s="517"/>
      <c r="S109" s="517"/>
      <c r="T109" s="517"/>
      <c r="U109" s="517"/>
      <c r="V109" s="517"/>
      <c r="W109" s="517"/>
      <c r="X109" s="517"/>
      <c r="Y109" s="517"/>
      <c r="Z109" s="517"/>
    </row>
    <row r="110" ht="12.75" customHeight="1" spans="1:26">
      <c r="A110" s="514"/>
      <c r="B110" s="515"/>
      <c r="C110" s="514"/>
      <c r="D110" s="515"/>
      <c r="E110" s="516"/>
      <c r="F110" s="516"/>
      <c r="G110" s="516"/>
      <c r="H110" s="516"/>
      <c r="I110" s="516"/>
      <c r="J110" s="516"/>
      <c r="K110" s="516"/>
      <c r="L110" s="516"/>
      <c r="M110" s="516"/>
      <c r="N110" s="516"/>
      <c r="O110" s="516"/>
      <c r="P110" s="517"/>
      <c r="Q110" s="517"/>
      <c r="R110" s="517"/>
      <c r="S110" s="517"/>
      <c r="T110" s="517"/>
      <c r="U110" s="517"/>
      <c r="V110" s="517"/>
      <c r="W110" s="517"/>
      <c r="X110" s="517"/>
      <c r="Y110" s="517"/>
      <c r="Z110" s="517"/>
    </row>
    <row r="111" ht="12.75" customHeight="1" spans="1:26">
      <c r="A111" s="514"/>
      <c r="B111" s="515"/>
      <c r="C111" s="514"/>
      <c r="D111" s="515"/>
      <c r="E111" s="516"/>
      <c r="F111" s="516"/>
      <c r="G111" s="516"/>
      <c r="H111" s="516"/>
      <c r="I111" s="516"/>
      <c r="J111" s="516"/>
      <c r="K111" s="516"/>
      <c r="L111" s="516"/>
      <c r="M111" s="516"/>
      <c r="N111" s="516"/>
      <c r="O111" s="516"/>
      <c r="P111" s="517"/>
      <c r="Q111" s="517"/>
      <c r="R111" s="517"/>
      <c r="S111" s="517"/>
      <c r="T111" s="517"/>
      <c r="U111" s="517"/>
      <c r="V111" s="517"/>
      <c r="W111" s="517"/>
      <c r="X111" s="517"/>
      <c r="Y111" s="517"/>
      <c r="Z111" s="517"/>
    </row>
    <row r="112" ht="12.75" customHeight="1" spans="1:26">
      <c r="A112" s="514"/>
      <c r="B112" s="515"/>
      <c r="C112" s="514"/>
      <c r="D112" s="515"/>
      <c r="E112" s="516"/>
      <c r="F112" s="516"/>
      <c r="G112" s="516"/>
      <c r="H112" s="516"/>
      <c r="I112" s="516"/>
      <c r="J112" s="516"/>
      <c r="K112" s="516"/>
      <c r="L112" s="516"/>
      <c r="M112" s="516"/>
      <c r="N112" s="516"/>
      <c r="O112" s="516"/>
      <c r="P112" s="517"/>
      <c r="Q112" s="517"/>
      <c r="R112" s="517"/>
      <c r="S112" s="517"/>
      <c r="T112" s="517"/>
      <c r="U112" s="517"/>
      <c r="V112" s="517"/>
      <c r="W112" s="517"/>
      <c r="X112" s="517"/>
      <c r="Y112" s="517"/>
      <c r="Z112" s="517"/>
    </row>
    <row r="113" ht="12.75" customHeight="1" spans="1:26">
      <c r="A113" s="514"/>
      <c r="B113" s="515"/>
      <c r="C113" s="514"/>
      <c r="D113" s="515"/>
      <c r="E113" s="516"/>
      <c r="F113" s="516"/>
      <c r="G113" s="516"/>
      <c r="H113" s="516"/>
      <c r="I113" s="516"/>
      <c r="J113" s="516"/>
      <c r="K113" s="516"/>
      <c r="L113" s="516"/>
      <c r="M113" s="516"/>
      <c r="N113" s="516"/>
      <c r="O113" s="516"/>
      <c r="P113" s="517"/>
      <c r="Q113" s="517"/>
      <c r="R113" s="517"/>
      <c r="S113" s="517"/>
      <c r="T113" s="517"/>
      <c r="U113" s="517"/>
      <c r="V113" s="517"/>
      <c r="W113" s="517"/>
      <c r="X113" s="517"/>
      <c r="Y113" s="517"/>
      <c r="Z113" s="517"/>
    </row>
    <row r="114" ht="12.75" customHeight="1" spans="1:26">
      <c r="A114" s="514"/>
      <c r="B114" s="515"/>
      <c r="C114" s="514"/>
      <c r="D114" s="515"/>
      <c r="E114" s="516"/>
      <c r="F114" s="516"/>
      <c r="G114" s="516"/>
      <c r="H114" s="516"/>
      <c r="I114" s="516"/>
      <c r="J114" s="516"/>
      <c r="K114" s="516"/>
      <c r="L114" s="516"/>
      <c r="M114" s="516"/>
      <c r="N114" s="516"/>
      <c r="O114" s="516"/>
      <c r="P114" s="517"/>
      <c r="Q114" s="517"/>
      <c r="R114" s="517"/>
      <c r="S114" s="517"/>
      <c r="T114" s="517"/>
      <c r="U114" s="517"/>
      <c r="V114" s="517"/>
      <c r="W114" s="517"/>
      <c r="X114" s="517"/>
      <c r="Y114" s="517"/>
      <c r="Z114" s="517"/>
    </row>
    <row r="115" ht="12.75" customHeight="1" spans="1:26">
      <c r="A115" s="514"/>
      <c r="B115" s="515"/>
      <c r="C115" s="514"/>
      <c r="D115" s="515"/>
      <c r="E115" s="516"/>
      <c r="F115" s="516"/>
      <c r="G115" s="516"/>
      <c r="H115" s="516"/>
      <c r="I115" s="516"/>
      <c r="J115" s="516"/>
      <c r="K115" s="516"/>
      <c r="L115" s="516"/>
      <c r="M115" s="516"/>
      <c r="N115" s="516"/>
      <c r="O115" s="516"/>
      <c r="P115" s="517"/>
      <c r="Q115" s="517"/>
      <c r="R115" s="517"/>
      <c r="S115" s="517"/>
      <c r="T115" s="517"/>
      <c r="U115" s="517"/>
      <c r="V115" s="517"/>
      <c r="W115" s="517"/>
      <c r="X115" s="517"/>
      <c r="Y115" s="517"/>
      <c r="Z115" s="517"/>
    </row>
    <row r="116" ht="12.75" customHeight="1" spans="1:26">
      <c r="A116" s="514"/>
      <c r="B116" s="515"/>
      <c r="C116" s="514"/>
      <c r="D116" s="515"/>
      <c r="E116" s="516"/>
      <c r="F116" s="516"/>
      <c r="G116" s="516"/>
      <c r="H116" s="516"/>
      <c r="I116" s="516"/>
      <c r="J116" s="516"/>
      <c r="K116" s="516"/>
      <c r="L116" s="516"/>
      <c r="M116" s="516"/>
      <c r="N116" s="516"/>
      <c r="O116" s="516"/>
      <c r="P116" s="517"/>
      <c r="Q116" s="517"/>
      <c r="R116" s="517"/>
      <c r="S116" s="517"/>
      <c r="T116" s="517"/>
      <c r="U116" s="517"/>
      <c r="V116" s="517"/>
      <c r="W116" s="517"/>
      <c r="X116" s="517"/>
      <c r="Y116" s="517"/>
      <c r="Z116" s="517"/>
    </row>
    <row r="117" ht="12.75" customHeight="1" spans="1:26">
      <c r="A117" s="514"/>
      <c r="B117" s="515"/>
      <c r="C117" s="514"/>
      <c r="D117" s="515"/>
      <c r="E117" s="516"/>
      <c r="F117" s="516"/>
      <c r="G117" s="516"/>
      <c r="H117" s="516"/>
      <c r="I117" s="516"/>
      <c r="J117" s="516"/>
      <c r="K117" s="516"/>
      <c r="L117" s="516"/>
      <c r="M117" s="516"/>
      <c r="N117" s="516"/>
      <c r="O117" s="516"/>
      <c r="P117" s="517"/>
      <c r="Q117" s="517"/>
      <c r="R117" s="517"/>
      <c r="S117" s="517"/>
      <c r="T117" s="517"/>
      <c r="U117" s="517"/>
      <c r="V117" s="517"/>
      <c r="W117" s="517"/>
      <c r="X117" s="517"/>
      <c r="Y117" s="517"/>
      <c r="Z117" s="517"/>
    </row>
    <row r="118" ht="12.75" customHeight="1" spans="1:26">
      <c r="A118" s="514"/>
      <c r="B118" s="515"/>
      <c r="C118" s="514"/>
      <c r="D118" s="515"/>
      <c r="E118" s="516"/>
      <c r="F118" s="516"/>
      <c r="G118" s="516"/>
      <c r="H118" s="516"/>
      <c r="I118" s="516"/>
      <c r="J118" s="516"/>
      <c r="K118" s="516"/>
      <c r="L118" s="516"/>
      <c r="M118" s="516"/>
      <c r="N118" s="516"/>
      <c r="O118" s="516"/>
      <c r="P118" s="517"/>
      <c r="Q118" s="517"/>
      <c r="R118" s="517"/>
      <c r="S118" s="517"/>
      <c r="T118" s="517"/>
      <c r="U118" s="517"/>
      <c r="V118" s="517"/>
      <c r="W118" s="517"/>
      <c r="X118" s="517"/>
      <c r="Y118" s="517"/>
      <c r="Z118" s="517"/>
    </row>
    <row r="119" ht="12.75" customHeight="1" spans="1:26">
      <c r="A119" s="514"/>
      <c r="B119" s="515"/>
      <c r="C119" s="514"/>
      <c r="D119" s="515"/>
      <c r="E119" s="516"/>
      <c r="F119" s="516"/>
      <c r="G119" s="516"/>
      <c r="H119" s="516"/>
      <c r="I119" s="516"/>
      <c r="J119" s="516"/>
      <c r="K119" s="516"/>
      <c r="L119" s="516"/>
      <c r="M119" s="516"/>
      <c r="N119" s="516"/>
      <c r="O119" s="516"/>
      <c r="P119" s="517"/>
      <c r="Q119" s="517"/>
      <c r="R119" s="517"/>
      <c r="S119" s="517"/>
      <c r="T119" s="517"/>
      <c r="U119" s="517"/>
      <c r="V119" s="517"/>
      <c r="W119" s="517"/>
      <c r="X119" s="517"/>
      <c r="Y119" s="517"/>
      <c r="Z119" s="517"/>
    </row>
    <row r="120" ht="12.75" customHeight="1" spans="1:26">
      <c r="A120" s="514"/>
      <c r="B120" s="515"/>
      <c r="C120" s="514"/>
      <c r="D120" s="515"/>
      <c r="E120" s="516"/>
      <c r="F120" s="516"/>
      <c r="G120" s="516"/>
      <c r="H120" s="516"/>
      <c r="I120" s="516"/>
      <c r="J120" s="516"/>
      <c r="K120" s="516"/>
      <c r="L120" s="516"/>
      <c r="M120" s="516"/>
      <c r="N120" s="516"/>
      <c r="O120" s="516"/>
      <c r="P120" s="517"/>
      <c r="Q120" s="517"/>
      <c r="R120" s="517"/>
      <c r="S120" s="517"/>
      <c r="T120" s="517"/>
      <c r="U120" s="517"/>
      <c r="V120" s="517"/>
      <c r="W120" s="517"/>
      <c r="X120" s="517"/>
      <c r="Y120" s="517"/>
      <c r="Z120" s="517"/>
    </row>
    <row r="121" ht="12.75" customHeight="1" spans="1:26">
      <c r="A121" s="514"/>
      <c r="B121" s="515"/>
      <c r="C121" s="514"/>
      <c r="D121" s="515"/>
      <c r="E121" s="516"/>
      <c r="F121" s="516"/>
      <c r="G121" s="516"/>
      <c r="H121" s="516"/>
      <c r="I121" s="516"/>
      <c r="J121" s="516"/>
      <c r="K121" s="516"/>
      <c r="L121" s="516"/>
      <c r="M121" s="516"/>
      <c r="N121" s="516"/>
      <c r="O121" s="516"/>
      <c r="P121" s="517"/>
      <c r="Q121" s="517"/>
      <c r="R121" s="517"/>
      <c r="S121" s="517"/>
      <c r="T121" s="517"/>
      <c r="U121" s="517"/>
      <c r="V121" s="517"/>
      <c r="W121" s="517"/>
      <c r="X121" s="517"/>
      <c r="Y121" s="517"/>
      <c r="Z121" s="517"/>
    </row>
    <row r="122" ht="12.75" customHeight="1" spans="1:26">
      <c r="A122" s="514"/>
      <c r="B122" s="515"/>
      <c r="C122" s="514"/>
      <c r="D122" s="515"/>
      <c r="E122" s="516"/>
      <c r="F122" s="516"/>
      <c r="G122" s="516"/>
      <c r="H122" s="516"/>
      <c r="I122" s="516"/>
      <c r="J122" s="516"/>
      <c r="K122" s="516"/>
      <c r="L122" s="516"/>
      <c r="M122" s="516"/>
      <c r="N122" s="516"/>
      <c r="O122" s="516"/>
      <c r="P122" s="517"/>
      <c r="Q122" s="517"/>
      <c r="R122" s="517"/>
      <c r="S122" s="517"/>
      <c r="T122" s="517"/>
      <c r="U122" s="517"/>
      <c r="V122" s="517"/>
      <c r="W122" s="517"/>
      <c r="X122" s="517"/>
      <c r="Y122" s="517"/>
      <c r="Z122" s="517"/>
    </row>
    <row r="123" ht="12.75" customHeight="1" spans="1:26">
      <c r="A123" s="514"/>
      <c r="B123" s="515"/>
      <c r="C123" s="514"/>
      <c r="D123" s="515"/>
      <c r="E123" s="516"/>
      <c r="F123" s="516"/>
      <c r="G123" s="516"/>
      <c r="H123" s="516"/>
      <c r="I123" s="516"/>
      <c r="J123" s="516"/>
      <c r="K123" s="516"/>
      <c r="L123" s="516"/>
      <c r="M123" s="516"/>
      <c r="N123" s="516"/>
      <c r="O123" s="516"/>
      <c r="P123" s="517"/>
      <c r="Q123" s="517"/>
      <c r="R123" s="517"/>
      <c r="S123" s="517"/>
      <c r="T123" s="517"/>
      <c r="U123" s="517"/>
      <c r="V123" s="517"/>
      <c r="W123" s="517"/>
      <c r="X123" s="517"/>
      <c r="Y123" s="517"/>
      <c r="Z123" s="517"/>
    </row>
    <row r="124" ht="12.75" customHeight="1" spans="1:26">
      <c r="A124" s="514"/>
      <c r="B124" s="515"/>
      <c r="C124" s="514"/>
      <c r="D124" s="515"/>
      <c r="E124" s="516"/>
      <c r="F124" s="516"/>
      <c r="G124" s="516"/>
      <c r="H124" s="516"/>
      <c r="I124" s="516"/>
      <c r="J124" s="516"/>
      <c r="K124" s="516"/>
      <c r="L124" s="516"/>
      <c r="M124" s="516"/>
      <c r="N124" s="516"/>
      <c r="O124" s="516"/>
      <c r="P124" s="517"/>
      <c r="Q124" s="517"/>
      <c r="R124" s="517"/>
      <c r="S124" s="517"/>
      <c r="T124" s="517"/>
      <c r="U124" s="517"/>
      <c r="V124" s="517"/>
      <c r="W124" s="517"/>
      <c r="X124" s="517"/>
      <c r="Y124" s="517"/>
      <c r="Z124" s="517"/>
    </row>
    <row r="125" ht="12.75" customHeight="1" spans="1:26">
      <c r="A125" s="514"/>
      <c r="B125" s="515"/>
      <c r="C125" s="514"/>
      <c r="D125" s="515"/>
      <c r="E125" s="516"/>
      <c r="F125" s="516"/>
      <c r="G125" s="516"/>
      <c r="H125" s="516"/>
      <c r="I125" s="516"/>
      <c r="J125" s="516"/>
      <c r="K125" s="516"/>
      <c r="L125" s="516"/>
      <c r="M125" s="516"/>
      <c r="N125" s="516"/>
      <c r="O125" s="516"/>
      <c r="P125" s="517"/>
      <c r="Q125" s="517"/>
      <c r="R125" s="517"/>
      <c r="S125" s="517"/>
      <c r="T125" s="517"/>
      <c r="U125" s="517"/>
      <c r="V125" s="517"/>
      <c r="W125" s="517"/>
      <c r="X125" s="517"/>
      <c r="Y125" s="517"/>
      <c r="Z125" s="517"/>
    </row>
    <row r="126" ht="12.75" customHeight="1" spans="1:26">
      <c r="A126" s="514"/>
      <c r="B126" s="515"/>
      <c r="C126" s="514"/>
      <c r="D126" s="515"/>
      <c r="E126" s="516"/>
      <c r="F126" s="516"/>
      <c r="G126" s="516"/>
      <c r="H126" s="516"/>
      <c r="I126" s="516"/>
      <c r="J126" s="516"/>
      <c r="K126" s="516"/>
      <c r="L126" s="516"/>
      <c r="M126" s="516"/>
      <c r="N126" s="516"/>
      <c r="O126" s="516"/>
      <c r="P126" s="517"/>
      <c r="Q126" s="517"/>
      <c r="R126" s="517"/>
      <c r="S126" s="517"/>
      <c r="T126" s="517"/>
      <c r="U126" s="517"/>
      <c r="V126" s="517"/>
      <c r="W126" s="517"/>
      <c r="X126" s="517"/>
      <c r="Y126" s="517"/>
      <c r="Z126" s="517"/>
    </row>
    <row r="127" ht="12.75" customHeight="1" spans="1:26">
      <c r="A127" s="514"/>
      <c r="B127" s="515"/>
      <c r="C127" s="514"/>
      <c r="D127" s="515"/>
      <c r="E127" s="516"/>
      <c r="F127" s="516"/>
      <c r="G127" s="516"/>
      <c r="H127" s="516"/>
      <c r="I127" s="516"/>
      <c r="J127" s="516"/>
      <c r="K127" s="516"/>
      <c r="L127" s="516"/>
      <c r="M127" s="516"/>
      <c r="N127" s="516"/>
      <c r="O127" s="516"/>
      <c r="P127" s="517"/>
      <c r="Q127" s="517"/>
      <c r="R127" s="517"/>
      <c r="S127" s="517"/>
      <c r="T127" s="517"/>
      <c r="U127" s="517"/>
      <c r="V127" s="517"/>
      <c r="W127" s="517"/>
      <c r="X127" s="517"/>
      <c r="Y127" s="517"/>
      <c r="Z127" s="517"/>
    </row>
    <row r="128" ht="12.75" customHeight="1" spans="1:26">
      <c r="A128" s="514"/>
      <c r="B128" s="515"/>
      <c r="C128" s="514"/>
      <c r="D128" s="515"/>
      <c r="E128" s="516"/>
      <c r="F128" s="516"/>
      <c r="G128" s="516"/>
      <c r="H128" s="516"/>
      <c r="I128" s="516"/>
      <c r="J128" s="516"/>
      <c r="K128" s="516"/>
      <c r="L128" s="516"/>
      <c r="M128" s="516"/>
      <c r="N128" s="516"/>
      <c r="O128" s="516"/>
      <c r="P128" s="517"/>
      <c r="Q128" s="517"/>
      <c r="R128" s="517"/>
      <c r="S128" s="517"/>
      <c r="T128" s="517"/>
      <c r="U128" s="517"/>
      <c r="V128" s="517"/>
      <c r="W128" s="517"/>
      <c r="X128" s="517"/>
      <c r="Y128" s="517"/>
      <c r="Z128" s="517"/>
    </row>
    <row r="129" ht="12.75" customHeight="1" spans="1:26">
      <c r="A129" s="514"/>
      <c r="B129" s="515"/>
      <c r="C129" s="514"/>
      <c r="D129" s="515"/>
      <c r="E129" s="516"/>
      <c r="F129" s="516"/>
      <c r="G129" s="516"/>
      <c r="H129" s="516"/>
      <c r="I129" s="516"/>
      <c r="J129" s="516"/>
      <c r="K129" s="516"/>
      <c r="L129" s="516"/>
      <c r="M129" s="516"/>
      <c r="N129" s="516"/>
      <c r="O129" s="516"/>
      <c r="P129" s="517"/>
      <c r="Q129" s="517"/>
      <c r="R129" s="517"/>
      <c r="S129" s="517"/>
      <c r="T129" s="517"/>
      <c r="U129" s="517"/>
      <c r="V129" s="517"/>
      <c r="W129" s="517"/>
      <c r="X129" s="517"/>
      <c r="Y129" s="517"/>
      <c r="Z129" s="517"/>
    </row>
    <row r="130" ht="12.75" customHeight="1" spans="1:26">
      <c r="A130" s="514"/>
      <c r="B130" s="515"/>
      <c r="C130" s="514"/>
      <c r="D130" s="515"/>
      <c r="E130" s="516"/>
      <c r="F130" s="516"/>
      <c r="G130" s="516"/>
      <c r="H130" s="516"/>
      <c r="I130" s="516"/>
      <c r="J130" s="516"/>
      <c r="K130" s="516"/>
      <c r="L130" s="516"/>
      <c r="M130" s="516"/>
      <c r="N130" s="516"/>
      <c r="O130" s="516"/>
      <c r="P130" s="517"/>
      <c r="Q130" s="517"/>
      <c r="R130" s="517"/>
      <c r="S130" s="517"/>
      <c r="T130" s="517"/>
      <c r="U130" s="517"/>
      <c r="V130" s="517"/>
      <c r="W130" s="517"/>
      <c r="X130" s="517"/>
      <c r="Y130" s="517"/>
      <c r="Z130" s="517"/>
    </row>
    <row r="131" ht="12.75" customHeight="1" spans="1:26">
      <c r="A131" s="514"/>
      <c r="B131" s="515"/>
      <c r="C131" s="514"/>
      <c r="D131" s="515"/>
      <c r="E131" s="516"/>
      <c r="F131" s="516"/>
      <c r="G131" s="516"/>
      <c r="H131" s="516"/>
      <c r="I131" s="516"/>
      <c r="J131" s="516"/>
      <c r="K131" s="516"/>
      <c r="L131" s="516"/>
      <c r="M131" s="516"/>
      <c r="N131" s="516"/>
      <c r="O131" s="516"/>
      <c r="P131" s="517"/>
      <c r="Q131" s="517"/>
      <c r="R131" s="517"/>
      <c r="S131" s="517"/>
      <c r="T131" s="517"/>
      <c r="U131" s="517"/>
      <c r="V131" s="517"/>
      <c r="W131" s="517"/>
      <c r="X131" s="517"/>
      <c r="Y131" s="517"/>
      <c r="Z131" s="517"/>
    </row>
    <row r="132" ht="12.75" customHeight="1" spans="1:26">
      <c r="A132" s="514"/>
      <c r="B132" s="515"/>
      <c r="C132" s="514"/>
      <c r="D132" s="515"/>
      <c r="E132" s="516"/>
      <c r="F132" s="516"/>
      <c r="G132" s="516"/>
      <c r="H132" s="516"/>
      <c r="I132" s="516"/>
      <c r="J132" s="516"/>
      <c r="K132" s="516"/>
      <c r="L132" s="516"/>
      <c r="M132" s="516"/>
      <c r="N132" s="516"/>
      <c r="O132" s="516"/>
      <c r="P132" s="517"/>
      <c r="Q132" s="517"/>
      <c r="R132" s="517"/>
      <c r="S132" s="517"/>
      <c r="T132" s="517"/>
      <c r="U132" s="517"/>
      <c r="V132" s="517"/>
      <c r="W132" s="517"/>
      <c r="X132" s="517"/>
      <c r="Y132" s="517"/>
      <c r="Z132" s="517"/>
    </row>
    <row r="133" ht="12.75" customHeight="1" spans="1:26">
      <c r="A133" s="514"/>
      <c r="B133" s="515"/>
      <c r="C133" s="514"/>
      <c r="D133" s="515"/>
      <c r="E133" s="516"/>
      <c r="F133" s="516"/>
      <c r="G133" s="516"/>
      <c r="H133" s="516"/>
      <c r="I133" s="516"/>
      <c r="J133" s="516"/>
      <c r="K133" s="516"/>
      <c r="L133" s="516"/>
      <c r="M133" s="516"/>
      <c r="N133" s="516"/>
      <c r="O133" s="516"/>
      <c r="P133" s="517"/>
      <c r="Q133" s="517"/>
      <c r="R133" s="517"/>
      <c r="S133" s="517"/>
      <c r="T133" s="517"/>
      <c r="U133" s="517"/>
      <c r="V133" s="517"/>
      <c r="W133" s="517"/>
      <c r="X133" s="517"/>
      <c r="Y133" s="517"/>
      <c r="Z133" s="517"/>
    </row>
    <row r="134" ht="12.75" customHeight="1" spans="1:26">
      <c r="A134" s="514"/>
      <c r="B134" s="515"/>
      <c r="C134" s="514"/>
      <c r="D134" s="515"/>
      <c r="E134" s="516"/>
      <c r="F134" s="516"/>
      <c r="G134" s="516"/>
      <c r="H134" s="516"/>
      <c r="I134" s="516"/>
      <c r="J134" s="516"/>
      <c r="K134" s="516"/>
      <c r="L134" s="516"/>
      <c r="M134" s="516"/>
      <c r="N134" s="516"/>
      <c r="O134" s="516"/>
      <c r="P134" s="517"/>
      <c r="Q134" s="517"/>
      <c r="R134" s="517"/>
      <c r="S134" s="517"/>
      <c r="T134" s="517"/>
      <c r="U134" s="517"/>
      <c r="V134" s="517"/>
      <c r="W134" s="517"/>
      <c r="X134" s="517"/>
      <c r="Y134" s="517"/>
      <c r="Z134" s="517"/>
    </row>
    <row r="135" ht="12.75" customHeight="1" spans="1:26">
      <c r="A135" s="514"/>
      <c r="B135" s="515"/>
      <c r="C135" s="514"/>
      <c r="D135" s="515"/>
      <c r="E135" s="516"/>
      <c r="F135" s="516"/>
      <c r="G135" s="516"/>
      <c r="H135" s="516"/>
      <c r="I135" s="516"/>
      <c r="J135" s="516"/>
      <c r="K135" s="516"/>
      <c r="L135" s="516"/>
      <c r="M135" s="516"/>
      <c r="N135" s="516"/>
      <c r="O135" s="516"/>
      <c r="P135" s="517"/>
      <c r="Q135" s="517"/>
      <c r="R135" s="517"/>
      <c r="S135" s="517"/>
      <c r="T135" s="517"/>
      <c r="U135" s="517"/>
      <c r="V135" s="517"/>
      <c r="W135" s="517"/>
      <c r="X135" s="517"/>
      <c r="Y135" s="517"/>
      <c r="Z135" s="517"/>
    </row>
    <row r="136" ht="12.75" customHeight="1" spans="1:26">
      <c r="A136" s="514"/>
      <c r="B136" s="515"/>
      <c r="C136" s="514"/>
      <c r="D136" s="515"/>
      <c r="E136" s="516"/>
      <c r="F136" s="516"/>
      <c r="G136" s="516"/>
      <c r="H136" s="516"/>
      <c r="I136" s="516"/>
      <c r="J136" s="516"/>
      <c r="K136" s="516"/>
      <c r="L136" s="516"/>
      <c r="M136" s="516"/>
      <c r="N136" s="516"/>
      <c r="O136" s="516"/>
      <c r="P136" s="517"/>
      <c r="Q136" s="517"/>
      <c r="R136" s="517"/>
      <c r="S136" s="517"/>
      <c r="T136" s="517"/>
      <c r="U136" s="517"/>
      <c r="V136" s="517"/>
      <c r="W136" s="517"/>
      <c r="X136" s="517"/>
      <c r="Y136" s="517"/>
      <c r="Z136" s="517"/>
    </row>
    <row r="137" ht="12.75" customHeight="1" spans="1:26">
      <c r="A137" s="514"/>
      <c r="B137" s="515"/>
      <c r="C137" s="514"/>
      <c r="D137" s="515"/>
      <c r="E137" s="516"/>
      <c r="F137" s="516"/>
      <c r="G137" s="516"/>
      <c r="H137" s="516"/>
      <c r="I137" s="516"/>
      <c r="J137" s="516"/>
      <c r="K137" s="516"/>
      <c r="L137" s="516"/>
      <c r="M137" s="516"/>
      <c r="N137" s="516"/>
      <c r="O137" s="516"/>
      <c r="P137" s="517"/>
      <c r="Q137" s="517"/>
      <c r="R137" s="517"/>
      <c r="S137" s="517"/>
      <c r="T137" s="517"/>
      <c r="U137" s="517"/>
      <c r="V137" s="517"/>
      <c r="W137" s="517"/>
      <c r="X137" s="517"/>
      <c r="Y137" s="517"/>
      <c r="Z137" s="517"/>
    </row>
    <row r="138" ht="12.75" customHeight="1" spans="1:26">
      <c r="A138" s="514"/>
      <c r="B138" s="515"/>
      <c r="C138" s="514"/>
      <c r="D138" s="515"/>
      <c r="E138" s="516"/>
      <c r="F138" s="516"/>
      <c r="G138" s="516"/>
      <c r="H138" s="516"/>
      <c r="I138" s="516"/>
      <c r="J138" s="516"/>
      <c r="K138" s="516"/>
      <c r="L138" s="516"/>
      <c r="M138" s="516"/>
      <c r="N138" s="516"/>
      <c r="O138" s="516"/>
      <c r="P138" s="517"/>
      <c r="Q138" s="517"/>
      <c r="R138" s="517"/>
      <c r="S138" s="517"/>
      <c r="T138" s="517"/>
      <c r="U138" s="517"/>
      <c r="V138" s="517"/>
      <c r="W138" s="517"/>
      <c r="X138" s="517"/>
      <c r="Y138" s="517"/>
      <c r="Z138" s="517"/>
    </row>
    <row r="139" ht="12.75" customHeight="1" spans="1:26">
      <c r="A139" s="514"/>
      <c r="B139" s="515"/>
      <c r="C139" s="514"/>
      <c r="D139" s="515"/>
      <c r="E139" s="516"/>
      <c r="F139" s="516"/>
      <c r="G139" s="516"/>
      <c r="H139" s="516"/>
      <c r="I139" s="516"/>
      <c r="J139" s="516"/>
      <c r="K139" s="516"/>
      <c r="L139" s="516"/>
      <c r="M139" s="516"/>
      <c r="N139" s="516"/>
      <c r="O139" s="516"/>
      <c r="P139" s="517"/>
      <c r="Q139" s="517"/>
      <c r="R139" s="517"/>
      <c r="S139" s="517"/>
      <c r="T139" s="517"/>
      <c r="U139" s="517"/>
      <c r="V139" s="517"/>
      <c r="W139" s="517"/>
      <c r="X139" s="517"/>
      <c r="Y139" s="517"/>
      <c r="Z139" s="517"/>
    </row>
    <row r="140" ht="12.75" customHeight="1" spans="1:26">
      <c r="A140" s="514"/>
      <c r="B140" s="515"/>
      <c r="C140" s="514"/>
      <c r="D140" s="515"/>
      <c r="E140" s="516"/>
      <c r="F140" s="516"/>
      <c r="G140" s="516"/>
      <c r="H140" s="516"/>
      <c r="I140" s="516"/>
      <c r="J140" s="516"/>
      <c r="K140" s="516"/>
      <c r="L140" s="516"/>
      <c r="M140" s="516"/>
      <c r="N140" s="516"/>
      <c r="O140" s="516"/>
      <c r="P140" s="517"/>
      <c r="Q140" s="517"/>
      <c r="R140" s="517"/>
      <c r="S140" s="517"/>
      <c r="T140" s="517"/>
      <c r="U140" s="517"/>
      <c r="V140" s="517"/>
      <c r="W140" s="517"/>
      <c r="X140" s="517"/>
      <c r="Y140" s="517"/>
      <c r="Z140" s="517"/>
    </row>
    <row r="141" ht="12.75" customHeight="1" spans="1:26">
      <c r="A141" s="514"/>
      <c r="B141" s="515"/>
      <c r="C141" s="514"/>
      <c r="D141" s="515"/>
      <c r="E141" s="516"/>
      <c r="F141" s="516"/>
      <c r="G141" s="516"/>
      <c r="H141" s="516"/>
      <c r="I141" s="516"/>
      <c r="J141" s="516"/>
      <c r="K141" s="516"/>
      <c r="L141" s="516"/>
      <c r="M141" s="516"/>
      <c r="N141" s="516"/>
      <c r="O141" s="516"/>
      <c r="P141" s="517"/>
      <c r="Q141" s="517"/>
      <c r="R141" s="517"/>
      <c r="S141" s="517"/>
      <c r="T141" s="517"/>
      <c r="U141" s="517"/>
      <c r="V141" s="517"/>
      <c r="W141" s="517"/>
      <c r="X141" s="517"/>
      <c r="Y141" s="517"/>
      <c r="Z141" s="517"/>
    </row>
    <row r="142" ht="12.75" customHeight="1" spans="1:26">
      <c r="A142" s="514"/>
      <c r="B142" s="515"/>
      <c r="C142" s="514"/>
      <c r="D142" s="515"/>
      <c r="E142" s="516"/>
      <c r="F142" s="516"/>
      <c r="G142" s="516"/>
      <c r="H142" s="516"/>
      <c r="I142" s="516"/>
      <c r="J142" s="516"/>
      <c r="K142" s="516"/>
      <c r="L142" s="516"/>
      <c r="M142" s="516"/>
      <c r="N142" s="516"/>
      <c r="O142" s="516"/>
      <c r="P142" s="517"/>
      <c r="Q142" s="517"/>
      <c r="R142" s="517"/>
      <c r="S142" s="517"/>
      <c r="T142" s="517"/>
      <c r="U142" s="517"/>
      <c r="V142" s="517"/>
      <c r="W142" s="517"/>
      <c r="X142" s="517"/>
      <c r="Y142" s="517"/>
      <c r="Z142" s="517"/>
    </row>
    <row r="143" ht="12.75" customHeight="1" spans="1:26">
      <c r="A143" s="514"/>
      <c r="B143" s="515"/>
      <c r="C143" s="514"/>
      <c r="D143" s="515"/>
      <c r="E143" s="516"/>
      <c r="F143" s="516"/>
      <c r="G143" s="516"/>
      <c r="H143" s="516"/>
      <c r="I143" s="516"/>
      <c r="J143" s="516"/>
      <c r="K143" s="516"/>
      <c r="L143" s="516"/>
      <c r="M143" s="516"/>
      <c r="N143" s="516"/>
      <c r="O143" s="516"/>
      <c r="P143" s="517"/>
      <c r="Q143" s="517"/>
      <c r="R143" s="517"/>
      <c r="S143" s="517"/>
      <c r="T143" s="517"/>
      <c r="U143" s="517"/>
      <c r="V143" s="517"/>
      <c r="W143" s="517"/>
      <c r="X143" s="517"/>
      <c r="Y143" s="517"/>
      <c r="Z143" s="517"/>
    </row>
    <row r="144" ht="12.75" customHeight="1" spans="1:26">
      <c r="A144" s="514"/>
      <c r="B144" s="515"/>
      <c r="C144" s="514"/>
      <c r="D144" s="515"/>
      <c r="E144" s="516"/>
      <c r="F144" s="516"/>
      <c r="G144" s="516"/>
      <c r="H144" s="516"/>
      <c r="I144" s="516"/>
      <c r="J144" s="516"/>
      <c r="K144" s="516"/>
      <c r="L144" s="516"/>
      <c r="M144" s="516"/>
      <c r="N144" s="516"/>
      <c r="O144" s="516"/>
      <c r="P144" s="517"/>
      <c r="Q144" s="517"/>
      <c r="R144" s="517"/>
      <c r="S144" s="517"/>
      <c r="T144" s="517"/>
      <c r="U144" s="517"/>
      <c r="V144" s="517"/>
      <c r="W144" s="517"/>
      <c r="X144" s="517"/>
      <c r="Y144" s="517"/>
      <c r="Z144" s="517"/>
    </row>
    <row r="145" ht="12.75" customHeight="1" spans="1:26">
      <c r="A145" s="514"/>
      <c r="B145" s="515"/>
      <c r="C145" s="514"/>
      <c r="D145" s="515"/>
      <c r="E145" s="516"/>
      <c r="F145" s="516"/>
      <c r="G145" s="516"/>
      <c r="H145" s="516"/>
      <c r="I145" s="516"/>
      <c r="J145" s="516"/>
      <c r="K145" s="516"/>
      <c r="L145" s="516"/>
      <c r="M145" s="516"/>
      <c r="N145" s="516"/>
      <c r="O145" s="516"/>
      <c r="P145" s="517"/>
      <c r="Q145" s="517"/>
      <c r="R145" s="517"/>
      <c r="S145" s="517"/>
      <c r="T145" s="517"/>
      <c r="U145" s="517"/>
      <c r="V145" s="517"/>
      <c r="W145" s="517"/>
      <c r="X145" s="517"/>
      <c r="Y145" s="517"/>
      <c r="Z145" s="517"/>
    </row>
    <row r="146" ht="12.75" customHeight="1" spans="1:26">
      <c r="A146" s="514"/>
      <c r="B146" s="515"/>
      <c r="C146" s="514"/>
      <c r="D146" s="515"/>
      <c r="E146" s="516"/>
      <c r="F146" s="516"/>
      <c r="G146" s="516"/>
      <c r="H146" s="516"/>
      <c r="I146" s="516"/>
      <c r="J146" s="516"/>
      <c r="K146" s="516"/>
      <c r="L146" s="516"/>
      <c r="M146" s="516"/>
      <c r="N146" s="516"/>
      <c r="O146" s="516"/>
      <c r="P146" s="517"/>
      <c r="Q146" s="517"/>
      <c r="R146" s="517"/>
      <c r="S146" s="517"/>
      <c r="T146" s="517"/>
      <c r="U146" s="517"/>
      <c r="V146" s="517"/>
      <c r="W146" s="517"/>
      <c r="X146" s="517"/>
      <c r="Y146" s="517"/>
      <c r="Z146" s="517"/>
    </row>
    <row r="147" ht="12.75" customHeight="1" spans="1:26">
      <c r="A147" s="514"/>
      <c r="B147" s="515"/>
      <c r="C147" s="514"/>
      <c r="D147" s="515"/>
      <c r="E147" s="516"/>
      <c r="F147" s="516"/>
      <c r="G147" s="516"/>
      <c r="H147" s="516"/>
      <c r="I147" s="516"/>
      <c r="J147" s="516"/>
      <c r="K147" s="516"/>
      <c r="L147" s="516"/>
      <c r="M147" s="516"/>
      <c r="N147" s="516"/>
      <c r="O147" s="516"/>
      <c r="P147" s="517"/>
      <c r="Q147" s="517"/>
      <c r="R147" s="517"/>
      <c r="S147" s="517"/>
      <c r="T147" s="517"/>
      <c r="U147" s="517"/>
      <c r="V147" s="517"/>
      <c r="W147" s="517"/>
      <c r="X147" s="517"/>
      <c r="Y147" s="517"/>
      <c r="Z147" s="517"/>
    </row>
    <row r="148" ht="12.75" customHeight="1" spans="1:26">
      <c r="A148" s="514"/>
      <c r="B148" s="515"/>
      <c r="C148" s="514"/>
      <c r="D148" s="515"/>
      <c r="E148" s="516"/>
      <c r="F148" s="516"/>
      <c r="G148" s="516"/>
      <c r="H148" s="516"/>
      <c r="I148" s="516"/>
      <c r="J148" s="516"/>
      <c r="K148" s="516"/>
      <c r="L148" s="516"/>
      <c r="M148" s="516"/>
      <c r="N148" s="516"/>
      <c r="O148" s="516"/>
      <c r="P148" s="517"/>
      <c r="Q148" s="517"/>
      <c r="R148" s="517"/>
      <c r="S148" s="517"/>
      <c r="T148" s="517"/>
      <c r="U148" s="517"/>
      <c r="V148" s="517"/>
      <c r="W148" s="517"/>
      <c r="X148" s="517"/>
      <c r="Y148" s="517"/>
      <c r="Z148" s="517"/>
    </row>
    <row r="149" ht="12.75" customHeight="1" spans="1:26">
      <c r="A149" s="514"/>
      <c r="B149" s="515"/>
      <c r="C149" s="514"/>
      <c r="D149" s="515"/>
      <c r="E149" s="516"/>
      <c r="F149" s="516"/>
      <c r="G149" s="516"/>
      <c r="H149" s="516"/>
      <c r="I149" s="516"/>
      <c r="J149" s="516"/>
      <c r="K149" s="516"/>
      <c r="L149" s="516"/>
      <c r="M149" s="516"/>
      <c r="N149" s="516"/>
      <c r="O149" s="516"/>
      <c r="P149" s="517"/>
      <c r="Q149" s="517"/>
      <c r="R149" s="517"/>
      <c r="S149" s="517"/>
      <c r="T149" s="517"/>
      <c r="U149" s="517"/>
      <c r="V149" s="517"/>
      <c r="W149" s="517"/>
      <c r="X149" s="517"/>
      <c r="Y149" s="517"/>
      <c r="Z149" s="517"/>
    </row>
    <row r="150" ht="12.75" customHeight="1" spans="1:26">
      <c r="A150" s="514"/>
      <c r="B150" s="515"/>
      <c r="C150" s="514"/>
      <c r="D150" s="515"/>
      <c r="E150" s="516"/>
      <c r="F150" s="516"/>
      <c r="G150" s="516"/>
      <c r="H150" s="516"/>
      <c r="I150" s="516"/>
      <c r="J150" s="516"/>
      <c r="K150" s="516"/>
      <c r="L150" s="516"/>
      <c r="M150" s="516"/>
      <c r="N150" s="516"/>
      <c r="O150" s="516"/>
      <c r="P150" s="517"/>
      <c r="Q150" s="517"/>
      <c r="R150" s="517"/>
      <c r="S150" s="517"/>
      <c r="T150" s="517"/>
      <c r="U150" s="517"/>
      <c r="V150" s="517"/>
      <c r="W150" s="517"/>
      <c r="X150" s="517"/>
      <c r="Y150" s="517"/>
      <c r="Z150" s="517"/>
    </row>
    <row r="151" ht="12.75" customHeight="1" spans="1:26">
      <c r="A151" s="514"/>
      <c r="B151" s="515"/>
      <c r="C151" s="514"/>
      <c r="D151" s="515"/>
      <c r="E151" s="516"/>
      <c r="F151" s="516"/>
      <c r="G151" s="516"/>
      <c r="H151" s="516"/>
      <c r="I151" s="516"/>
      <c r="J151" s="516"/>
      <c r="K151" s="516"/>
      <c r="L151" s="516"/>
      <c r="M151" s="516"/>
      <c r="N151" s="516"/>
      <c r="O151" s="516"/>
      <c r="P151" s="517"/>
      <c r="Q151" s="517"/>
      <c r="R151" s="517"/>
      <c r="S151" s="517"/>
      <c r="T151" s="517"/>
      <c r="U151" s="517"/>
      <c r="V151" s="517"/>
      <c r="W151" s="517"/>
      <c r="X151" s="517"/>
      <c r="Y151" s="517"/>
      <c r="Z151" s="517"/>
    </row>
    <row r="152" ht="12.75" customHeight="1" spans="1:26">
      <c r="A152" s="514"/>
      <c r="B152" s="515"/>
      <c r="C152" s="514"/>
      <c r="D152" s="515"/>
      <c r="E152" s="516"/>
      <c r="F152" s="516"/>
      <c r="G152" s="516"/>
      <c r="H152" s="516"/>
      <c r="I152" s="516"/>
      <c r="J152" s="516"/>
      <c r="K152" s="516"/>
      <c r="L152" s="516"/>
      <c r="M152" s="516"/>
      <c r="N152" s="516"/>
      <c r="O152" s="516"/>
      <c r="P152" s="517"/>
      <c r="Q152" s="517"/>
      <c r="R152" s="517"/>
      <c r="S152" s="517"/>
      <c r="T152" s="517"/>
      <c r="U152" s="517"/>
      <c r="V152" s="517"/>
      <c r="W152" s="517"/>
      <c r="X152" s="517"/>
      <c r="Y152" s="517"/>
      <c r="Z152" s="517"/>
    </row>
    <row r="153" ht="12.75" customHeight="1" spans="1:26">
      <c r="A153" s="514"/>
      <c r="B153" s="515"/>
      <c r="C153" s="514"/>
      <c r="D153" s="515"/>
      <c r="E153" s="516"/>
      <c r="F153" s="516"/>
      <c r="G153" s="516"/>
      <c r="H153" s="516"/>
      <c r="I153" s="516"/>
      <c r="J153" s="516"/>
      <c r="K153" s="516"/>
      <c r="L153" s="516"/>
      <c r="M153" s="516"/>
      <c r="N153" s="516"/>
      <c r="O153" s="516"/>
      <c r="P153" s="517"/>
      <c r="Q153" s="517"/>
      <c r="R153" s="517"/>
      <c r="S153" s="517"/>
      <c r="T153" s="517"/>
      <c r="U153" s="517"/>
      <c r="V153" s="517"/>
      <c r="W153" s="517"/>
      <c r="X153" s="517"/>
      <c r="Y153" s="517"/>
      <c r="Z153" s="517"/>
    </row>
    <row r="154" ht="12.75" customHeight="1" spans="1:26">
      <c r="A154" s="514"/>
      <c r="B154" s="515"/>
      <c r="C154" s="514"/>
      <c r="D154" s="515"/>
      <c r="E154" s="516"/>
      <c r="F154" s="516"/>
      <c r="G154" s="516"/>
      <c r="H154" s="516"/>
      <c r="I154" s="516"/>
      <c r="J154" s="516"/>
      <c r="K154" s="516"/>
      <c r="L154" s="516"/>
      <c r="M154" s="516"/>
      <c r="N154" s="516"/>
      <c r="O154" s="516"/>
      <c r="P154" s="517"/>
      <c r="Q154" s="517"/>
      <c r="R154" s="517"/>
      <c r="S154" s="517"/>
      <c r="T154" s="517"/>
      <c r="U154" s="517"/>
      <c r="V154" s="517"/>
      <c r="W154" s="517"/>
      <c r="X154" s="517"/>
      <c r="Y154" s="517"/>
      <c r="Z154" s="517"/>
    </row>
    <row r="155" ht="12.75" customHeight="1" spans="1:26">
      <c r="A155" s="514"/>
      <c r="B155" s="515"/>
      <c r="C155" s="514"/>
      <c r="D155" s="515"/>
      <c r="E155" s="516"/>
      <c r="F155" s="516"/>
      <c r="G155" s="516"/>
      <c r="H155" s="516"/>
      <c r="I155" s="516"/>
      <c r="J155" s="516"/>
      <c r="K155" s="516"/>
      <c r="L155" s="516"/>
      <c r="M155" s="516"/>
      <c r="N155" s="516"/>
      <c r="O155" s="516"/>
      <c r="P155" s="517"/>
      <c r="Q155" s="517"/>
      <c r="R155" s="517"/>
      <c r="S155" s="517"/>
      <c r="T155" s="517"/>
      <c r="U155" s="517"/>
      <c r="V155" s="517"/>
      <c r="W155" s="517"/>
      <c r="X155" s="517"/>
      <c r="Y155" s="517"/>
      <c r="Z155" s="517"/>
    </row>
    <row r="156" ht="12.75" customHeight="1" spans="1:26">
      <c r="A156" s="514"/>
      <c r="B156" s="515"/>
      <c r="C156" s="514"/>
      <c r="D156" s="515"/>
      <c r="E156" s="516"/>
      <c r="F156" s="516"/>
      <c r="G156" s="516"/>
      <c r="H156" s="516"/>
      <c r="I156" s="516"/>
      <c r="J156" s="516"/>
      <c r="K156" s="516"/>
      <c r="L156" s="516"/>
      <c r="M156" s="516"/>
      <c r="N156" s="516"/>
      <c r="O156" s="516"/>
      <c r="P156" s="517"/>
      <c r="Q156" s="517"/>
      <c r="R156" s="517"/>
      <c r="S156" s="517"/>
      <c r="T156" s="517"/>
      <c r="U156" s="517"/>
      <c r="V156" s="517"/>
      <c r="W156" s="517"/>
      <c r="X156" s="517"/>
      <c r="Y156" s="517"/>
      <c r="Z156" s="517"/>
    </row>
    <row r="157" ht="12.75" customHeight="1" spans="1:26">
      <c r="A157" s="514"/>
      <c r="B157" s="515"/>
      <c r="C157" s="514"/>
      <c r="D157" s="515"/>
      <c r="E157" s="516"/>
      <c r="F157" s="516"/>
      <c r="G157" s="516"/>
      <c r="H157" s="516"/>
      <c r="I157" s="516"/>
      <c r="J157" s="516"/>
      <c r="K157" s="516"/>
      <c r="L157" s="516"/>
      <c r="M157" s="516"/>
      <c r="N157" s="516"/>
      <c r="O157" s="516"/>
      <c r="P157" s="517"/>
      <c r="Q157" s="517"/>
      <c r="R157" s="517"/>
      <c r="S157" s="517"/>
      <c r="T157" s="517"/>
      <c r="U157" s="517"/>
      <c r="V157" s="517"/>
      <c r="W157" s="517"/>
      <c r="X157" s="517"/>
      <c r="Y157" s="517"/>
      <c r="Z157" s="517"/>
    </row>
    <row r="158" ht="12.75" customHeight="1" spans="1:26">
      <c r="A158" s="514"/>
      <c r="B158" s="515"/>
      <c r="C158" s="514"/>
      <c r="D158" s="515"/>
      <c r="E158" s="516"/>
      <c r="F158" s="516"/>
      <c r="G158" s="516"/>
      <c r="H158" s="516"/>
      <c r="I158" s="516"/>
      <c r="J158" s="516"/>
      <c r="K158" s="516"/>
      <c r="L158" s="516"/>
      <c r="M158" s="516"/>
      <c r="N158" s="516"/>
      <c r="O158" s="516"/>
      <c r="P158" s="517"/>
      <c r="Q158" s="517"/>
      <c r="R158" s="517"/>
      <c r="S158" s="517"/>
      <c r="T158" s="517"/>
      <c r="U158" s="517"/>
      <c r="V158" s="517"/>
      <c r="W158" s="517"/>
      <c r="X158" s="517"/>
      <c r="Y158" s="517"/>
      <c r="Z158" s="517"/>
    </row>
    <row r="159" ht="12.75" customHeight="1" spans="1:26">
      <c r="A159" s="514"/>
      <c r="B159" s="515"/>
      <c r="C159" s="514"/>
      <c r="D159" s="515"/>
      <c r="E159" s="516"/>
      <c r="F159" s="516"/>
      <c r="G159" s="516"/>
      <c r="H159" s="516"/>
      <c r="I159" s="516"/>
      <c r="J159" s="516"/>
      <c r="K159" s="516"/>
      <c r="L159" s="516"/>
      <c r="M159" s="516"/>
      <c r="N159" s="516"/>
      <c r="O159" s="516"/>
      <c r="P159" s="517"/>
      <c r="Q159" s="517"/>
      <c r="R159" s="517"/>
      <c r="S159" s="517"/>
      <c r="T159" s="517"/>
      <c r="U159" s="517"/>
      <c r="V159" s="517"/>
      <c r="W159" s="517"/>
      <c r="X159" s="517"/>
      <c r="Y159" s="517"/>
      <c r="Z159" s="517"/>
    </row>
    <row r="160" ht="12.75" customHeight="1" spans="1:26">
      <c r="A160" s="514"/>
      <c r="B160" s="515"/>
      <c r="C160" s="514"/>
      <c r="D160" s="515"/>
      <c r="E160" s="516"/>
      <c r="F160" s="516"/>
      <c r="G160" s="516"/>
      <c r="H160" s="516"/>
      <c r="I160" s="516"/>
      <c r="J160" s="516"/>
      <c r="K160" s="516"/>
      <c r="L160" s="516"/>
      <c r="M160" s="516"/>
      <c r="N160" s="516"/>
      <c r="O160" s="516"/>
      <c r="P160" s="517"/>
      <c r="Q160" s="517"/>
      <c r="R160" s="517"/>
      <c r="S160" s="517"/>
      <c r="T160" s="517"/>
      <c r="U160" s="517"/>
      <c r="V160" s="517"/>
      <c r="W160" s="517"/>
      <c r="X160" s="517"/>
      <c r="Y160" s="517"/>
      <c r="Z160" s="517"/>
    </row>
    <row r="161" ht="12.75" customHeight="1" spans="1:26">
      <c r="A161" s="514"/>
      <c r="B161" s="515"/>
      <c r="C161" s="514"/>
      <c r="D161" s="515"/>
      <c r="E161" s="516"/>
      <c r="F161" s="516"/>
      <c r="G161" s="516"/>
      <c r="H161" s="516"/>
      <c r="I161" s="516"/>
      <c r="J161" s="516"/>
      <c r="K161" s="516"/>
      <c r="L161" s="516"/>
      <c r="M161" s="516"/>
      <c r="N161" s="516"/>
      <c r="O161" s="516"/>
      <c r="P161" s="517"/>
      <c r="Q161" s="517"/>
      <c r="R161" s="517"/>
      <c r="S161" s="517"/>
      <c r="T161" s="517"/>
      <c r="U161" s="517"/>
      <c r="V161" s="517"/>
      <c r="W161" s="517"/>
      <c r="X161" s="517"/>
      <c r="Y161" s="517"/>
      <c r="Z161" s="517"/>
    </row>
    <row r="162" ht="12.75" customHeight="1" spans="1:26">
      <c r="A162" s="514"/>
      <c r="B162" s="515"/>
      <c r="C162" s="514"/>
      <c r="D162" s="515"/>
      <c r="E162" s="516"/>
      <c r="F162" s="516"/>
      <c r="G162" s="516"/>
      <c r="H162" s="516"/>
      <c r="I162" s="516"/>
      <c r="J162" s="516"/>
      <c r="K162" s="516"/>
      <c r="L162" s="516"/>
      <c r="M162" s="516"/>
      <c r="N162" s="516"/>
      <c r="O162" s="516"/>
      <c r="P162" s="517"/>
      <c r="Q162" s="517"/>
      <c r="R162" s="517"/>
      <c r="S162" s="517"/>
      <c r="T162" s="517"/>
      <c r="U162" s="517"/>
      <c r="V162" s="517"/>
      <c r="W162" s="517"/>
      <c r="X162" s="517"/>
      <c r="Y162" s="517"/>
      <c r="Z162" s="517"/>
    </row>
    <row r="163" ht="12.75" customHeight="1" spans="1:26">
      <c r="A163" s="514"/>
      <c r="B163" s="515"/>
      <c r="C163" s="514"/>
      <c r="D163" s="515"/>
      <c r="E163" s="516"/>
      <c r="F163" s="516"/>
      <c r="G163" s="516"/>
      <c r="H163" s="516"/>
      <c r="I163" s="516"/>
      <c r="J163" s="516"/>
      <c r="K163" s="516"/>
      <c r="L163" s="516"/>
      <c r="M163" s="516"/>
      <c r="N163" s="516"/>
      <c r="O163" s="516"/>
      <c r="P163" s="517"/>
      <c r="Q163" s="517"/>
      <c r="R163" s="517"/>
      <c r="S163" s="517"/>
      <c r="T163" s="517"/>
      <c r="U163" s="517"/>
      <c r="V163" s="517"/>
      <c r="W163" s="517"/>
      <c r="X163" s="517"/>
      <c r="Y163" s="517"/>
      <c r="Z163" s="517"/>
    </row>
    <row r="164" ht="12.75" customHeight="1" spans="1:26">
      <c r="A164" s="514"/>
      <c r="B164" s="515"/>
      <c r="C164" s="514"/>
      <c r="D164" s="515"/>
      <c r="E164" s="516"/>
      <c r="F164" s="516"/>
      <c r="G164" s="516"/>
      <c r="H164" s="516"/>
      <c r="I164" s="516"/>
      <c r="J164" s="516"/>
      <c r="K164" s="516"/>
      <c r="L164" s="516"/>
      <c r="M164" s="516"/>
      <c r="N164" s="516"/>
      <c r="O164" s="516"/>
      <c r="P164" s="517"/>
      <c r="Q164" s="517"/>
      <c r="R164" s="517"/>
      <c r="S164" s="517"/>
      <c r="T164" s="517"/>
      <c r="U164" s="517"/>
      <c r="V164" s="517"/>
      <c r="W164" s="517"/>
      <c r="X164" s="517"/>
      <c r="Y164" s="517"/>
      <c r="Z164" s="517"/>
    </row>
    <row r="165" ht="12.75" customHeight="1" spans="1:26">
      <c r="A165" s="514"/>
      <c r="B165" s="515"/>
      <c r="C165" s="514"/>
      <c r="D165" s="515"/>
      <c r="E165" s="516"/>
      <c r="F165" s="516"/>
      <c r="G165" s="516"/>
      <c r="H165" s="516"/>
      <c r="I165" s="516"/>
      <c r="J165" s="516"/>
      <c r="K165" s="516"/>
      <c r="L165" s="516"/>
      <c r="M165" s="516"/>
      <c r="N165" s="516"/>
      <c r="O165" s="516"/>
      <c r="P165" s="517"/>
      <c r="Q165" s="517"/>
      <c r="R165" s="517"/>
      <c r="S165" s="517"/>
      <c r="T165" s="517"/>
      <c r="U165" s="517"/>
      <c r="V165" s="517"/>
      <c r="W165" s="517"/>
      <c r="X165" s="517"/>
      <c r="Y165" s="517"/>
      <c r="Z165" s="517"/>
    </row>
    <row r="166" ht="12.75" customHeight="1" spans="1:26">
      <c r="A166" s="514"/>
      <c r="B166" s="515"/>
      <c r="C166" s="514"/>
      <c r="D166" s="515"/>
      <c r="E166" s="516"/>
      <c r="F166" s="516"/>
      <c r="G166" s="516"/>
      <c r="H166" s="516"/>
      <c r="I166" s="516"/>
      <c r="J166" s="516"/>
      <c r="K166" s="516"/>
      <c r="L166" s="516"/>
      <c r="M166" s="516"/>
      <c r="N166" s="516"/>
      <c r="O166" s="516"/>
      <c r="P166" s="517"/>
      <c r="Q166" s="517"/>
      <c r="R166" s="517"/>
      <c r="S166" s="517"/>
      <c r="T166" s="517"/>
      <c r="U166" s="517"/>
      <c r="V166" s="517"/>
      <c r="W166" s="517"/>
      <c r="X166" s="517"/>
      <c r="Y166" s="517"/>
      <c r="Z166" s="517"/>
    </row>
    <row r="167" ht="12.75" customHeight="1" spans="1:26">
      <c r="A167" s="514"/>
      <c r="B167" s="515"/>
      <c r="C167" s="514"/>
      <c r="D167" s="515"/>
      <c r="E167" s="516"/>
      <c r="F167" s="516"/>
      <c r="G167" s="516"/>
      <c r="H167" s="516"/>
      <c r="I167" s="516"/>
      <c r="J167" s="516"/>
      <c r="K167" s="516"/>
      <c r="L167" s="516"/>
      <c r="M167" s="516"/>
      <c r="N167" s="516"/>
      <c r="O167" s="516"/>
      <c r="P167" s="517"/>
      <c r="Q167" s="517"/>
      <c r="R167" s="517"/>
      <c r="S167" s="517"/>
      <c r="T167" s="517"/>
      <c r="U167" s="517"/>
      <c r="V167" s="517"/>
      <c r="W167" s="517"/>
      <c r="X167" s="517"/>
      <c r="Y167" s="517"/>
      <c r="Z167" s="517"/>
    </row>
    <row r="168" ht="12.75" customHeight="1" spans="1:26">
      <c r="A168" s="514"/>
      <c r="B168" s="515"/>
      <c r="C168" s="514"/>
      <c r="D168" s="515"/>
      <c r="E168" s="516"/>
      <c r="F168" s="516"/>
      <c r="G168" s="516"/>
      <c r="H168" s="516"/>
      <c r="I168" s="516"/>
      <c r="J168" s="516"/>
      <c r="K168" s="516"/>
      <c r="L168" s="516"/>
      <c r="M168" s="516"/>
      <c r="N168" s="516"/>
      <c r="O168" s="516"/>
      <c r="P168" s="517"/>
      <c r="Q168" s="517"/>
      <c r="R168" s="517"/>
      <c r="S168" s="517"/>
      <c r="T168" s="517"/>
      <c r="U168" s="517"/>
      <c r="V168" s="517"/>
      <c r="W168" s="517"/>
      <c r="X168" s="517"/>
      <c r="Y168" s="517"/>
      <c r="Z168" s="517"/>
    </row>
    <row r="169" ht="12.75" customHeight="1" spans="1:26">
      <c r="A169" s="514"/>
      <c r="B169" s="515"/>
      <c r="C169" s="514"/>
      <c r="D169" s="515"/>
      <c r="E169" s="516"/>
      <c r="F169" s="516"/>
      <c r="G169" s="516"/>
      <c r="H169" s="516"/>
      <c r="I169" s="516"/>
      <c r="J169" s="516"/>
      <c r="K169" s="516"/>
      <c r="L169" s="516"/>
      <c r="M169" s="516"/>
      <c r="N169" s="516"/>
      <c r="O169" s="516"/>
      <c r="P169" s="517"/>
      <c r="Q169" s="517"/>
      <c r="R169" s="517"/>
      <c r="S169" s="517"/>
      <c r="T169" s="517"/>
      <c r="U169" s="517"/>
      <c r="V169" s="517"/>
      <c r="W169" s="517"/>
      <c r="X169" s="517"/>
      <c r="Y169" s="517"/>
      <c r="Z169" s="517"/>
    </row>
    <row r="170" ht="12.75" customHeight="1" spans="1:26">
      <c r="A170" s="514"/>
      <c r="B170" s="515"/>
      <c r="C170" s="514"/>
      <c r="D170" s="515"/>
      <c r="E170" s="516"/>
      <c r="F170" s="516"/>
      <c r="G170" s="516"/>
      <c r="H170" s="516"/>
      <c r="I170" s="516"/>
      <c r="J170" s="516"/>
      <c r="K170" s="516"/>
      <c r="L170" s="516"/>
      <c r="M170" s="516"/>
      <c r="N170" s="516"/>
      <c r="O170" s="516"/>
      <c r="P170" s="517"/>
      <c r="Q170" s="517"/>
      <c r="R170" s="517"/>
      <c r="S170" s="517"/>
      <c r="T170" s="517"/>
      <c r="U170" s="517"/>
      <c r="V170" s="517"/>
      <c r="W170" s="517"/>
      <c r="X170" s="517"/>
      <c r="Y170" s="517"/>
      <c r="Z170" s="517"/>
    </row>
    <row r="171" ht="12.75" customHeight="1" spans="1:26">
      <c r="A171" s="514"/>
      <c r="B171" s="515"/>
      <c r="C171" s="514"/>
      <c r="D171" s="515"/>
      <c r="E171" s="516"/>
      <c r="F171" s="516"/>
      <c r="G171" s="516"/>
      <c r="H171" s="516"/>
      <c r="I171" s="516"/>
      <c r="J171" s="516"/>
      <c r="K171" s="516"/>
      <c r="L171" s="516"/>
      <c r="M171" s="516"/>
      <c r="N171" s="516"/>
      <c r="O171" s="516"/>
      <c r="P171" s="517"/>
      <c r="Q171" s="517"/>
      <c r="R171" s="517"/>
      <c r="S171" s="517"/>
      <c r="T171" s="517"/>
      <c r="U171" s="517"/>
      <c r="V171" s="517"/>
      <c r="W171" s="517"/>
      <c r="X171" s="517"/>
      <c r="Y171" s="517"/>
      <c r="Z171" s="517"/>
    </row>
    <row r="172" ht="12.75" customHeight="1" spans="1:26">
      <c r="A172" s="514"/>
      <c r="B172" s="515"/>
      <c r="C172" s="514"/>
      <c r="D172" s="515"/>
      <c r="E172" s="516"/>
      <c r="F172" s="516"/>
      <c r="G172" s="516"/>
      <c r="H172" s="516"/>
      <c r="I172" s="516"/>
      <c r="J172" s="516"/>
      <c r="K172" s="516"/>
      <c r="L172" s="516"/>
      <c r="M172" s="516"/>
      <c r="N172" s="516"/>
      <c r="O172" s="516"/>
      <c r="P172" s="517"/>
      <c r="Q172" s="517"/>
      <c r="R172" s="517"/>
      <c r="S172" s="517"/>
      <c r="T172" s="517"/>
      <c r="U172" s="517"/>
      <c r="V172" s="517"/>
      <c r="W172" s="517"/>
      <c r="X172" s="517"/>
      <c r="Y172" s="517"/>
      <c r="Z172" s="517"/>
    </row>
    <row r="173" ht="12.75" customHeight="1" spans="1:26">
      <c r="A173" s="514"/>
      <c r="B173" s="515"/>
      <c r="C173" s="514"/>
      <c r="D173" s="515"/>
      <c r="E173" s="516"/>
      <c r="F173" s="516"/>
      <c r="G173" s="516"/>
      <c r="H173" s="516"/>
      <c r="I173" s="516"/>
      <c r="J173" s="516"/>
      <c r="K173" s="516"/>
      <c r="L173" s="516"/>
      <c r="M173" s="516"/>
      <c r="N173" s="516"/>
      <c r="O173" s="516"/>
      <c r="P173" s="517"/>
      <c r="Q173" s="517"/>
      <c r="R173" s="517"/>
      <c r="S173" s="517"/>
      <c r="T173" s="517"/>
      <c r="U173" s="517"/>
      <c r="V173" s="517"/>
      <c r="W173" s="517"/>
      <c r="X173" s="517"/>
      <c r="Y173" s="517"/>
      <c r="Z173" s="517"/>
    </row>
    <row r="174" ht="12.75" customHeight="1" spans="1:26">
      <c r="A174" s="514"/>
      <c r="B174" s="515"/>
      <c r="C174" s="514"/>
      <c r="D174" s="515"/>
      <c r="E174" s="516"/>
      <c r="F174" s="516"/>
      <c r="G174" s="516"/>
      <c r="H174" s="516"/>
      <c r="I174" s="516"/>
      <c r="J174" s="516"/>
      <c r="K174" s="516"/>
      <c r="L174" s="516"/>
      <c r="M174" s="516"/>
      <c r="N174" s="516"/>
      <c r="O174" s="516"/>
      <c r="P174" s="517"/>
      <c r="Q174" s="517"/>
      <c r="R174" s="517"/>
      <c r="S174" s="517"/>
      <c r="T174" s="517"/>
      <c r="U174" s="517"/>
      <c r="V174" s="517"/>
      <c r="W174" s="517"/>
      <c r="X174" s="517"/>
      <c r="Y174" s="517"/>
      <c r="Z174" s="517"/>
    </row>
    <row r="175" ht="12.75" customHeight="1" spans="1:26">
      <c r="A175" s="514"/>
      <c r="B175" s="515"/>
      <c r="C175" s="514"/>
      <c r="D175" s="515"/>
      <c r="E175" s="516"/>
      <c r="F175" s="516"/>
      <c r="G175" s="516"/>
      <c r="H175" s="516"/>
      <c r="I175" s="516"/>
      <c r="J175" s="516"/>
      <c r="K175" s="516"/>
      <c r="L175" s="516"/>
      <c r="M175" s="516"/>
      <c r="N175" s="516"/>
      <c r="O175" s="516"/>
      <c r="P175" s="517"/>
      <c r="Q175" s="517"/>
      <c r="R175" s="517"/>
      <c r="S175" s="517"/>
      <c r="T175" s="517"/>
      <c r="U175" s="517"/>
      <c r="V175" s="517"/>
      <c r="W175" s="517"/>
      <c r="X175" s="517"/>
      <c r="Y175" s="517"/>
      <c r="Z175" s="517"/>
    </row>
    <row r="176" ht="12.75" customHeight="1" spans="1:26">
      <c r="A176" s="514"/>
      <c r="B176" s="515"/>
      <c r="C176" s="514"/>
      <c r="D176" s="515"/>
      <c r="E176" s="516"/>
      <c r="F176" s="516"/>
      <c r="G176" s="516"/>
      <c r="H176" s="516"/>
      <c r="I176" s="516"/>
      <c r="J176" s="516"/>
      <c r="K176" s="516"/>
      <c r="L176" s="516"/>
      <c r="M176" s="516"/>
      <c r="N176" s="516"/>
      <c r="O176" s="516"/>
      <c r="P176" s="517"/>
      <c r="Q176" s="517"/>
      <c r="R176" s="517"/>
      <c r="S176" s="517"/>
      <c r="T176" s="517"/>
      <c r="U176" s="517"/>
      <c r="V176" s="517"/>
      <c r="W176" s="517"/>
      <c r="X176" s="517"/>
      <c r="Y176" s="517"/>
      <c r="Z176" s="517"/>
    </row>
    <row r="177" ht="12.75" customHeight="1" spans="1:26">
      <c r="A177" s="514"/>
      <c r="B177" s="515"/>
      <c r="C177" s="514"/>
      <c r="D177" s="515"/>
      <c r="E177" s="516"/>
      <c r="F177" s="516"/>
      <c r="G177" s="516"/>
      <c r="H177" s="516"/>
      <c r="I177" s="516"/>
      <c r="J177" s="516"/>
      <c r="K177" s="516"/>
      <c r="L177" s="516"/>
      <c r="M177" s="516"/>
      <c r="N177" s="516"/>
      <c r="O177" s="516"/>
      <c r="P177" s="517"/>
      <c r="Q177" s="517"/>
      <c r="R177" s="517"/>
      <c r="S177" s="517"/>
      <c r="T177" s="517"/>
      <c r="U177" s="517"/>
      <c r="V177" s="517"/>
      <c r="W177" s="517"/>
      <c r="X177" s="517"/>
      <c r="Y177" s="517"/>
      <c r="Z177" s="517"/>
    </row>
    <row r="178" ht="12.75" customHeight="1" spans="1:26">
      <c r="A178" s="514"/>
      <c r="B178" s="515"/>
      <c r="C178" s="514"/>
      <c r="D178" s="515"/>
      <c r="E178" s="516"/>
      <c r="F178" s="516"/>
      <c r="G178" s="516"/>
      <c r="H178" s="516"/>
      <c r="I178" s="516"/>
      <c r="J178" s="516"/>
      <c r="K178" s="516"/>
      <c r="L178" s="516"/>
      <c r="M178" s="516"/>
      <c r="N178" s="516"/>
      <c r="O178" s="516"/>
      <c r="P178" s="517"/>
      <c r="Q178" s="517"/>
      <c r="R178" s="517"/>
      <c r="S178" s="517"/>
      <c r="T178" s="517"/>
      <c r="U178" s="517"/>
      <c r="V178" s="517"/>
      <c r="W178" s="517"/>
      <c r="X178" s="517"/>
      <c r="Y178" s="517"/>
      <c r="Z178" s="517"/>
    </row>
    <row r="179" ht="12.75" customHeight="1" spans="1:26">
      <c r="A179" s="514"/>
      <c r="B179" s="515"/>
      <c r="C179" s="514"/>
      <c r="D179" s="515"/>
      <c r="E179" s="516"/>
      <c r="F179" s="516"/>
      <c r="G179" s="516"/>
      <c r="H179" s="516"/>
      <c r="I179" s="516"/>
      <c r="J179" s="516"/>
      <c r="K179" s="516"/>
      <c r="L179" s="516"/>
      <c r="M179" s="516"/>
      <c r="N179" s="516"/>
      <c r="O179" s="516"/>
      <c r="P179" s="517"/>
      <c r="Q179" s="517"/>
      <c r="R179" s="517"/>
      <c r="S179" s="517"/>
      <c r="T179" s="517"/>
      <c r="U179" s="517"/>
      <c r="V179" s="517"/>
      <c r="W179" s="517"/>
      <c r="X179" s="517"/>
      <c r="Y179" s="517"/>
      <c r="Z179" s="517"/>
    </row>
    <row r="180" ht="12.75" customHeight="1" spans="1:26">
      <c r="A180" s="514"/>
      <c r="B180" s="515"/>
      <c r="C180" s="514"/>
      <c r="D180" s="515"/>
      <c r="E180" s="516"/>
      <c r="F180" s="516"/>
      <c r="G180" s="516"/>
      <c r="H180" s="516"/>
      <c r="I180" s="516"/>
      <c r="J180" s="516"/>
      <c r="K180" s="516"/>
      <c r="L180" s="516"/>
      <c r="M180" s="516"/>
      <c r="N180" s="516"/>
      <c r="O180" s="516"/>
      <c r="P180" s="517"/>
      <c r="Q180" s="517"/>
      <c r="R180" s="517"/>
      <c r="S180" s="517"/>
      <c r="T180" s="517"/>
      <c r="U180" s="517"/>
      <c r="V180" s="517"/>
      <c r="W180" s="517"/>
      <c r="X180" s="517"/>
      <c r="Y180" s="517"/>
      <c r="Z180" s="517"/>
    </row>
    <row r="181" ht="12.75" customHeight="1" spans="1:26">
      <c r="A181" s="514"/>
      <c r="B181" s="515"/>
      <c r="C181" s="514"/>
      <c r="D181" s="515"/>
      <c r="E181" s="516"/>
      <c r="F181" s="516"/>
      <c r="G181" s="516"/>
      <c r="H181" s="516"/>
      <c r="I181" s="516"/>
      <c r="J181" s="516"/>
      <c r="K181" s="516"/>
      <c r="L181" s="516"/>
      <c r="M181" s="516"/>
      <c r="N181" s="516"/>
      <c r="O181" s="516"/>
      <c r="P181" s="517"/>
      <c r="Q181" s="517"/>
      <c r="R181" s="517"/>
      <c r="S181" s="517"/>
      <c r="T181" s="517"/>
      <c r="U181" s="517"/>
      <c r="V181" s="517"/>
      <c r="W181" s="517"/>
      <c r="X181" s="517"/>
      <c r="Y181" s="517"/>
      <c r="Z181" s="517"/>
    </row>
    <row r="182" ht="12.75" customHeight="1" spans="1:26">
      <c r="A182" s="514"/>
      <c r="B182" s="515"/>
      <c r="C182" s="514"/>
      <c r="D182" s="515"/>
      <c r="E182" s="516"/>
      <c r="F182" s="516"/>
      <c r="G182" s="516"/>
      <c r="H182" s="516"/>
      <c r="I182" s="516"/>
      <c r="J182" s="516"/>
      <c r="K182" s="516"/>
      <c r="L182" s="516"/>
      <c r="M182" s="516"/>
      <c r="N182" s="516"/>
      <c r="O182" s="516"/>
      <c r="P182" s="517"/>
      <c r="Q182" s="517"/>
      <c r="R182" s="517"/>
      <c r="S182" s="517"/>
      <c r="T182" s="517"/>
      <c r="U182" s="517"/>
      <c r="V182" s="517"/>
      <c r="W182" s="517"/>
      <c r="X182" s="517"/>
      <c r="Y182" s="517"/>
      <c r="Z182" s="517"/>
    </row>
    <row r="183" ht="12.75" customHeight="1" spans="1:26">
      <c r="A183" s="514"/>
      <c r="B183" s="515"/>
      <c r="C183" s="514"/>
      <c r="D183" s="515"/>
      <c r="E183" s="516"/>
      <c r="F183" s="516"/>
      <c r="G183" s="516"/>
      <c r="H183" s="516"/>
      <c r="I183" s="516"/>
      <c r="J183" s="516"/>
      <c r="K183" s="516"/>
      <c r="L183" s="516"/>
      <c r="M183" s="516"/>
      <c r="N183" s="516"/>
      <c r="O183" s="516"/>
      <c r="P183" s="517"/>
      <c r="Q183" s="517"/>
      <c r="R183" s="517"/>
      <c r="S183" s="517"/>
      <c r="T183" s="517"/>
      <c r="U183" s="517"/>
      <c r="V183" s="517"/>
      <c r="W183" s="517"/>
      <c r="X183" s="517"/>
      <c r="Y183" s="517"/>
      <c r="Z183" s="517"/>
    </row>
    <row r="184" ht="12.75" customHeight="1" spans="1:26">
      <c r="A184" s="514"/>
      <c r="B184" s="515"/>
      <c r="C184" s="514"/>
      <c r="D184" s="515"/>
      <c r="E184" s="516"/>
      <c r="F184" s="516"/>
      <c r="G184" s="516"/>
      <c r="H184" s="516"/>
      <c r="I184" s="516"/>
      <c r="J184" s="516"/>
      <c r="K184" s="516"/>
      <c r="L184" s="516"/>
      <c r="M184" s="516"/>
      <c r="N184" s="516"/>
      <c r="O184" s="516"/>
      <c r="P184" s="517"/>
      <c r="Q184" s="517"/>
      <c r="R184" s="517"/>
      <c r="S184" s="517"/>
      <c r="T184" s="517"/>
      <c r="U184" s="517"/>
      <c r="V184" s="517"/>
      <c r="W184" s="517"/>
      <c r="X184" s="517"/>
      <c r="Y184" s="517"/>
      <c r="Z184" s="517"/>
    </row>
    <row r="185" ht="12.75" customHeight="1" spans="1:26">
      <c r="A185" s="514"/>
      <c r="B185" s="515"/>
      <c r="C185" s="514"/>
      <c r="D185" s="515"/>
      <c r="E185" s="516"/>
      <c r="F185" s="516"/>
      <c r="G185" s="516"/>
      <c r="H185" s="516"/>
      <c r="I185" s="516"/>
      <c r="J185" s="516"/>
      <c r="K185" s="516"/>
      <c r="L185" s="516"/>
      <c r="M185" s="516"/>
      <c r="N185" s="516"/>
      <c r="O185" s="516"/>
      <c r="P185" s="517"/>
      <c r="Q185" s="517"/>
      <c r="R185" s="517"/>
      <c r="S185" s="517"/>
      <c r="T185" s="517"/>
      <c r="U185" s="517"/>
      <c r="V185" s="517"/>
      <c r="W185" s="517"/>
      <c r="X185" s="517"/>
      <c r="Y185" s="517"/>
      <c r="Z185" s="517"/>
    </row>
    <row r="186" ht="12.75" customHeight="1" spans="1:26">
      <c r="A186" s="514"/>
      <c r="B186" s="515"/>
      <c r="C186" s="514"/>
      <c r="D186" s="515"/>
      <c r="E186" s="516"/>
      <c r="F186" s="516"/>
      <c r="G186" s="516"/>
      <c r="H186" s="516"/>
      <c r="I186" s="516"/>
      <c r="J186" s="516"/>
      <c r="K186" s="516"/>
      <c r="L186" s="516"/>
      <c r="M186" s="516"/>
      <c r="N186" s="516"/>
      <c r="O186" s="516"/>
      <c r="P186" s="517"/>
      <c r="Q186" s="517"/>
      <c r="R186" s="517"/>
      <c r="S186" s="517"/>
      <c r="T186" s="517"/>
      <c r="U186" s="517"/>
      <c r="V186" s="517"/>
      <c r="W186" s="517"/>
      <c r="X186" s="517"/>
      <c r="Y186" s="517"/>
      <c r="Z186" s="517"/>
    </row>
    <row r="187" ht="12.75" customHeight="1" spans="1:26">
      <c r="A187" s="514"/>
      <c r="B187" s="515"/>
      <c r="C187" s="514"/>
      <c r="D187" s="515"/>
      <c r="E187" s="516"/>
      <c r="F187" s="516"/>
      <c r="G187" s="516"/>
      <c r="H187" s="516"/>
      <c r="I187" s="516"/>
      <c r="J187" s="516"/>
      <c r="K187" s="516"/>
      <c r="L187" s="516"/>
      <c r="M187" s="516"/>
      <c r="N187" s="516"/>
      <c r="O187" s="516"/>
      <c r="P187" s="517"/>
      <c r="Q187" s="517"/>
      <c r="R187" s="517"/>
      <c r="S187" s="517"/>
      <c r="T187" s="517"/>
      <c r="U187" s="517"/>
      <c r="V187" s="517"/>
      <c r="W187" s="517"/>
      <c r="X187" s="517"/>
      <c r="Y187" s="517"/>
      <c r="Z187" s="517"/>
    </row>
    <row r="188" ht="12.75" customHeight="1" spans="1:26">
      <c r="A188" s="514"/>
      <c r="B188" s="515"/>
      <c r="C188" s="514"/>
      <c r="D188" s="515"/>
      <c r="E188" s="516"/>
      <c r="F188" s="516"/>
      <c r="G188" s="516"/>
      <c r="H188" s="516"/>
      <c r="I188" s="516"/>
      <c r="J188" s="516"/>
      <c r="K188" s="516"/>
      <c r="L188" s="516"/>
      <c r="M188" s="516"/>
      <c r="N188" s="516"/>
      <c r="O188" s="516"/>
      <c r="P188" s="517"/>
      <c r="Q188" s="517"/>
      <c r="R188" s="517"/>
      <c r="S188" s="517"/>
      <c r="T188" s="517"/>
      <c r="U188" s="517"/>
      <c r="V188" s="517"/>
      <c r="W188" s="517"/>
      <c r="X188" s="517"/>
      <c r="Y188" s="517"/>
      <c r="Z188" s="517"/>
    </row>
    <row r="189" ht="12.75" customHeight="1" spans="1:26">
      <c r="A189" s="514"/>
      <c r="B189" s="515"/>
      <c r="C189" s="514"/>
      <c r="D189" s="515"/>
      <c r="E189" s="516"/>
      <c r="F189" s="516"/>
      <c r="G189" s="516"/>
      <c r="H189" s="516"/>
      <c r="I189" s="516"/>
      <c r="J189" s="516"/>
      <c r="K189" s="516"/>
      <c r="L189" s="516"/>
      <c r="M189" s="516"/>
      <c r="N189" s="516"/>
      <c r="O189" s="516"/>
      <c r="P189" s="517"/>
      <c r="Q189" s="517"/>
      <c r="R189" s="517"/>
      <c r="S189" s="517"/>
      <c r="T189" s="517"/>
      <c r="U189" s="517"/>
      <c r="V189" s="517"/>
      <c r="W189" s="517"/>
      <c r="X189" s="517"/>
      <c r="Y189" s="517"/>
      <c r="Z189" s="517"/>
    </row>
    <row r="190" ht="12.75" customHeight="1" spans="1:26">
      <c r="A190" s="514"/>
      <c r="B190" s="515"/>
      <c r="C190" s="514"/>
      <c r="D190" s="515"/>
      <c r="E190" s="516"/>
      <c r="F190" s="516"/>
      <c r="G190" s="516"/>
      <c r="H190" s="516"/>
      <c r="I190" s="516"/>
      <c r="J190" s="516"/>
      <c r="K190" s="516"/>
      <c r="L190" s="516"/>
      <c r="M190" s="516"/>
      <c r="N190" s="516"/>
      <c r="O190" s="516"/>
      <c r="P190" s="517"/>
      <c r="Q190" s="517"/>
      <c r="R190" s="517"/>
      <c r="S190" s="517"/>
      <c r="T190" s="517"/>
      <c r="U190" s="517"/>
      <c r="V190" s="517"/>
      <c r="W190" s="517"/>
      <c r="X190" s="517"/>
      <c r="Y190" s="517"/>
      <c r="Z190" s="517"/>
    </row>
    <row r="191" ht="12.75" customHeight="1" spans="1:26">
      <c r="A191" s="514"/>
      <c r="B191" s="515"/>
      <c r="C191" s="514"/>
      <c r="D191" s="515"/>
      <c r="E191" s="516"/>
      <c r="F191" s="516"/>
      <c r="G191" s="516"/>
      <c r="H191" s="516"/>
      <c r="I191" s="516"/>
      <c r="J191" s="516"/>
      <c r="K191" s="516"/>
      <c r="L191" s="516"/>
      <c r="M191" s="516"/>
      <c r="N191" s="516"/>
      <c r="O191" s="516"/>
      <c r="P191" s="517"/>
      <c r="Q191" s="517"/>
      <c r="R191" s="517"/>
      <c r="S191" s="517"/>
      <c r="T191" s="517"/>
      <c r="U191" s="517"/>
      <c r="V191" s="517"/>
      <c r="W191" s="517"/>
      <c r="X191" s="517"/>
      <c r="Y191" s="517"/>
      <c r="Z191" s="517"/>
    </row>
    <row r="192" ht="12.75" customHeight="1" spans="1:26">
      <c r="A192" s="514"/>
      <c r="B192" s="515"/>
      <c r="C192" s="514"/>
      <c r="D192" s="515"/>
      <c r="E192" s="516"/>
      <c r="F192" s="516"/>
      <c r="G192" s="516"/>
      <c r="H192" s="516"/>
      <c r="I192" s="516"/>
      <c r="J192" s="516"/>
      <c r="K192" s="516"/>
      <c r="L192" s="516"/>
      <c r="M192" s="516"/>
      <c r="N192" s="516"/>
      <c r="O192" s="516"/>
      <c r="P192" s="517"/>
      <c r="Q192" s="517"/>
      <c r="R192" s="517"/>
      <c r="S192" s="517"/>
      <c r="T192" s="517"/>
      <c r="U192" s="517"/>
      <c r="V192" s="517"/>
      <c r="W192" s="517"/>
      <c r="X192" s="517"/>
      <c r="Y192" s="517"/>
      <c r="Z192" s="517"/>
    </row>
    <row r="193" ht="12.75" customHeight="1" spans="1:26">
      <c r="A193" s="514"/>
      <c r="B193" s="515"/>
      <c r="C193" s="514"/>
      <c r="D193" s="515"/>
      <c r="E193" s="516"/>
      <c r="F193" s="516"/>
      <c r="G193" s="516"/>
      <c r="H193" s="516"/>
      <c r="I193" s="516"/>
      <c r="J193" s="516"/>
      <c r="K193" s="516"/>
      <c r="L193" s="516"/>
      <c r="M193" s="516"/>
      <c r="N193" s="516"/>
      <c r="O193" s="516"/>
      <c r="P193" s="517"/>
      <c r="Q193" s="517"/>
      <c r="R193" s="517"/>
      <c r="S193" s="517"/>
      <c r="T193" s="517"/>
      <c r="U193" s="517"/>
      <c r="V193" s="517"/>
      <c r="W193" s="517"/>
      <c r="X193" s="517"/>
      <c r="Y193" s="517"/>
      <c r="Z193" s="517"/>
    </row>
    <row r="194" ht="12.75" customHeight="1" spans="1:26">
      <c r="A194" s="514"/>
      <c r="B194" s="515"/>
      <c r="C194" s="514"/>
      <c r="D194" s="515"/>
      <c r="E194" s="516"/>
      <c r="F194" s="516"/>
      <c r="G194" s="516"/>
      <c r="H194" s="516"/>
      <c r="I194" s="516"/>
      <c r="J194" s="516"/>
      <c r="K194" s="516"/>
      <c r="L194" s="516"/>
      <c r="M194" s="516"/>
      <c r="N194" s="516"/>
      <c r="O194" s="516"/>
      <c r="P194" s="517"/>
      <c r="Q194" s="517"/>
      <c r="R194" s="517"/>
      <c r="S194" s="517"/>
      <c r="T194" s="517"/>
      <c r="U194" s="517"/>
      <c r="V194" s="517"/>
      <c r="W194" s="517"/>
      <c r="X194" s="517"/>
      <c r="Y194" s="517"/>
      <c r="Z194" s="517"/>
    </row>
    <row r="195" ht="12.75" customHeight="1" spans="1:26">
      <c r="A195" s="514"/>
      <c r="B195" s="515"/>
      <c r="C195" s="514"/>
      <c r="D195" s="515"/>
      <c r="E195" s="516"/>
      <c r="F195" s="516"/>
      <c r="G195" s="516"/>
      <c r="H195" s="516"/>
      <c r="I195" s="516"/>
      <c r="J195" s="516"/>
      <c r="K195" s="516"/>
      <c r="L195" s="516"/>
      <c r="M195" s="516"/>
      <c r="N195" s="516"/>
      <c r="O195" s="516"/>
      <c r="P195" s="517"/>
      <c r="Q195" s="517"/>
      <c r="R195" s="517"/>
      <c r="S195" s="517"/>
      <c r="T195" s="517"/>
      <c r="U195" s="517"/>
      <c r="V195" s="517"/>
      <c r="W195" s="517"/>
      <c r="X195" s="517"/>
      <c r="Y195" s="517"/>
      <c r="Z195" s="517"/>
    </row>
    <row r="196" ht="12.75" customHeight="1" spans="1:26">
      <c r="A196" s="514"/>
      <c r="B196" s="515"/>
      <c r="C196" s="514"/>
      <c r="D196" s="515"/>
      <c r="E196" s="516"/>
      <c r="F196" s="516"/>
      <c r="G196" s="516"/>
      <c r="H196" s="516"/>
      <c r="I196" s="516"/>
      <c r="J196" s="516"/>
      <c r="K196" s="516"/>
      <c r="L196" s="516"/>
      <c r="M196" s="516"/>
      <c r="N196" s="516"/>
      <c r="O196" s="516"/>
      <c r="P196" s="517"/>
      <c r="Q196" s="517"/>
      <c r="R196" s="517"/>
      <c r="S196" s="517"/>
      <c r="T196" s="517"/>
      <c r="U196" s="517"/>
      <c r="V196" s="517"/>
      <c r="W196" s="517"/>
      <c r="X196" s="517"/>
      <c r="Y196" s="517"/>
      <c r="Z196" s="517"/>
    </row>
    <row r="197" ht="12.75" customHeight="1" spans="1:26">
      <c r="A197" s="514"/>
      <c r="B197" s="515"/>
      <c r="C197" s="514"/>
      <c r="D197" s="515"/>
      <c r="E197" s="516"/>
      <c r="F197" s="516"/>
      <c r="G197" s="516"/>
      <c r="H197" s="516"/>
      <c r="I197" s="516"/>
      <c r="J197" s="516"/>
      <c r="K197" s="516"/>
      <c r="L197" s="516"/>
      <c r="M197" s="516"/>
      <c r="N197" s="516"/>
      <c r="O197" s="516"/>
      <c r="P197" s="517"/>
      <c r="Q197" s="517"/>
      <c r="R197" s="517"/>
      <c r="S197" s="517"/>
      <c r="T197" s="517"/>
      <c r="U197" s="517"/>
      <c r="V197" s="517"/>
      <c r="W197" s="517"/>
      <c r="X197" s="517"/>
      <c r="Y197" s="517"/>
      <c r="Z197" s="517"/>
    </row>
    <row r="198" ht="12.75" customHeight="1" spans="1:26">
      <c r="A198" s="514"/>
      <c r="B198" s="515"/>
      <c r="C198" s="514"/>
      <c r="D198" s="515"/>
      <c r="E198" s="516"/>
      <c r="F198" s="516"/>
      <c r="G198" s="516"/>
      <c r="H198" s="516"/>
      <c r="I198" s="516"/>
      <c r="J198" s="516"/>
      <c r="K198" s="516"/>
      <c r="L198" s="516"/>
      <c r="M198" s="516"/>
      <c r="N198" s="516"/>
      <c r="O198" s="516"/>
      <c r="P198" s="517"/>
      <c r="Q198" s="517"/>
      <c r="R198" s="517"/>
      <c r="S198" s="517"/>
      <c r="T198" s="517"/>
      <c r="U198" s="517"/>
      <c r="V198" s="517"/>
      <c r="W198" s="517"/>
      <c r="X198" s="517"/>
      <c r="Y198" s="517"/>
      <c r="Z198" s="517"/>
    </row>
    <row r="199" ht="12.75" customHeight="1" spans="1:26">
      <c r="A199" s="514"/>
      <c r="B199" s="515"/>
      <c r="C199" s="514"/>
      <c r="D199" s="515"/>
      <c r="E199" s="516"/>
      <c r="F199" s="516"/>
      <c r="G199" s="516"/>
      <c r="H199" s="516"/>
      <c r="I199" s="516"/>
      <c r="J199" s="516"/>
      <c r="K199" s="516"/>
      <c r="L199" s="516"/>
      <c r="M199" s="516"/>
      <c r="N199" s="516"/>
      <c r="O199" s="516"/>
      <c r="P199" s="517"/>
      <c r="Q199" s="517"/>
      <c r="R199" s="517"/>
      <c r="S199" s="517"/>
      <c r="T199" s="517"/>
      <c r="U199" s="517"/>
      <c r="V199" s="517"/>
      <c r="W199" s="517"/>
      <c r="X199" s="517"/>
      <c r="Y199" s="517"/>
      <c r="Z199" s="517"/>
    </row>
    <row r="200" ht="12.75" customHeight="1" spans="1:26">
      <c r="A200" s="514"/>
      <c r="B200" s="515"/>
      <c r="C200" s="514"/>
      <c r="D200" s="515"/>
      <c r="E200" s="516"/>
      <c r="F200" s="516"/>
      <c r="G200" s="516"/>
      <c r="H200" s="516"/>
      <c r="I200" s="516"/>
      <c r="J200" s="516"/>
      <c r="K200" s="516"/>
      <c r="L200" s="516"/>
      <c r="M200" s="516"/>
      <c r="N200" s="516"/>
      <c r="O200" s="516"/>
      <c r="P200" s="517"/>
      <c r="Q200" s="517"/>
      <c r="R200" s="517"/>
      <c r="S200" s="517"/>
      <c r="T200" s="517"/>
      <c r="U200" s="517"/>
      <c r="V200" s="517"/>
      <c r="W200" s="517"/>
      <c r="X200" s="517"/>
      <c r="Y200" s="517"/>
      <c r="Z200" s="517"/>
    </row>
    <row r="201" ht="12.75" customHeight="1" spans="1:26">
      <c r="A201" s="514"/>
      <c r="B201" s="515"/>
      <c r="C201" s="514"/>
      <c r="D201" s="515"/>
      <c r="E201" s="516"/>
      <c r="F201" s="516"/>
      <c r="G201" s="516"/>
      <c r="H201" s="516"/>
      <c r="I201" s="516"/>
      <c r="J201" s="516"/>
      <c r="K201" s="516"/>
      <c r="L201" s="516"/>
      <c r="M201" s="516"/>
      <c r="N201" s="516"/>
      <c r="O201" s="516"/>
      <c r="P201" s="517"/>
      <c r="Q201" s="517"/>
      <c r="R201" s="517"/>
      <c r="S201" s="517"/>
      <c r="T201" s="517"/>
      <c r="U201" s="517"/>
      <c r="V201" s="517"/>
      <c r="W201" s="517"/>
      <c r="X201" s="517"/>
      <c r="Y201" s="517"/>
      <c r="Z201" s="517"/>
    </row>
    <row r="202" ht="12.75" customHeight="1" spans="1:26">
      <c r="A202" s="514"/>
      <c r="B202" s="515"/>
      <c r="C202" s="514"/>
      <c r="D202" s="515"/>
      <c r="E202" s="516"/>
      <c r="F202" s="516"/>
      <c r="G202" s="516"/>
      <c r="H202" s="516"/>
      <c r="I202" s="516"/>
      <c r="J202" s="516"/>
      <c r="K202" s="516"/>
      <c r="L202" s="516"/>
      <c r="M202" s="516"/>
      <c r="N202" s="516"/>
      <c r="O202" s="516"/>
      <c r="P202" s="517"/>
      <c r="Q202" s="517"/>
      <c r="R202" s="517"/>
      <c r="S202" s="517"/>
      <c r="T202" s="517"/>
      <c r="U202" s="517"/>
      <c r="V202" s="517"/>
      <c r="W202" s="517"/>
      <c r="X202" s="517"/>
      <c r="Y202" s="517"/>
      <c r="Z202" s="517"/>
    </row>
    <row r="203" ht="12.75" customHeight="1" spans="1:26">
      <c r="A203" s="514"/>
      <c r="B203" s="515"/>
      <c r="C203" s="514"/>
      <c r="D203" s="515"/>
      <c r="E203" s="516"/>
      <c r="F203" s="516"/>
      <c r="G203" s="516"/>
      <c r="H203" s="516"/>
      <c r="I203" s="516"/>
      <c r="J203" s="516"/>
      <c r="K203" s="516"/>
      <c r="L203" s="516"/>
      <c r="M203" s="516"/>
      <c r="N203" s="516"/>
      <c r="O203" s="516"/>
      <c r="P203" s="517"/>
      <c r="Q203" s="517"/>
      <c r="R203" s="517"/>
      <c r="S203" s="517"/>
      <c r="T203" s="517"/>
      <c r="U203" s="517"/>
      <c r="V203" s="517"/>
      <c r="W203" s="517"/>
      <c r="X203" s="517"/>
      <c r="Y203" s="517"/>
      <c r="Z203" s="517"/>
    </row>
    <row r="204" ht="12.75" customHeight="1" spans="1:26">
      <c r="A204" s="514"/>
      <c r="B204" s="515"/>
      <c r="C204" s="514"/>
      <c r="D204" s="515"/>
      <c r="E204" s="516"/>
      <c r="F204" s="516"/>
      <c r="G204" s="516"/>
      <c r="H204" s="516"/>
      <c r="I204" s="516"/>
      <c r="J204" s="516"/>
      <c r="K204" s="516"/>
      <c r="L204" s="516"/>
      <c r="M204" s="516"/>
      <c r="N204" s="516"/>
      <c r="O204" s="516"/>
      <c r="P204" s="517"/>
      <c r="Q204" s="517"/>
      <c r="R204" s="517"/>
      <c r="S204" s="517"/>
      <c r="T204" s="517"/>
      <c r="U204" s="517"/>
      <c r="V204" s="517"/>
      <c r="W204" s="517"/>
      <c r="X204" s="517"/>
      <c r="Y204" s="517"/>
      <c r="Z204" s="517"/>
    </row>
    <row r="205" ht="12.75" customHeight="1" spans="1:26">
      <c r="A205" s="514"/>
      <c r="B205" s="515"/>
      <c r="C205" s="514"/>
      <c r="D205" s="515"/>
      <c r="E205" s="516"/>
      <c r="F205" s="516"/>
      <c r="G205" s="516"/>
      <c r="H205" s="516"/>
      <c r="I205" s="516"/>
      <c r="J205" s="516"/>
      <c r="K205" s="516"/>
      <c r="L205" s="516"/>
      <c r="M205" s="516"/>
      <c r="N205" s="516"/>
      <c r="O205" s="516"/>
      <c r="P205" s="517"/>
      <c r="Q205" s="517"/>
      <c r="R205" s="517"/>
      <c r="S205" s="517"/>
      <c r="T205" s="517"/>
      <c r="U205" s="517"/>
      <c r="V205" s="517"/>
      <c r="W205" s="517"/>
      <c r="X205" s="517"/>
      <c r="Y205" s="517"/>
      <c r="Z205" s="517"/>
    </row>
    <row r="206" ht="12.75" customHeight="1" spans="1:26">
      <c r="A206" s="514"/>
      <c r="B206" s="515"/>
      <c r="C206" s="514"/>
      <c r="D206" s="515"/>
      <c r="E206" s="516"/>
      <c r="F206" s="516"/>
      <c r="G206" s="516"/>
      <c r="H206" s="516"/>
      <c r="I206" s="516"/>
      <c r="J206" s="516"/>
      <c r="K206" s="516"/>
      <c r="L206" s="516"/>
      <c r="M206" s="516"/>
      <c r="N206" s="516"/>
      <c r="O206" s="516"/>
      <c r="P206" s="517"/>
      <c r="Q206" s="517"/>
      <c r="R206" s="517"/>
      <c r="S206" s="517"/>
      <c r="T206" s="517"/>
      <c r="U206" s="517"/>
      <c r="V206" s="517"/>
      <c r="W206" s="517"/>
      <c r="X206" s="517"/>
      <c r="Y206" s="517"/>
      <c r="Z206" s="517"/>
    </row>
    <row r="207" ht="12.75" customHeight="1" spans="1:26">
      <c r="A207" s="514"/>
      <c r="B207" s="515"/>
      <c r="C207" s="514"/>
      <c r="D207" s="515"/>
      <c r="E207" s="516"/>
      <c r="F207" s="516"/>
      <c r="G207" s="516"/>
      <c r="H207" s="516"/>
      <c r="I207" s="516"/>
      <c r="J207" s="516"/>
      <c r="K207" s="516"/>
      <c r="L207" s="516"/>
      <c r="M207" s="516"/>
      <c r="N207" s="516"/>
      <c r="O207" s="516"/>
      <c r="P207" s="517"/>
      <c r="Q207" s="517"/>
      <c r="R207" s="517"/>
      <c r="S207" s="517"/>
      <c r="T207" s="517"/>
      <c r="U207" s="517"/>
      <c r="V207" s="517"/>
      <c r="W207" s="517"/>
      <c r="X207" s="517"/>
      <c r="Y207" s="517"/>
      <c r="Z207" s="517"/>
    </row>
    <row r="208" ht="12.75" customHeight="1" spans="1:26">
      <c r="A208" s="514"/>
      <c r="B208" s="515"/>
      <c r="C208" s="514"/>
      <c r="D208" s="515"/>
      <c r="E208" s="516"/>
      <c r="F208" s="516"/>
      <c r="G208" s="516"/>
      <c r="H208" s="516"/>
      <c r="I208" s="516"/>
      <c r="J208" s="516"/>
      <c r="K208" s="516"/>
      <c r="L208" s="516"/>
      <c r="M208" s="516"/>
      <c r="N208" s="516"/>
      <c r="O208" s="516"/>
      <c r="P208" s="517"/>
      <c r="Q208" s="517"/>
      <c r="R208" s="517"/>
      <c r="S208" s="517"/>
      <c r="T208" s="517"/>
      <c r="U208" s="517"/>
      <c r="V208" s="517"/>
      <c r="W208" s="517"/>
      <c r="X208" s="517"/>
      <c r="Y208" s="517"/>
      <c r="Z208" s="517"/>
    </row>
    <row r="209" ht="12.75" customHeight="1" spans="1:26">
      <c r="A209" s="514"/>
      <c r="B209" s="515"/>
      <c r="C209" s="514"/>
      <c r="D209" s="515"/>
      <c r="E209" s="516"/>
      <c r="F209" s="516"/>
      <c r="G209" s="516"/>
      <c r="H209" s="516"/>
      <c r="I209" s="516"/>
      <c r="J209" s="516"/>
      <c r="K209" s="516"/>
      <c r="L209" s="516"/>
      <c r="M209" s="516"/>
      <c r="N209" s="516"/>
      <c r="O209" s="516"/>
      <c r="P209" s="517"/>
      <c r="Q209" s="517"/>
      <c r="R209" s="517"/>
      <c r="S209" s="517"/>
      <c r="T209" s="517"/>
      <c r="U209" s="517"/>
      <c r="V209" s="517"/>
      <c r="W209" s="517"/>
      <c r="X209" s="517"/>
      <c r="Y209" s="517"/>
      <c r="Z209" s="517"/>
    </row>
    <row r="210" ht="12.75" customHeight="1" spans="1:26">
      <c r="A210" s="514"/>
      <c r="B210" s="515"/>
      <c r="C210" s="514"/>
      <c r="D210" s="515"/>
      <c r="E210" s="516"/>
      <c r="F210" s="516"/>
      <c r="G210" s="516"/>
      <c r="H210" s="516"/>
      <c r="I210" s="516"/>
      <c r="J210" s="516"/>
      <c r="K210" s="516"/>
      <c r="L210" s="516"/>
      <c r="M210" s="516"/>
      <c r="N210" s="516"/>
      <c r="O210" s="516"/>
      <c r="P210" s="517"/>
      <c r="Q210" s="517"/>
      <c r="R210" s="517"/>
      <c r="S210" s="517"/>
      <c r="T210" s="517"/>
      <c r="U210" s="517"/>
      <c r="V210" s="517"/>
      <c r="W210" s="517"/>
      <c r="X210" s="517"/>
      <c r="Y210" s="517"/>
      <c r="Z210" s="517"/>
    </row>
    <row r="211" ht="12.75" customHeight="1" spans="1:26">
      <c r="A211" s="514"/>
      <c r="B211" s="515"/>
      <c r="C211" s="514"/>
      <c r="D211" s="515"/>
      <c r="E211" s="516"/>
      <c r="F211" s="516"/>
      <c r="G211" s="516"/>
      <c r="H211" s="516"/>
      <c r="I211" s="516"/>
      <c r="J211" s="516"/>
      <c r="K211" s="516"/>
      <c r="L211" s="516"/>
      <c r="M211" s="516"/>
      <c r="N211" s="516"/>
      <c r="O211" s="516"/>
      <c r="P211" s="517"/>
      <c r="Q211" s="517"/>
      <c r="R211" s="517"/>
      <c r="S211" s="517"/>
      <c r="T211" s="517"/>
      <c r="U211" s="517"/>
      <c r="V211" s="517"/>
      <c r="W211" s="517"/>
      <c r="X211" s="517"/>
      <c r="Y211" s="517"/>
      <c r="Z211" s="517"/>
    </row>
    <row r="212" ht="12.75" customHeight="1" spans="1:26">
      <c r="A212" s="514"/>
      <c r="B212" s="515"/>
      <c r="C212" s="514"/>
      <c r="D212" s="515"/>
      <c r="E212" s="516"/>
      <c r="F212" s="516"/>
      <c r="G212" s="516"/>
      <c r="H212" s="516"/>
      <c r="I212" s="516"/>
      <c r="J212" s="516"/>
      <c r="K212" s="516"/>
      <c r="L212" s="516"/>
      <c r="M212" s="516"/>
      <c r="N212" s="516"/>
      <c r="O212" s="516"/>
      <c r="P212" s="517"/>
      <c r="Q212" s="517"/>
      <c r="R212" s="517"/>
      <c r="S212" s="517"/>
      <c r="T212" s="517"/>
      <c r="U212" s="517"/>
      <c r="V212" s="517"/>
      <c r="W212" s="517"/>
      <c r="X212" s="517"/>
      <c r="Y212" s="517"/>
      <c r="Z212" s="517"/>
    </row>
    <row r="213" ht="12.75" customHeight="1" spans="1:26">
      <c r="A213" s="514"/>
      <c r="B213" s="515"/>
      <c r="C213" s="514"/>
      <c r="D213" s="515"/>
      <c r="E213" s="516"/>
      <c r="F213" s="516"/>
      <c r="G213" s="516"/>
      <c r="H213" s="516"/>
      <c r="I213" s="516"/>
      <c r="J213" s="516"/>
      <c r="K213" s="516"/>
      <c r="L213" s="516"/>
      <c r="M213" s="516"/>
      <c r="N213" s="516"/>
      <c r="O213" s="516"/>
      <c r="P213" s="517"/>
      <c r="Q213" s="517"/>
      <c r="R213" s="517"/>
      <c r="S213" s="517"/>
      <c r="T213" s="517"/>
      <c r="U213" s="517"/>
      <c r="V213" s="517"/>
      <c r="W213" s="517"/>
      <c r="X213" s="517"/>
      <c r="Y213" s="517"/>
      <c r="Z213" s="517"/>
    </row>
    <row r="214" ht="12.75" customHeight="1" spans="1:26">
      <c r="A214" s="514"/>
      <c r="B214" s="515"/>
      <c r="C214" s="514"/>
      <c r="D214" s="515"/>
      <c r="E214" s="516"/>
      <c r="F214" s="516"/>
      <c r="G214" s="516"/>
      <c r="H214" s="516"/>
      <c r="I214" s="516"/>
      <c r="J214" s="516"/>
      <c r="K214" s="516"/>
      <c r="L214" s="516"/>
      <c r="M214" s="516"/>
      <c r="N214" s="516"/>
      <c r="O214" s="516"/>
      <c r="P214" s="517"/>
      <c r="Q214" s="517"/>
      <c r="R214" s="517"/>
      <c r="S214" s="517"/>
      <c r="T214" s="517"/>
      <c r="U214" s="517"/>
      <c r="V214" s="517"/>
      <c r="W214" s="517"/>
      <c r="X214" s="517"/>
      <c r="Y214" s="517"/>
      <c r="Z214" s="517"/>
    </row>
    <row r="215" ht="12.75" customHeight="1" spans="1:26">
      <c r="A215" s="514"/>
      <c r="B215" s="515"/>
      <c r="C215" s="514"/>
      <c r="D215" s="515"/>
      <c r="E215" s="516"/>
      <c r="F215" s="516"/>
      <c r="G215" s="516"/>
      <c r="H215" s="516"/>
      <c r="I215" s="516"/>
      <c r="J215" s="516"/>
      <c r="K215" s="516"/>
      <c r="L215" s="516"/>
      <c r="M215" s="516"/>
      <c r="N215" s="516"/>
      <c r="O215" s="516"/>
      <c r="P215" s="517"/>
      <c r="Q215" s="517"/>
      <c r="R215" s="517"/>
      <c r="S215" s="517"/>
      <c r="T215" s="517"/>
      <c r="U215" s="517"/>
      <c r="V215" s="517"/>
      <c r="W215" s="517"/>
      <c r="X215" s="517"/>
      <c r="Y215" s="517"/>
      <c r="Z215" s="517"/>
    </row>
    <row r="216" ht="12.75" customHeight="1" spans="1:26">
      <c r="A216" s="514"/>
      <c r="B216" s="515"/>
      <c r="C216" s="514"/>
      <c r="D216" s="515"/>
      <c r="E216" s="516"/>
      <c r="F216" s="516"/>
      <c r="G216" s="516"/>
      <c r="H216" s="516"/>
      <c r="I216" s="516"/>
      <c r="J216" s="516"/>
      <c r="K216" s="516"/>
      <c r="L216" s="516"/>
      <c r="M216" s="516"/>
      <c r="N216" s="516"/>
      <c r="O216" s="516"/>
      <c r="P216" s="517"/>
      <c r="Q216" s="517"/>
      <c r="R216" s="517"/>
      <c r="S216" s="517"/>
      <c r="T216" s="517"/>
      <c r="U216" s="517"/>
      <c r="V216" s="517"/>
      <c r="W216" s="517"/>
      <c r="X216" s="517"/>
      <c r="Y216" s="517"/>
      <c r="Z216" s="517"/>
    </row>
    <row r="217" ht="12.75" customHeight="1" spans="1:26">
      <c r="A217" s="514"/>
      <c r="B217" s="515"/>
      <c r="C217" s="514"/>
      <c r="D217" s="515"/>
      <c r="E217" s="516"/>
      <c r="F217" s="516"/>
      <c r="G217" s="516"/>
      <c r="H217" s="516"/>
      <c r="I217" s="516"/>
      <c r="J217" s="516"/>
      <c r="K217" s="516"/>
      <c r="L217" s="516"/>
      <c r="M217" s="516"/>
      <c r="N217" s="516"/>
      <c r="O217" s="516"/>
      <c r="P217" s="517"/>
      <c r="Q217" s="517"/>
      <c r="R217" s="517"/>
      <c r="S217" s="517"/>
      <c r="T217" s="517"/>
      <c r="U217" s="517"/>
      <c r="V217" s="517"/>
      <c r="W217" s="517"/>
      <c r="X217" s="517"/>
      <c r="Y217" s="517"/>
      <c r="Z217" s="517"/>
    </row>
    <row r="218" ht="12.75" customHeight="1" spans="1:26">
      <c r="A218" s="514"/>
      <c r="B218" s="515"/>
      <c r="C218" s="514"/>
      <c r="D218" s="515"/>
      <c r="E218" s="516"/>
      <c r="F218" s="516"/>
      <c r="G218" s="516"/>
      <c r="H218" s="516"/>
      <c r="I218" s="516"/>
      <c r="J218" s="516"/>
      <c r="K218" s="516"/>
      <c r="L218" s="516"/>
      <c r="M218" s="516"/>
      <c r="N218" s="516"/>
      <c r="O218" s="516"/>
      <c r="P218" s="517"/>
      <c r="Q218" s="517"/>
      <c r="R218" s="517"/>
      <c r="S218" s="517"/>
      <c r="T218" s="517"/>
      <c r="U218" s="517"/>
      <c r="V218" s="517"/>
      <c r="W218" s="517"/>
      <c r="X218" s="517"/>
      <c r="Y218" s="517"/>
      <c r="Z218" s="517"/>
    </row>
    <row r="219" ht="12.75" customHeight="1" spans="1:26">
      <c r="A219" s="514"/>
      <c r="B219" s="515"/>
      <c r="C219" s="514"/>
      <c r="D219" s="515"/>
      <c r="E219" s="516"/>
      <c r="F219" s="516"/>
      <c r="G219" s="516"/>
      <c r="H219" s="516"/>
      <c r="I219" s="516"/>
      <c r="J219" s="516"/>
      <c r="K219" s="516"/>
      <c r="L219" s="516"/>
      <c r="M219" s="516"/>
      <c r="N219" s="516"/>
      <c r="O219" s="516"/>
      <c r="P219" s="517"/>
      <c r="Q219" s="517"/>
      <c r="R219" s="517"/>
      <c r="S219" s="517"/>
      <c r="T219" s="517"/>
      <c r="U219" s="517"/>
      <c r="V219" s="517"/>
      <c r="W219" s="517"/>
      <c r="X219" s="517"/>
      <c r="Y219" s="517"/>
      <c r="Z219" s="517"/>
    </row>
    <row r="220" ht="12.75" customHeight="1" spans="1:26">
      <c r="A220" s="514"/>
      <c r="B220" s="515"/>
      <c r="C220" s="514"/>
      <c r="D220" s="515"/>
      <c r="E220" s="516"/>
      <c r="F220" s="516"/>
      <c r="G220" s="516"/>
      <c r="H220" s="516"/>
      <c r="I220" s="516"/>
      <c r="J220" s="516"/>
      <c r="K220" s="516"/>
      <c r="L220" s="516"/>
      <c r="M220" s="516"/>
      <c r="N220" s="516"/>
      <c r="O220" s="516"/>
      <c r="P220" s="517"/>
      <c r="Q220" s="517"/>
      <c r="R220" s="517"/>
      <c r="S220" s="517"/>
      <c r="T220" s="517"/>
      <c r="U220" s="517"/>
      <c r="V220" s="517"/>
      <c r="W220" s="517"/>
      <c r="X220" s="517"/>
      <c r="Y220" s="517"/>
      <c r="Z220" s="51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1:O1"/>
    <mergeCell ref="E2:J2"/>
    <mergeCell ref="K2:O2"/>
    <mergeCell ref="C9:D9"/>
    <mergeCell ref="C10:H10"/>
    <mergeCell ref="D11:H11"/>
    <mergeCell ref="C12:H12"/>
    <mergeCell ref="A2:A3"/>
    <mergeCell ref="B2:B3"/>
    <mergeCell ref="B4:B12"/>
    <mergeCell ref="C2:C3"/>
    <mergeCell ref="D2:D3"/>
  </mergeCells>
  <pageMargins left="1.57430555555556" right="0.16875" top="1.31875" bottom="0.75" header="0" footer="0"/>
  <pageSetup paperSize="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Z1000"/>
  <sheetViews>
    <sheetView workbookViewId="0">
      <selection activeCell="F6" sqref="F6:F11"/>
    </sheetView>
  </sheetViews>
  <sheetFormatPr defaultColWidth="14.4285714285714" defaultRowHeight="15" customHeight="1"/>
  <cols>
    <col min="1" max="5" width="12.7142857142857" customWidth="1"/>
    <col min="6" max="6" width="2.14285714285714" customWidth="1"/>
    <col min="7" max="8" width="12.7142857142857" customWidth="1"/>
    <col min="9" max="9" width="9.14285714285714" customWidth="1"/>
    <col min="10" max="10" width="9" hidden="1" customWidth="1"/>
    <col min="11" max="26" width="9.14285714285714" customWidth="1"/>
  </cols>
  <sheetData>
    <row r="1" ht="18" customHeight="1" spans="1:26">
      <c r="A1" s="226" t="s">
        <v>80</v>
      </c>
      <c r="I1" s="495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ht="14.25" customHeight="1" spans="1:26">
      <c r="A2" s="495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 ht="22.5" customHeight="1" spans="1:26">
      <c r="A3" s="226" t="e">
        <f>"DEMAND AND COLLECTION FOR ATC CALCULATION FOR THE MONTH OF "&amp;TEXT(#REF!,"mmm-yy")</f>
        <v>#REF!</v>
      </c>
      <c r="I3" s="495"/>
      <c r="J3" s="226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 ht="12.75" customHeight="1" spans="9:26">
      <c r="I4" s="499"/>
      <c r="J4" s="499"/>
      <c r="K4" s="499"/>
      <c r="L4" s="499"/>
      <c r="M4" s="499"/>
      <c r="N4" s="499"/>
      <c r="O4" s="499"/>
      <c r="P4" s="499"/>
      <c r="Q4" s="499"/>
      <c r="R4" s="499"/>
      <c r="S4" s="499"/>
      <c r="T4" s="499"/>
      <c r="U4" s="499"/>
      <c r="V4" s="499"/>
      <c r="W4" s="499"/>
      <c r="X4" s="499"/>
      <c r="Y4" s="499"/>
      <c r="Z4" s="499"/>
    </row>
    <row r="5" ht="34.5" customHeight="1" spans="1:26">
      <c r="A5" s="177" t="s">
        <v>81</v>
      </c>
      <c r="B5" s="34"/>
      <c r="C5" s="34"/>
      <c r="D5" s="34"/>
      <c r="E5" s="35"/>
      <c r="F5" s="496"/>
      <c r="G5" s="177" t="s">
        <v>82</v>
      </c>
      <c r="H5" s="34"/>
      <c r="I5" s="35"/>
      <c r="J5" s="499"/>
      <c r="K5" s="499"/>
      <c r="L5" s="499"/>
      <c r="M5" s="499"/>
      <c r="N5" s="499"/>
      <c r="O5" s="499"/>
      <c r="P5" s="499"/>
      <c r="Q5" s="499"/>
      <c r="R5" s="499"/>
      <c r="S5" s="499"/>
      <c r="T5" s="499"/>
      <c r="U5" s="499"/>
      <c r="V5" s="499"/>
      <c r="W5" s="499"/>
      <c r="X5" s="499"/>
      <c r="Y5" s="499"/>
      <c r="Z5" s="499"/>
    </row>
    <row r="6" ht="51" customHeight="1" spans="1:26">
      <c r="A6" s="65" t="s">
        <v>83</v>
      </c>
      <c r="B6" s="119" t="s">
        <v>84</v>
      </c>
      <c r="C6" s="119" t="s">
        <v>85</v>
      </c>
      <c r="D6" s="119" t="s">
        <v>86</v>
      </c>
      <c r="E6" s="65" t="s">
        <v>6</v>
      </c>
      <c r="F6" s="65"/>
      <c r="G6" s="119" t="s">
        <v>87</v>
      </c>
      <c r="H6" s="119" t="s">
        <v>85</v>
      </c>
      <c r="I6" s="65" t="s">
        <v>6</v>
      </c>
      <c r="J6" s="499"/>
      <c r="K6" s="499"/>
      <c r="L6" s="499"/>
      <c r="M6" s="499"/>
      <c r="N6" s="499"/>
      <c r="O6" s="499"/>
      <c r="P6" s="499"/>
      <c r="Q6" s="499"/>
      <c r="R6" s="499"/>
      <c r="S6" s="499"/>
      <c r="T6" s="499"/>
      <c r="U6" s="499"/>
      <c r="V6" s="499"/>
      <c r="W6" s="499"/>
      <c r="X6" s="499"/>
      <c r="Y6" s="499"/>
      <c r="Z6" s="499"/>
    </row>
    <row r="7" ht="12.75" customHeight="1" spans="1:26">
      <c r="A7" s="119" t="s">
        <v>15</v>
      </c>
      <c r="B7" s="497">
        <f>'IT&amp;C Dem Coll'!E4</f>
        <v>0.20683213</v>
      </c>
      <c r="C7" s="497">
        <f>'IT&amp;C Dem Coll'!H4</f>
        <v>67.3082324</v>
      </c>
      <c r="D7" s="497">
        <f>'IT&amp;C Dem Coll'!F5</f>
        <v>0.092724</v>
      </c>
      <c r="E7" s="497">
        <f t="shared" ref="E7:E11" si="0">B7+C7-D7</f>
        <v>67.42234053</v>
      </c>
      <c r="F7" s="498"/>
      <c r="G7" s="497">
        <f>'IT&amp;C Dem Coll'!K4</f>
        <v>0.00649492</v>
      </c>
      <c r="H7" s="497">
        <f>'IT&amp;C Dem Coll'!M4</f>
        <v>5.78140354</v>
      </c>
      <c r="I7" s="497">
        <f t="shared" ref="I7:I12" si="1">G7+H7</f>
        <v>5.78789846</v>
      </c>
      <c r="J7" s="500">
        <f t="shared" ref="J7:J12" si="2">C7-H7</f>
        <v>61.52682886</v>
      </c>
      <c r="K7" s="501"/>
      <c r="L7" s="499"/>
      <c r="M7" s="499"/>
      <c r="N7" s="499"/>
      <c r="O7" s="499"/>
      <c r="P7" s="499"/>
      <c r="Q7" s="499"/>
      <c r="R7" s="499"/>
      <c r="S7" s="499"/>
      <c r="T7" s="499"/>
      <c r="U7" s="499"/>
      <c r="V7" s="499"/>
      <c r="W7" s="499"/>
      <c r="X7" s="499"/>
      <c r="Y7" s="499"/>
      <c r="Z7" s="499"/>
    </row>
    <row r="8" ht="12.75" customHeight="1" spans="1:26">
      <c r="A8" s="119" t="s">
        <v>88</v>
      </c>
      <c r="B8" s="497">
        <f>'IT&amp;C Dem Coll'!E5</f>
        <v>0.2866228</v>
      </c>
      <c r="C8" s="497">
        <f>'IT&amp;C Dem Coll'!H5</f>
        <v>50.6438314</v>
      </c>
      <c r="D8" s="497">
        <f>'IT&amp;C Dem Coll'!F6</f>
        <v>0.091678</v>
      </c>
      <c r="E8" s="497">
        <f t="shared" si="0"/>
        <v>50.8387762</v>
      </c>
      <c r="F8" s="498"/>
      <c r="G8" s="497">
        <f>'IT&amp;C Dem Coll'!K5</f>
        <v>0.01044016</v>
      </c>
      <c r="H8" s="497">
        <f>'IT&amp;C Dem Coll'!M5</f>
        <v>4.75994924</v>
      </c>
      <c r="I8" s="497">
        <f t="shared" si="1"/>
        <v>4.7703894</v>
      </c>
      <c r="J8" s="500">
        <f t="shared" si="2"/>
        <v>45.88388216</v>
      </c>
      <c r="K8" s="499"/>
      <c r="L8" s="499"/>
      <c r="M8" s="499"/>
      <c r="N8" s="499"/>
      <c r="O8" s="499"/>
      <c r="P8" s="499"/>
      <c r="Q8" s="499"/>
      <c r="R8" s="499"/>
      <c r="S8" s="499"/>
      <c r="T8" s="499"/>
      <c r="U8" s="499"/>
      <c r="V8" s="499"/>
      <c r="W8" s="499"/>
      <c r="X8" s="499"/>
      <c r="Y8" s="499"/>
      <c r="Z8" s="499"/>
    </row>
    <row r="9" ht="12.75" customHeight="1" spans="1:26">
      <c r="A9" s="119" t="s">
        <v>17</v>
      </c>
      <c r="B9" s="497">
        <f>'IT&amp;C Dem Coll'!E6</f>
        <v>0.24015759</v>
      </c>
      <c r="C9" s="497">
        <f>'IT&amp;C Dem Coll'!H6</f>
        <v>53.34220522</v>
      </c>
      <c r="D9" s="497">
        <f>'IT&amp;C Dem Coll'!F7</f>
        <v>0</v>
      </c>
      <c r="E9" s="497">
        <f t="shared" si="0"/>
        <v>53.58236281</v>
      </c>
      <c r="F9" s="498"/>
      <c r="G9" s="497">
        <f>'IT&amp;C Dem Coll'!K6</f>
        <v>0.00677585</v>
      </c>
      <c r="H9" s="497">
        <f>'IT&amp;C Dem Coll'!M6</f>
        <v>5.45092022</v>
      </c>
      <c r="I9" s="497">
        <f t="shared" si="1"/>
        <v>5.45769607</v>
      </c>
      <c r="J9" s="500">
        <f t="shared" si="2"/>
        <v>47.891285</v>
      </c>
      <c r="K9" s="499"/>
      <c r="L9" s="499"/>
      <c r="M9" s="499"/>
      <c r="N9" s="499"/>
      <c r="O9" s="499"/>
      <c r="P9" s="499"/>
      <c r="Q9" s="499"/>
      <c r="R9" s="499"/>
      <c r="S9" s="499"/>
      <c r="T9" s="499"/>
      <c r="U9" s="499"/>
      <c r="V9" s="499"/>
      <c r="W9" s="499"/>
      <c r="X9" s="499"/>
      <c r="Y9" s="499"/>
      <c r="Z9" s="499"/>
    </row>
    <row r="10" ht="12.75" customHeight="1" spans="1:26">
      <c r="A10" s="119" t="s">
        <v>18</v>
      </c>
      <c r="B10" s="497">
        <f>'IT&amp;C Dem Coll'!E7</f>
        <v>0.08146069</v>
      </c>
      <c r="C10" s="497">
        <f>'IT&amp;C Dem Coll'!H7</f>
        <v>25.13301624</v>
      </c>
      <c r="D10" s="497">
        <f>'IT&amp;C Dem Coll'!F8</f>
        <v>0.028155</v>
      </c>
      <c r="E10" s="497">
        <f t="shared" si="0"/>
        <v>25.18632193</v>
      </c>
      <c r="F10" s="498"/>
      <c r="G10" s="497">
        <f>'IT&amp;C Dem Coll'!K7</f>
        <v>0.00202234</v>
      </c>
      <c r="H10" s="497">
        <f>'IT&amp;C Dem Coll'!M7</f>
        <v>2.2172913</v>
      </c>
      <c r="I10" s="497">
        <f t="shared" si="1"/>
        <v>2.21931364</v>
      </c>
      <c r="J10" s="500">
        <f t="shared" si="2"/>
        <v>22.91572494</v>
      </c>
      <c r="K10" s="499"/>
      <c r="L10" s="499"/>
      <c r="M10" s="499"/>
      <c r="N10" s="499"/>
      <c r="O10" s="499"/>
      <c r="P10" s="499"/>
      <c r="Q10" s="499"/>
      <c r="R10" s="499"/>
      <c r="S10" s="499"/>
      <c r="T10" s="499"/>
      <c r="U10" s="499"/>
      <c r="V10" s="499"/>
      <c r="W10" s="499"/>
      <c r="X10" s="499"/>
      <c r="Y10" s="499"/>
      <c r="Z10" s="499"/>
    </row>
    <row r="11" ht="12.75" customHeight="1" spans="1:26">
      <c r="A11" s="119" t="s">
        <v>14</v>
      </c>
      <c r="B11" s="497">
        <f>'IT&amp;C Dem Coll'!E8</f>
        <v>0.16342175</v>
      </c>
      <c r="C11" s="497">
        <f>'IT&amp;C Dem Coll'!H8</f>
        <v>31.78604376</v>
      </c>
      <c r="D11" s="497">
        <f>'IT&amp;C Dem Coll'!F4</f>
        <v>0</v>
      </c>
      <c r="E11" s="497">
        <f t="shared" si="0"/>
        <v>31.94946551</v>
      </c>
      <c r="F11" s="498"/>
      <c r="G11" s="497">
        <f>'IT&amp;C Dem Coll'!K8</f>
        <v>0.00888461</v>
      </c>
      <c r="H11" s="497">
        <f>'IT&amp;C Dem Coll'!M8</f>
        <v>3.30472781</v>
      </c>
      <c r="I11" s="497">
        <f t="shared" si="1"/>
        <v>3.31361242</v>
      </c>
      <c r="J11" s="500">
        <f t="shared" si="2"/>
        <v>28.48131595</v>
      </c>
      <c r="K11" s="499"/>
      <c r="L11" s="499"/>
      <c r="M11" s="499"/>
      <c r="N11" s="499"/>
      <c r="O11" s="499"/>
      <c r="P11" s="499"/>
      <c r="Q11" s="499"/>
      <c r="R11" s="499"/>
      <c r="S11" s="499"/>
      <c r="T11" s="499"/>
      <c r="U11" s="499"/>
      <c r="V11" s="499"/>
      <c r="W11" s="499"/>
      <c r="X11" s="499"/>
      <c r="Y11" s="499"/>
      <c r="Z11" s="499"/>
    </row>
    <row r="12" ht="12.75" customHeight="1" spans="1:26">
      <c r="A12" s="119" t="s">
        <v>6</v>
      </c>
      <c r="B12" s="497">
        <f t="shared" ref="B12:E12" si="3">SUM(B7:B11)</f>
        <v>0.97849496</v>
      </c>
      <c r="C12" s="497">
        <f t="shared" si="3"/>
        <v>228.21332902</v>
      </c>
      <c r="D12" s="497">
        <f t="shared" si="3"/>
        <v>0.212557</v>
      </c>
      <c r="E12" s="497">
        <f t="shared" si="3"/>
        <v>228.97926698</v>
      </c>
      <c r="F12" s="498"/>
      <c r="G12" s="497">
        <f t="shared" ref="G12:H12" si="4">SUM(G7:G11)</f>
        <v>0.03461788</v>
      </c>
      <c r="H12" s="497">
        <f t="shared" si="4"/>
        <v>21.51429211</v>
      </c>
      <c r="I12" s="497">
        <f t="shared" si="1"/>
        <v>21.54890999</v>
      </c>
      <c r="J12" s="500">
        <f t="shared" si="2"/>
        <v>206.69903691</v>
      </c>
      <c r="K12" s="499"/>
      <c r="L12" s="499"/>
      <c r="M12" s="499"/>
      <c r="N12" s="499"/>
      <c r="O12" s="499"/>
      <c r="P12" s="499"/>
      <c r="Q12" s="499"/>
      <c r="R12" s="499"/>
      <c r="S12" s="499"/>
      <c r="T12" s="499"/>
      <c r="U12" s="499"/>
      <c r="V12" s="499"/>
      <c r="W12" s="499"/>
      <c r="X12" s="499"/>
      <c r="Y12" s="499"/>
      <c r="Z12" s="499"/>
    </row>
    <row r="13" ht="4.5" hidden="1" customHeight="1" spans="1:26">
      <c r="A13" s="119"/>
      <c r="B13" s="496"/>
      <c r="C13" s="496"/>
      <c r="D13" s="496"/>
      <c r="E13" s="496"/>
      <c r="F13" s="496"/>
      <c r="G13" s="496"/>
      <c r="H13" s="496"/>
      <c r="I13" s="496"/>
      <c r="J13" s="499"/>
      <c r="K13" s="499"/>
      <c r="L13" s="499"/>
      <c r="M13" s="499"/>
      <c r="N13" s="499"/>
      <c r="O13" s="499"/>
      <c r="P13" s="499"/>
      <c r="Q13" s="499"/>
      <c r="R13" s="499"/>
      <c r="S13" s="499"/>
      <c r="T13" s="499"/>
      <c r="U13" s="499"/>
      <c r="V13" s="499"/>
      <c r="W13" s="499"/>
      <c r="X13" s="499"/>
      <c r="Y13" s="499"/>
      <c r="Z13" s="499"/>
    </row>
    <row r="14" ht="34.5" customHeight="1" spans="1:26">
      <c r="A14" s="177" t="s">
        <v>89</v>
      </c>
      <c r="B14" s="34"/>
      <c r="C14" s="34"/>
      <c r="D14" s="34"/>
      <c r="E14" s="35"/>
      <c r="F14" s="496"/>
      <c r="G14" s="177" t="s">
        <v>90</v>
      </c>
      <c r="H14" s="34"/>
      <c r="I14" s="35"/>
      <c r="J14" s="499"/>
      <c r="K14" s="499"/>
      <c r="L14" s="499"/>
      <c r="M14" s="499"/>
      <c r="N14" s="499"/>
      <c r="O14" s="499"/>
      <c r="P14" s="499"/>
      <c r="Q14" s="499"/>
      <c r="R14" s="499"/>
      <c r="S14" s="499"/>
      <c r="T14" s="499"/>
      <c r="U14" s="499"/>
      <c r="V14" s="499"/>
      <c r="W14" s="499"/>
      <c r="X14" s="499"/>
      <c r="Y14" s="499"/>
      <c r="Z14" s="499"/>
    </row>
    <row r="15" ht="12.75" customHeight="1" spans="1:26">
      <c r="A15" s="65" t="s">
        <v>83</v>
      </c>
      <c r="B15" s="119" t="s">
        <v>91</v>
      </c>
      <c r="C15" s="119" t="s">
        <v>92</v>
      </c>
      <c r="D15" s="119" t="s">
        <v>86</v>
      </c>
      <c r="E15" s="65" t="s">
        <v>6</v>
      </c>
      <c r="F15" s="65"/>
      <c r="G15" s="119" t="s">
        <v>93</v>
      </c>
      <c r="H15" s="119" t="s">
        <v>92</v>
      </c>
      <c r="I15" s="65" t="s">
        <v>6</v>
      </c>
      <c r="J15" s="499"/>
      <c r="K15" s="499"/>
      <c r="L15" s="499"/>
      <c r="M15" s="499"/>
      <c r="N15" s="499"/>
      <c r="O15" s="499"/>
      <c r="P15" s="499"/>
      <c r="Q15" s="499"/>
      <c r="R15" s="499"/>
      <c r="S15" s="499"/>
      <c r="T15" s="499"/>
      <c r="U15" s="499"/>
      <c r="V15" s="499"/>
      <c r="W15" s="499"/>
      <c r="X15" s="499"/>
      <c r="Y15" s="499"/>
      <c r="Z15" s="499"/>
    </row>
    <row r="16" ht="12.75" customHeight="1" spans="1:26">
      <c r="A16" s="119" t="s">
        <v>15</v>
      </c>
      <c r="B16" s="497">
        <f t="shared" ref="B16:B20" si="5">B7</f>
        <v>0.20683213</v>
      </c>
      <c r="C16" s="497">
        <f>'IT&amp;C Dem Coll'!G4</f>
        <v>63.35001211</v>
      </c>
      <c r="D16" s="497">
        <f t="shared" ref="D16:D20" si="6">D7</f>
        <v>0.092724</v>
      </c>
      <c r="E16" s="497">
        <f t="shared" ref="E16:E20" si="7">B16+C16-D16</f>
        <v>63.46412024</v>
      </c>
      <c r="F16" s="498"/>
      <c r="G16" s="497">
        <f t="shared" ref="G16:G20" si="8">G7</f>
        <v>0.00649492</v>
      </c>
      <c r="H16" s="497">
        <f>'IT&amp;C Dem Coll'!L4</f>
        <v>6.02985736</v>
      </c>
      <c r="I16" s="497">
        <f t="shared" ref="I16:I20" si="9">G16+H16</f>
        <v>6.03635228</v>
      </c>
      <c r="J16" s="499"/>
      <c r="K16" s="499"/>
      <c r="L16" s="499"/>
      <c r="M16" s="499"/>
      <c r="N16" s="499"/>
      <c r="O16" s="499"/>
      <c r="P16" s="499"/>
      <c r="Q16" s="499"/>
      <c r="R16" s="499"/>
      <c r="S16" s="499"/>
      <c r="T16" s="499"/>
      <c r="U16" s="499"/>
      <c r="V16" s="499"/>
      <c r="W16" s="499"/>
      <c r="X16" s="499"/>
      <c r="Y16" s="499"/>
      <c r="Z16" s="499"/>
    </row>
    <row r="17" ht="12.75" customHeight="1" spans="1:26">
      <c r="A17" s="119" t="s">
        <v>88</v>
      </c>
      <c r="B17" s="497">
        <f t="shared" si="5"/>
        <v>0.2866228</v>
      </c>
      <c r="C17" s="497">
        <f>'IT&amp;C Dem Coll'!G5</f>
        <v>47.50834705</v>
      </c>
      <c r="D17" s="497">
        <f t="shared" si="6"/>
        <v>0.091678</v>
      </c>
      <c r="E17" s="497">
        <f t="shared" si="7"/>
        <v>47.70329185</v>
      </c>
      <c r="F17" s="498"/>
      <c r="G17" s="497">
        <f t="shared" si="8"/>
        <v>0.01044016</v>
      </c>
      <c r="H17" s="497">
        <f>'IT&amp;C Dem Coll'!L5</f>
        <v>4.11405978</v>
      </c>
      <c r="I17" s="497">
        <f t="shared" si="9"/>
        <v>4.12449994</v>
      </c>
      <c r="J17" s="499"/>
      <c r="K17" s="499"/>
      <c r="L17" s="499"/>
      <c r="M17" s="499"/>
      <c r="N17" s="499"/>
      <c r="O17" s="499"/>
      <c r="P17" s="499"/>
      <c r="Q17" s="499"/>
      <c r="R17" s="499"/>
      <c r="S17" s="499"/>
      <c r="T17" s="499"/>
      <c r="U17" s="499"/>
      <c r="V17" s="499"/>
      <c r="W17" s="499"/>
      <c r="X17" s="499"/>
      <c r="Y17" s="499"/>
      <c r="Z17" s="499"/>
    </row>
    <row r="18" ht="12.75" customHeight="1" spans="1:26">
      <c r="A18" s="119" t="s">
        <v>17</v>
      </c>
      <c r="B18" s="497">
        <f t="shared" si="5"/>
        <v>0.24015759</v>
      </c>
      <c r="C18" s="497">
        <f>'IT&amp;C Dem Coll'!G6</f>
        <v>48.54460509</v>
      </c>
      <c r="D18" s="497">
        <f t="shared" si="6"/>
        <v>0</v>
      </c>
      <c r="E18" s="497">
        <f t="shared" si="7"/>
        <v>48.78476268</v>
      </c>
      <c r="F18" s="498"/>
      <c r="G18" s="497">
        <f t="shared" si="8"/>
        <v>0.00677585</v>
      </c>
      <c r="H18" s="497">
        <f>'IT&amp;C Dem Coll'!L6</f>
        <v>4.33990522</v>
      </c>
      <c r="I18" s="497">
        <f t="shared" si="9"/>
        <v>4.34668107</v>
      </c>
      <c r="J18" s="499"/>
      <c r="K18" s="499"/>
      <c r="L18" s="499"/>
      <c r="M18" s="499"/>
      <c r="N18" s="499"/>
      <c r="O18" s="499"/>
      <c r="P18" s="499"/>
      <c r="Q18" s="499"/>
      <c r="R18" s="499"/>
      <c r="S18" s="499"/>
      <c r="T18" s="499"/>
      <c r="U18" s="499"/>
      <c r="V18" s="499"/>
      <c r="W18" s="499"/>
      <c r="X18" s="499"/>
      <c r="Y18" s="499"/>
      <c r="Z18" s="499"/>
    </row>
    <row r="19" ht="12.75" customHeight="1" spans="1:26">
      <c r="A19" s="119" t="s">
        <v>18</v>
      </c>
      <c r="B19" s="497">
        <f t="shared" si="5"/>
        <v>0.08146069</v>
      </c>
      <c r="C19" s="497">
        <f>'IT&amp;C Dem Coll'!G7</f>
        <v>22.85229975</v>
      </c>
      <c r="D19" s="497">
        <f t="shared" si="6"/>
        <v>0.028155</v>
      </c>
      <c r="E19" s="497">
        <f t="shared" si="7"/>
        <v>22.90560544</v>
      </c>
      <c r="F19" s="498"/>
      <c r="G19" s="497">
        <f t="shared" si="8"/>
        <v>0.00202234</v>
      </c>
      <c r="H19" s="497">
        <f>'IT&amp;C Dem Coll'!L7</f>
        <v>1.94788396</v>
      </c>
      <c r="I19" s="497">
        <f t="shared" si="9"/>
        <v>1.9499063</v>
      </c>
      <c r="J19" s="499"/>
      <c r="K19" s="499"/>
      <c r="L19" s="499"/>
      <c r="M19" s="499"/>
      <c r="N19" s="499"/>
      <c r="O19" s="499"/>
      <c r="P19" s="499"/>
      <c r="Q19" s="499"/>
      <c r="R19" s="499"/>
      <c r="S19" s="499"/>
      <c r="T19" s="499"/>
      <c r="U19" s="499"/>
      <c r="V19" s="499"/>
      <c r="W19" s="499"/>
      <c r="X19" s="499"/>
      <c r="Y19" s="499"/>
      <c r="Z19" s="499"/>
    </row>
    <row r="20" ht="12.75" customHeight="1" spans="1:26">
      <c r="A20" s="119" t="s">
        <v>14</v>
      </c>
      <c r="B20" s="497">
        <f t="shared" si="5"/>
        <v>0.16342175</v>
      </c>
      <c r="C20" s="497">
        <f>'IT&amp;C Dem Coll'!G8</f>
        <v>31.25390002</v>
      </c>
      <c r="D20" s="497">
        <f t="shared" si="6"/>
        <v>0</v>
      </c>
      <c r="E20" s="497">
        <f t="shared" si="7"/>
        <v>31.41732177</v>
      </c>
      <c r="F20" s="498"/>
      <c r="G20" s="497">
        <f t="shared" si="8"/>
        <v>0.00888461</v>
      </c>
      <c r="H20" s="497">
        <f>'IT&amp;C Dem Coll'!L8</f>
        <v>2.8891805</v>
      </c>
      <c r="I20" s="497">
        <f t="shared" si="9"/>
        <v>2.89806511</v>
      </c>
      <c r="J20" s="499"/>
      <c r="K20" s="499"/>
      <c r="L20" s="499"/>
      <c r="M20" s="499"/>
      <c r="N20" s="499"/>
      <c r="O20" s="499"/>
      <c r="P20" s="499"/>
      <c r="Q20" s="499"/>
      <c r="R20" s="499"/>
      <c r="S20" s="499"/>
      <c r="T20" s="499"/>
      <c r="U20" s="499"/>
      <c r="V20" s="499"/>
      <c r="W20" s="499"/>
      <c r="X20" s="499"/>
      <c r="Y20" s="499"/>
      <c r="Z20" s="499"/>
    </row>
    <row r="21" ht="12.75" customHeight="1" spans="1:26">
      <c r="A21" s="119" t="s">
        <v>6</v>
      </c>
      <c r="B21" s="497">
        <f t="shared" ref="B21:E21" si="10">SUM(B16:B20)</f>
        <v>0.97849496</v>
      </c>
      <c r="C21" s="497">
        <f t="shared" si="10"/>
        <v>213.50916402</v>
      </c>
      <c r="D21" s="497">
        <f t="shared" si="10"/>
        <v>0.212557</v>
      </c>
      <c r="E21" s="497">
        <f t="shared" si="10"/>
        <v>214.27510198</v>
      </c>
      <c r="F21" s="498"/>
      <c r="G21" s="497">
        <f t="shared" ref="G21:I21" si="11">SUM(G16:G20)</f>
        <v>0.03461788</v>
      </c>
      <c r="H21" s="497">
        <f t="shared" si="11"/>
        <v>19.32088682</v>
      </c>
      <c r="I21" s="497">
        <f t="shared" si="11"/>
        <v>19.3555047</v>
      </c>
      <c r="J21" s="499"/>
      <c r="K21" s="499"/>
      <c r="L21" s="499"/>
      <c r="M21" s="499"/>
      <c r="N21" s="499"/>
      <c r="O21" s="499"/>
      <c r="P21" s="499"/>
      <c r="Q21" s="499"/>
      <c r="R21" s="499"/>
      <c r="S21" s="499"/>
      <c r="T21" s="499"/>
      <c r="U21" s="499"/>
      <c r="V21" s="499"/>
      <c r="W21" s="499"/>
      <c r="X21" s="499"/>
      <c r="Y21" s="499"/>
      <c r="Z21" s="499"/>
    </row>
    <row r="22" ht="12.75" customHeight="1" spans="1:26">
      <c r="A22" s="499"/>
      <c r="B22" s="499"/>
      <c r="C22" s="499"/>
      <c r="D22" s="499"/>
      <c r="E22" s="499"/>
      <c r="F22" s="499"/>
      <c r="G22" s="499"/>
      <c r="H22" s="499"/>
      <c r="I22" s="499"/>
      <c r="J22" s="499"/>
      <c r="K22" s="499"/>
      <c r="L22" s="499"/>
      <c r="M22" s="499"/>
      <c r="N22" s="499"/>
      <c r="O22" s="499"/>
      <c r="P22" s="499"/>
      <c r="Q22" s="499"/>
      <c r="R22" s="499"/>
      <c r="S22" s="499"/>
      <c r="T22" s="499"/>
      <c r="U22" s="499"/>
      <c r="V22" s="499"/>
      <c r="W22" s="499"/>
      <c r="X22" s="499"/>
      <c r="Y22" s="499"/>
      <c r="Z22" s="499"/>
    </row>
    <row r="23" ht="12.75" customHeight="1" spans="1:26">
      <c r="A23" s="499"/>
      <c r="B23" s="499"/>
      <c r="C23" s="499"/>
      <c r="D23" s="499"/>
      <c r="E23" s="499"/>
      <c r="F23" s="499"/>
      <c r="G23" s="499"/>
      <c r="H23" s="499"/>
      <c r="I23" s="499"/>
      <c r="J23" s="499"/>
      <c r="K23" s="499"/>
      <c r="L23" s="499"/>
      <c r="M23" s="499"/>
      <c r="N23" s="499"/>
      <c r="O23" s="499"/>
      <c r="P23" s="499"/>
      <c r="Q23" s="499"/>
      <c r="R23" s="499"/>
      <c r="S23" s="499"/>
      <c r="T23" s="499"/>
      <c r="U23" s="499"/>
      <c r="V23" s="499"/>
      <c r="W23" s="499"/>
      <c r="X23" s="499"/>
      <c r="Y23" s="499"/>
      <c r="Z23" s="499"/>
    </row>
    <row r="24" ht="12.75" customHeight="1" spans="1:26">
      <c r="A24" s="499"/>
      <c r="B24" s="499"/>
      <c r="C24" s="499"/>
      <c r="D24" s="499"/>
      <c r="E24" s="499"/>
      <c r="F24" s="499"/>
      <c r="G24" s="499"/>
      <c r="H24" s="499"/>
      <c r="I24" s="499"/>
      <c r="J24" s="499"/>
      <c r="K24" s="499"/>
      <c r="L24" s="499"/>
      <c r="M24" s="499"/>
      <c r="N24" s="499"/>
      <c r="O24" s="499"/>
      <c r="P24" s="499"/>
      <c r="Q24" s="499"/>
      <c r="R24" s="499"/>
      <c r="S24" s="499"/>
      <c r="T24" s="499"/>
      <c r="U24" s="499"/>
      <c r="V24" s="499"/>
      <c r="W24" s="499"/>
      <c r="X24" s="499"/>
      <c r="Y24" s="499"/>
      <c r="Z24" s="499"/>
    </row>
    <row r="25" ht="12.75" customHeight="1" spans="1:26">
      <c r="A25" s="499"/>
      <c r="B25" s="499"/>
      <c r="C25" s="499"/>
      <c r="D25" s="499"/>
      <c r="E25" s="499"/>
      <c r="F25" s="499"/>
      <c r="G25" s="499"/>
      <c r="H25" s="499"/>
      <c r="I25" s="499"/>
      <c r="J25" s="499"/>
      <c r="K25" s="499"/>
      <c r="L25" s="499"/>
      <c r="M25" s="499"/>
      <c r="N25" s="499"/>
      <c r="O25" s="499"/>
      <c r="P25" s="499"/>
      <c r="Q25" s="499"/>
      <c r="R25" s="499"/>
      <c r="S25" s="499"/>
      <c r="T25" s="499"/>
      <c r="U25" s="499"/>
      <c r="V25" s="499"/>
      <c r="W25" s="499"/>
      <c r="X25" s="499"/>
      <c r="Y25" s="499"/>
      <c r="Z25" s="499"/>
    </row>
    <row r="26" ht="12.75" customHeight="1" spans="1:26">
      <c r="A26" s="499"/>
      <c r="B26" s="499"/>
      <c r="C26" s="499"/>
      <c r="D26" s="499"/>
      <c r="E26" s="499"/>
      <c r="F26" s="499"/>
      <c r="G26" s="499"/>
      <c r="H26" s="499"/>
      <c r="I26" s="499"/>
      <c r="J26" s="499"/>
      <c r="K26" s="499"/>
      <c r="L26" s="499"/>
      <c r="M26" s="499"/>
      <c r="N26" s="499"/>
      <c r="O26" s="499"/>
      <c r="P26" s="499"/>
      <c r="Q26" s="499"/>
      <c r="R26" s="499"/>
      <c r="S26" s="499"/>
      <c r="T26" s="499"/>
      <c r="U26" s="499"/>
      <c r="V26" s="499"/>
      <c r="W26" s="499"/>
      <c r="X26" s="499"/>
      <c r="Y26" s="499"/>
      <c r="Z26" s="499"/>
    </row>
    <row r="27" ht="12.75" customHeight="1" spans="1:26">
      <c r="A27" s="499"/>
      <c r="B27" s="499"/>
      <c r="C27" s="499"/>
      <c r="D27" s="499"/>
      <c r="E27" s="499"/>
      <c r="F27" s="499"/>
      <c r="G27" s="499"/>
      <c r="H27" s="499"/>
      <c r="I27" s="499"/>
      <c r="J27" s="499"/>
      <c r="K27" s="499"/>
      <c r="L27" s="499"/>
      <c r="M27" s="499"/>
      <c r="N27" s="499"/>
      <c r="O27" s="499"/>
      <c r="P27" s="499"/>
      <c r="Q27" s="499"/>
      <c r="R27" s="499"/>
      <c r="S27" s="499"/>
      <c r="T27" s="499"/>
      <c r="U27" s="499"/>
      <c r="V27" s="499"/>
      <c r="W27" s="499"/>
      <c r="X27" s="499"/>
      <c r="Y27" s="499"/>
      <c r="Z27" s="499"/>
    </row>
    <row r="28" ht="12.75" customHeight="1" spans="1:26">
      <c r="A28" s="499"/>
      <c r="B28" s="499"/>
      <c r="C28" s="499"/>
      <c r="D28" s="499"/>
      <c r="E28" s="499"/>
      <c r="F28" s="499"/>
      <c r="G28" s="499"/>
      <c r="H28" s="499"/>
      <c r="I28" s="499"/>
      <c r="J28" s="499"/>
      <c r="K28" s="499"/>
      <c r="L28" s="499"/>
      <c r="M28" s="499"/>
      <c r="N28" s="499"/>
      <c r="O28" s="499"/>
      <c r="P28" s="499"/>
      <c r="Q28" s="499"/>
      <c r="R28" s="499"/>
      <c r="S28" s="499"/>
      <c r="T28" s="499"/>
      <c r="U28" s="499"/>
      <c r="V28" s="499"/>
      <c r="W28" s="499"/>
      <c r="X28" s="499"/>
      <c r="Y28" s="499"/>
      <c r="Z28" s="499"/>
    </row>
    <row r="29" ht="12.75" customHeight="1" spans="1:26">
      <c r="A29" s="499"/>
      <c r="B29" s="499"/>
      <c r="C29" s="499"/>
      <c r="D29" s="499"/>
      <c r="E29" s="499"/>
      <c r="F29" s="499"/>
      <c r="G29" s="499"/>
      <c r="H29" s="499"/>
      <c r="I29" s="499"/>
      <c r="J29" s="499"/>
      <c r="K29" s="499"/>
      <c r="L29" s="499"/>
      <c r="M29" s="499"/>
      <c r="N29" s="499"/>
      <c r="O29" s="499"/>
      <c r="P29" s="499"/>
      <c r="Q29" s="499"/>
      <c r="R29" s="499"/>
      <c r="S29" s="499"/>
      <c r="T29" s="499"/>
      <c r="U29" s="499"/>
      <c r="V29" s="499"/>
      <c r="W29" s="499"/>
      <c r="X29" s="499"/>
      <c r="Y29" s="499"/>
      <c r="Z29" s="499"/>
    </row>
    <row r="30" ht="12.75" customHeight="1" spans="1:26">
      <c r="A30" s="499"/>
      <c r="B30" s="499"/>
      <c r="C30" s="499"/>
      <c r="D30" s="499"/>
      <c r="E30" s="499"/>
      <c r="F30" s="499"/>
      <c r="G30" s="499"/>
      <c r="H30" s="499"/>
      <c r="I30" s="499"/>
      <c r="J30" s="499"/>
      <c r="K30" s="499"/>
      <c r="L30" s="499"/>
      <c r="M30" s="499"/>
      <c r="N30" s="499"/>
      <c r="O30" s="499"/>
      <c r="P30" s="499"/>
      <c r="Q30" s="499"/>
      <c r="R30" s="499"/>
      <c r="S30" s="499"/>
      <c r="T30" s="499"/>
      <c r="U30" s="499"/>
      <c r="V30" s="499"/>
      <c r="W30" s="499"/>
      <c r="X30" s="499"/>
      <c r="Y30" s="499"/>
      <c r="Z30" s="499"/>
    </row>
    <row r="31" ht="12.75" customHeight="1" spans="1:26">
      <c r="A31" s="499"/>
      <c r="B31" s="499"/>
      <c r="C31" s="499"/>
      <c r="D31" s="499"/>
      <c r="E31" s="499"/>
      <c r="F31" s="499"/>
      <c r="G31" s="499"/>
      <c r="H31" s="499"/>
      <c r="I31" s="499"/>
      <c r="J31" s="499"/>
      <c r="K31" s="499"/>
      <c r="L31" s="499"/>
      <c r="M31" s="499"/>
      <c r="N31" s="499"/>
      <c r="O31" s="499"/>
      <c r="P31" s="499"/>
      <c r="Q31" s="499"/>
      <c r="R31" s="499"/>
      <c r="S31" s="499"/>
      <c r="T31" s="499"/>
      <c r="U31" s="499"/>
      <c r="V31" s="499"/>
      <c r="W31" s="499"/>
      <c r="X31" s="499"/>
      <c r="Y31" s="499"/>
      <c r="Z31" s="499"/>
    </row>
    <row r="32" ht="12.75" customHeight="1" spans="1:26">
      <c r="A32" s="499"/>
      <c r="B32" s="499"/>
      <c r="C32" s="499"/>
      <c r="D32" s="499"/>
      <c r="E32" s="499"/>
      <c r="F32" s="499"/>
      <c r="G32" s="499"/>
      <c r="H32" s="499"/>
      <c r="I32" s="499"/>
      <c r="J32" s="499"/>
      <c r="K32" s="499"/>
      <c r="L32" s="499"/>
      <c r="M32" s="499"/>
      <c r="N32" s="499"/>
      <c r="O32" s="499"/>
      <c r="P32" s="499"/>
      <c r="Q32" s="499"/>
      <c r="R32" s="499"/>
      <c r="S32" s="499"/>
      <c r="T32" s="499"/>
      <c r="U32" s="499"/>
      <c r="V32" s="499"/>
      <c r="W32" s="499"/>
      <c r="X32" s="499"/>
      <c r="Y32" s="499"/>
      <c r="Z32" s="499"/>
    </row>
    <row r="33" ht="12.75" customHeight="1" spans="1:26">
      <c r="A33" s="499"/>
      <c r="B33" s="499"/>
      <c r="C33" s="499"/>
      <c r="D33" s="499"/>
      <c r="E33" s="499"/>
      <c r="F33" s="499"/>
      <c r="G33" s="499"/>
      <c r="H33" s="499"/>
      <c r="I33" s="499"/>
      <c r="J33" s="499"/>
      <c r="K33" s="499"/>
      <c r="L33" s="499"/>
      <c r="M33" s="499"/>
      <c r="N33" s="499"/>
      <c r="O33" s="499"/>
      <c r="P33" s="499"/>
      <c r="Q33" s="499"/>
      <c r="R33" s="499"/>
      <c r="S33" s="499"/>
      <c r="T33" s="499"/>
      <c r="U33" s="499"/>
      <c r="V33" s="499"/>
      <c r="W33" s="499"/>
      <c r="X33" s="499"/>
      <c r="Y33" s="499"/>
      <c r="Z33" s="499"/>
    </row>
    <row r="34" ht="12.75" customHeight="1" spans="1:26">
      <c r="A34" s="499"/>
      <c r="B34" s="499"/>
      <c r="C34" s="499"/>
      <c r="D34" s="499"/>
      <c r="E34" s="499"/>
      <c r="F34" s="499"/>
      <c r="G34" s="499"/>
      <c r="H34" s="499"/>
      <c r="I34" s="499"/>
      <c r="J34" s="499"/>
      <c r="K34" s="499"/>
      <c r="L34" s="499"/>
      <c r="M34" s="499"/>
      <c r="N34" s="499"/>
      <c r="O34" s="499"/>
      <c r="P34" s="499"/>
      <c r="Q34" s="499"/>
      <c r="R34" s="499"/>
      <c r="S34" s="499"/>
      <c r="T34" s="499"/>
      <c r="U34" s="499"/>
      <c r="V34" s="499"/>
      <c r="W34" s="499"/>
      <c r="X34" s="499"/>
      <c r="Y34" s="499"/>
      <c r="Z34" s="499"/>
    </row>
    <row r="35" ht="12.75" customHeight="1" spans="1:26">
      <c r="A35" s="499"/>
      <c r="B35" s="499"/>
      <c r="C35" s="499"/>
      <c r="D35" s="499"/>
      <c r="E35" s="499"/>
      <c r="F35" s="499"/>
      <c r="G35" s="499"/>
      <c r="H35" s="499"/>
      <c r="I35" s="499"/>
      <c r="J35" s="499"/>
      <c r="K35" s="499"/>
      <c r="L35" s="499"/>
      <c r="M35" s="499"/>
      <c r="N35" s="499"/>
      <c r="O35" s="499"/>
      <c r="P35" s="499"/>
      <c r="Q35" s="499"/>
      <c r="R35" s="499"/>
      <c r="S35" s="499"/>
      <c r="T35" s="499"/>
      <c r="U35" s="499"/>
      <c r="V35" s="499"/>
      <c r="W35" s="499"/>
      <c r="X35" s="499"/>
      <c r="Y35" s="499"/>
      <c r="Z35" s="499"/>
    </row>
    <row r="36" ht="12.75" customHeight="1" spans="1:26">
      <c r="A36" s="499"/>
      <c r="B36" s="499"/>
      <c r="C36" s="499"/>
      <c r="D36" s="499"/>
      <c r="E36" s="499"/>
      <c r="F36" s="499"/>
      <c r="G36" s="499"/>
      <c r="H36" s="499"/>
      <c r="I36" s="499"/>
      <c r="J36" s="499"/>
      <c r="K36" s="499"/>
      <c r="L36" s="499"/>
      <c r="M36" s="499"/>
      <c r="N36" s="499"/>
      <c r="O36" s="499"/>
      <c r="P36" s="499"/>
      <c r="Q36" s="499"/>
      <c r="R36" s="499"/>
      <c r="S36" s="499"/>
      <c r="T36" s="499"/>
      <c r="U36" s="499"/>
      <c r="V36" s="499"/>
      <c r="W36" s="499"/>
      <c r="X36" s="499"/>
      <c r="Y36" s="499"/>
      <c r="Z36" s="499"/>
    </row>
    <row r="37" ht="12.75" customHeight="1" spans="1:26">
      <c r="A37" s="499"/>
      <c r="B37" s="499"/>
      <c r="C37" s="499"/>
      <c r="D37" s="499"/>
      <c r="E37" s="499"/>
      <c r="F37" s="499"/>
      <c r="G37" s="499"/>
      <c r="H37" s="499"/>
      <c r="I37" s="499"/>
      <c r="J37" s="499"/>
      <c r="K37" s="499"/>
      <c r="L37" s="499"/>
      <c r="M37" s="499"/>
      <c r="N37" s="499"/>
      <c r="O37" s="499"/>
      <c r="P37" s="499"/>
      <c r="Q37" s="499"/>
      <c r="R37" s="499"/>
      <c r="S37" s="499"/>
      <c r="T37" s="499"/>
      <c r="U37" s="499"/>
      <c r="V37" s="499"/>
      <c r="W37" s="499"/>
      <c r="X37" s="499"/>
      <c r="Y37" s="499"/>
      <c r="Z37" s="499"/>
    </row>
    <row r="38" ht="12.75" customHeight="1" spans="1:26">
      <c r="A38" s="499"/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499"/>
      <c r="M38" s="499"/>
      <c r="N38" s="499"/>
      <c r="O38" s="499"/>
      <c r="P38" s="499"/>
      <c r="Q38" s="499"/>
      <c r="R38" s="499"/>
      <c r="S38" s="499"/>
      <c r="T38" s="499"/>
      <c r="U38" s="499"/>
      <c r="V38" s="499"/>
      <c r="W38" s="499"/>
      <c r="X38" s="499"/>
      <c r="Y38" s="499"/>
      <c r="Z38" s="499"/>
    </row>
    <row r="39" ht="12.75" customHeight="1" spans="1:26">
      <c r="A39" s="499"/>
      <c r="B39" s="499"/>
      <c r="C39" s="499"/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499"/>
      <c r="S39" s="499"/>
      <c r="T39" s="499"/>
      <c r="U39" s="499"/>
      <c r="V39" s="499"/>
      <c r="W39" s="499"/>
      <c r="X39" s="499"/>
      <c r="Y39" s="499"/>
      <c r="Z39" s="499"/>
    </row>
    <row r="40" ht="12.75" customHeight="1" spans="1:26">
      <c r="A40" s="499"/>
      <c r="B40" s="499"/>
      <c r="C40" s="499"/>
      <c r="D40" s="499"/>
      <c r="E40" s="499"/>
      <c r="F40" s="499"/>
      <c r="G40" s="499"/>
      <c r="H40" s="499"/>
      <c r="I40" s="499"/>
      <c r="J40" s="499"/>
      <c r="K40" s="499"/>
      <c r="L40" s="499"/>
      <c r="M40" s="499"/>
      <c r="N40" s="499"/>
      <c r="O40" s="499"/>
      <c r="P40" s="499"/>
      <c r="Q40" s="499"/>
      <c r="R40" s="499"/>
      <c r="S40" s="499"/>
      <c r="T40" s="499"/>
      <c r="U40" s="499"/>
      <c r="V40" s="499"/>
      <c r="W40" s="499"/>
      <c r="X40" s="499"/>
      <c r="Y40" s="499"/>
      <c r="Z40" s="499"/>
    </row>
    <row r="41" ht="12.75" customHeight="1" spans="1:26">
      <c r="A41" s="499"/>
      <c r="B41" s="499"/>
      <c r="C41" s="499"/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499"/>
      <c r="U41" s="499"/>
      <c r="V41" s="499"/>
      <c r="W41" s="499"/>
      <c r="X41" s="499"/>
      <c r="Y41" s="499"/>
      <c r="Z41" s="499"/>
    </row>
    <row r="42" ht="12.75" customHeight="1" spans="1:26">
      <c r="A42" s="499"/>
      <c r="B42" s="499"/>
      <c r="C42" s="499"/>
      <c r="D42" s="499"/>
      <c r="E42" s="499"/>
      <c r="F42" s="499"/>
      <c r="G42" s="499"/>
      <c r="H42" s="499"/>
      <c r="I42" s="499"/>
      <c r="J42" s="499"/>
      <c r="K42" s="499"/>
      <c r="L42" s="499"/>
      <c r="M42" s="499"/>
      <c r="N42" s="499"/>
      <c r="O42" s="499"/>
      <c r="P42" s="499"/>
      <c r="Q42" s="499"/>
      <c r="R42" s="499"/>
      <c r="S42" s="499"/>
      <c r="T42" s="499"/>
      <c r="U42" s="499"/>
      <c r="V42" s="499"/>
      <c r="W42" s="499"/>
      <c r="X42" s="499"/>
      <c r="Y42" s="499"/>
      <c r="Z42" s="499"/>
    </row>
    <row r="43" ht="12.75" customHeight="1" spans="1:26">
      <c r="A43" s="499"/>
      <c r="B43" s="499"/>
      <c r="C43" s="499"/>
      <c r="D43" s="499"/>
      <c r="E43" s="499"/>
      <c r="F43" s="499"/>
      <c r="G43" s="499"/>
      <c r="H43" s="499"/>
      <c r="I43" s="499"/>
      <c r="J43" s="499"/>
      <c r="K43" s="499"/>
      <c r="L43" s="499"/>
      <c r="M43" s="499"/>
      <c r="N43" s="499"/>
      <c r="O43" s="499"/>
      <c r="P43" s="499"/>
      <c r="Q43" s="499"/>
      <c r="R43" s="499"/>
      <c r="S43" s="499"/>
      <c r="T43" s="499"/>
      <c r="U43" s="499"/>
      <c r="V43" s="499"/>
      <c r="W43" s="499"/>
      <c r="X43" s="499"/>
      <c r="Y43" s="499"/>
      <c r="Z43" s="499"/>
    </row>
    <row r="44" ht="12.75" customHeight="1" spans="1:26">
      <c r="A44" s="499"/>
      <c r="B44" s="499"/>
      <c r="C44" s="499"/>
      <c r="D44" s="499"/>
      <c r="E44" s="499"/>
      <c r="F44" s="499"/>
      <c r="G44" s="499"/>
      <c r="H44" s="499"/>
      <c r="I44" s="499"/>
      <c r="J44" s="499"/>
      <c r="K44" s="499"/>
      <c r="L44" s="499"/>
      <c r="M44" s="499"/>
      <c r="N44" s="499"/>
      <c r="O44" s="499"/>
      <c r="P44" s="499"/>
      <c r="Q44" s="499"/>
      <c r="R44" s="499"/>
      <c r="S44" s="499"/>
      <c r="T44" s="499"/>
      <c r="U44" s="499"/>
      <c r="V44" s="499"/>
      <c r="W44" s="499"/>
      <c r="X44" s="499"/>
      <c r="Y44" s="499"/>
      <c r="Z44" s="499"/>
    </row>
    <row r="45" ht="12.75" customHeight="1" spans="1:26">
      <c r="A45" s="499"/>
      <c r="B45" s="499"/>
      <c r="C45" s="499"/>
      <c r="D45" s="499"/>
      <c r="E45" s="499"/>
      <c r="F45" s="499"/>
      <c r="G45" s="499"/>
      <c r="H45" s="499"/>
      <c r="I45" s="499"/>
      <c r="J45" s="499"/>
      <c r="K45" s="499"/>
      <c r="L45" s="499"/>
      <c r="M45" s="499"/>
      <c r="N45" s="499"/>
      <c r="O45" s="499"/>
      <c r="P45" s="499"/>
      <c r="Q45" s="499"/>
      <c r="R45" s="499"/>
      <c r="S45" s="499"/>
      <c r="T45" s="499"/>
      <c r="U45" s="499"/>
      <c r="V45" s="499"/>
      <c r="W45" s="499"/>
      <c r="X45" s="499"/>
      <c r="Y45" s="499"/>
      <c r="Z45" s="499"/>
    </row>
    <row r="46" ht="12.75" customHeight="1" spans="1:26">
      <c r="A46" s="499"/>
      <c r="B46" s="499"/>
      <c r="C46" s="499"/>
      <c r="D46" s="499"/>
      <c r="E46" s="499"/>
      <c r="F46" s="499"/>
      <c r="G46" s="499"/>
      <c r="H46" s="499"/>
      <c r="I46" s="499"/>
      <c r="J46" s="499"/>
      <c r="K46" s="499"/>
      <c r="L46" s="499"/>
      <c r="M46" s="499"/>
      <c r="N46" s="499"/>
      <c r="O46" s="499"/>
      <c r="P46" s="499"/>
      <c r="Q46" s="499"/>
      <c r="R46" s="499"/>
      <c r="S46" s="499"/>
      <c r="T46" s="499"/>
      <c r="U46" s="499"/>
      <c r="V46" s="499"/>
      <c r="W46" s="499"/>
      <c r="X46" s="499"/>
      <c r="Y46" s="499"/>
      <c r="Z46" s="499"/>
    </row>
    <row r="47" ht="12.75" customHeight="1" spans="1:26">
      <c r="A47" s="499"/>
      <c r="B47" s="499"/>
      <c r="C47" s="499"/>
      <c r="D47" s="499"/>
      <c r="E47" s="499"/>
      <c r="F47" s="499"/>
      <c r="G47" s="499"/>
      <c r="H47" s="499"/>
      <c r="I47" s="499"/>
      <c r="J47" s="499"/>
      <c r="K47" s="499"/>
      <c r="L47" s="499"/>
      <c r="M47" s="499"/>
      <c r="N47" s="499"/>
      <c r="O47" s="499"/>
      <c r="P47" s="499"/>
      <c r="Q47" s="499"/>
      <c r="R47" s="499"/>
      <c r="S47" s="499"/>
      <c r="T47" s="499"/>
      <c r="U47" s="499"/>
      <c r="V47" s="499"/>
      <c r="W47" s="499"/>
      <c r="X47" s="499"/>
      <c r="Y47" s="499"/>
      <c r="Z47" s="499"/>
    </row>
    <row r="48" ht="12.75" customHeight="1" spans="1:26">
      <c r="A48" s="499"/>
      <c r="B48" s="499"/>
      <c r="C48" s="499"/>
      <c r="D48" s="499"/>
      <c r="E48" s="499"/>
      <c r="F48" s="499"/>
      <c r="G48" s="499"/>
      <c r="H48" s="499"/>
      <c r="I48" s="499"/>
      <c r="J48" s="499"/>
      <c r="K48" s="499"/>
      <c r="L48" s="499"/>
      <c r="M48" s="499"/>
      <c r="N48" s="499"/>
      <c r="O48" s="499"/>
      <c r="P48" s="499"/>
      <c r="Q48" s="499"/>
      <c r="R48" s="499"/>
      <c r="S48" s="499"/>
      <c r="T48" s="499"/>
      <c r="U48" s="499"/>
      <c r="V48" s="499"/>
      <c r="W48" s="499"/>
      <c r="X48" s="499"/>
      <c r="Y48" s="499"/>
      <c r="Z48" s="499"/>
    </row>
    <row r="49" ht="12.75" customHeight="1" spans="1:26">
      <c r="A49" s="499"/>
      <c r="B49" s="499"/>
      <c r="C49" s="499"/>
      <c r="D49" s="499"/>
      <c r="E49" s="499"/>
      <c r="F49" s="499"/>
      <c r="G49" s="499"/>
      <c r="H49" s="499"/>
      <c r="I49" s="499"/>
      <c r="J49" s="499"/>
      <c r="K49" s="499"/>
      <c r="L49" s="499"/>
      <c r="M49" s="499"/>
      <c r="N49" s="499"/>
      <c r="O49" s="499"/>
      <c r="P49" s="499"/>
      <c r="Q49" s="499"/>
      <c r="R49" s="499"/>
      <c r="S49" s="499"/>
      <c r="T49" s="499"/>
      <c r="U49" s="499"/>
      <c r="V49" s="499"/>
      <c r="W49" s="499"/>
      <c r="X49" s="499"/>
      <c r="Y49" s="499"/>
      <c r="Z49" s="499"/>
    </row>
    <row r="50" ht="12.75" customHeight="1" spans="1:26">
      <c r="A50" s="499"/>
      <c r="B50" s="499"/>
      <c r="C50" s="499"/>
      <c r="D50" s="499"/>
      <c r="E50" s="499"/>
      <c r="F50" s="499"/>
      <c r="G50" s="499"/>
      <c r="H50" s="499"/>
      <c r="I50" s="499"/>
      <c r="J50" s="499"/>
      <c r="K50" s="499"/>
      <c r="L50" s="499"/>
      <c r="M50" s="499"/>
      <c r="N50" s="499"/>
      <c r="O50" s="499"/>
      <c r="P50" s="499"/>
      <c r="Q50" s="499"/>
      <c r="R50" s="499"/>
      <c r="S50" s="499"/>
      <c r="T50" s="499"/>
      <c r="U50" s="499"/>
      <c r="V50" s="499"/>
      <c r="W50" s="499"/>
      <c r="X50" s="499"/>
      <c r="Y50" s="499"/>
      <c r="Z50" s="499"/>
    </row>
    <row r="51" ht="12.75" customHeight="1" spans="1:26">
      <c r="A51" s="499"/>
      <c r="B51" s="499"/>
      <c r="C51" s="499"/>
      <c r="D51" s="499"/>
      <c r="E51" s="499"/>
      <c r="F51" s="499"/>
      <c r="G51" s="499"/>
      <c r="H51" s="499"/>
      <c r="I51" s="499"/>
      <c r="J51" s="499"/>
      <c r="K51" s="499"/>
      <c r="L51" s="499"/>
      <c r="M51" s="499"/>
      <c r="N51" s="499"/>
      <c r="O51" s="499"/>
      <c r="P51" s="499"/>
      <c r="Q51" s="499"/>
      <c r="R51" s="499"/>
      <c r="S51" s="499"/>
      <c r="T51" s="499"/>
      <c r="U51" s="499"/>
      <c r="V51" s="499"/>
      <c r="W51" s="499"/>
      <c r="X51" s="499"/>
      <c r="Y51" s="499"/>
      <c r="Z51" s="499"/>
    </row>
    <row r="52" ht="12.75" customHeight="1" spans="1:26">
      <c r="A52" s="499"/>
      <c r="B52" s="499"/>
      <c r="C52" s="499"/>
      <c r="D52" s="499"/>
      <c r="E52" s="499"/>
      <c r="F52" s="499"/>
      <c r="G52" s="499"/>
      <c r="H52" s="499"/>
      <c r="I52" s="499"/>
      <c r="J52" s="499"/>
      <c r="K52" s="499"/>
      <c r="L52" s="499"/>
      <c r="M52" s="499"/>
      <c r="N52" s="499"/>
      <c r="O52" s="499"/>
      <c r="P52" s="499"/>
      <c r="Q52" s="499"/>
      <c r="R52" s="499"/>
      <c r="S52" s="499"/>
      <c r="T52" s="499"/>
      <c r="U52" s="499"/>
      <c r="V52" s="499"/>
      <c r="W52" s="499"/>
      <c r="X52" s="499"/>
      <c r="Y52" s="499"/>
      <c r="Z52" s="499"/>
    </row>
    <row r="53" ht="12.75" customHeight="1" spans="1:26">
      <c r="A53" s="499"/>
      <c r="B53" s="499"/>
      <c r="C53" s="499"/>
      <c r="D53" s="499"/>
      <c r="E53" s="499"/>
      <c r="F53" s="499"/>
      <c r="G53" s="499"/>
      <c r="H53" s="499"/>
      <c r="I53" s="499"/>
      <c r="J53" s="499"/>
      <c r="K53" s="499"/>
      <c r="L53" s="499"/>
      <c r="M53" s="499"/>
      <c r="N53" s="499"/>
      <c r="O53" s="499"/>
      <c r="P53" s="499"/>
      <c r="Q53" s="499"/>
      <c r="R53" s="499"/>
      <c r="S53" s="499"/>
      <c r="T53" s="499"/>
      <c r="U53" s="499"/>
      <c r="V53" s="499"/>
      <c r="W53" s="499"/>
      <c r="X53" s="499"/>
      <c r="Y53" s="499"/>
      <c r="Z53" s="499"/>
    </row>
    <row r="54" ht="12.75" customHeight="1" spans="1:26">
      <c r="A54" s="499"/>
      <c r="B54" s="499"/>
      <c r="C54" s="499"/>
      <c r="D54" s="499"/>
      <c r="E54" s="499"/>
      <c r="F54" s="499"/>
      <c r="G54" s="499"/>
      <c r="H54" s="499"/>
      <c r="I54" s="499"/>
      <c r="J54" s="499"/>
      <c r="K54" s="499"/>
      <c r="L54" s="499"/>
      <c r="M54" s="499"/>
      <c r="N54" s="499"/>
      <c r="O54" s="499"/>
      <c r="P54" s="499"/>
      <c r="Q54" s="499"/>
      <c r="R54" s="499"/>
      <c r="S54" s="499"/>
      <c r="T54" s="499"/>
      <c r="U54" s="499"/>
      <c r="V54" s="499"/>
      <c r="W54" s="499"/>
      <c r="X54" s="499"/>
      <c r="Y54" s="499"/>
      <c r="Z54" s="499"/>
    </row>
    <row r="55" ht="12.75" customHeight="1" spans="1:26">
      <c r="A55" s="499"/>
      <c r="B55" s="499"/>
      <c r="C55" s="499"/>
      <c r="D55" s="499"/>
      <c r="E55" s="499"/>
      <c r="F55" s="499"/>
      <c r="G55" s="499"/>
      <c r="H55" s="499"/>
      <c r="I55" s="499"/>
      <c r="J55" s="499"/>
      <c r="K55" s="499"/>
      <c r="L55" s="499"/>
      <c r="M55" s="499"/>
      <c r="N55" s="499"/>
      <c r="O55" s="499"/>
      <c r="P55" s="499"/>
      <c r="Q55" s="499"/>
      <c r="R55" s="499"/>
      <c r="S55" s="499"/>
      <c r="T55" s="499"/>
      <c r="U55" s="499"/>
      <c r="V55" s="499"/>
      <c r="W55" s="499"/>
      <c r="X55" s="499"/>
      <c r="Y55" s="499"/>
      <c r="Z55" s="499"/>
    </row>
    <row r="56" ht="12.75" customHeight="1" spans="1:26">
      <c r="A56" s="499"/>
      <c r="B56" s="499"/>
      <c r="C56" s="499"/>
      <c r="D56" s="499"/>
      <c r="E56" s="499"/>
      <c r="F56" s="499"/>
      <c r="G56" s="499"/>
      <c r="H56" s="499"/>
      <c r="I56" s="499"/>
      <c r="J56" s="499"/>
      <c r="K56" s="499"/>
      <c r="L56" s="499"/>
      <c r="M56" s="499"/>
      <c r="N56" s="499"/>
      <c r="O56" s="499"/>
      <c r="P56" s="499"/>
      <c r="Q56" s="499"/>
      <c r="R56" s="499"/>
      <c r="S56" s="499"/>
      <c r="T56" s="499"/>
      <c r="U56" s="499"/>
      <c r="V56" s="499"/>
      <c r="W56" s="499"/>
      <c r="X56" s="499"/>
      <c r="Y56" s="499"/>
      <c r="Z56" s="499"/>
    </row>
    <row r="57" ht="12.75" customHeight="1" spans="1:26">
      <c r="A57" s="499"/>
      <c r="B57" s="499"/>
      <c r="C57" s="499"/>
      <c r="D57" s="499"/>
      <c r="E57" s="499"/>
      <c r="F57" s="499"/>
      <c r="G57" s="499"/>
      <c r="H57" s="499"/>
      <c r="I57" s="499"/>
      <c r="J57" s="499"/>
      <c r="K57" s="499"/>
      <c r="L57" s="499"/>
      <c r="M57" s="499"/>
      <c r="N57" s="499"/>
      <c r="O57" s="499"/>
      <c r="P57" s="499"/>
      <c r="Q57" s="499"/>
      <c r="R57" s="499"/>
      <c r="S57" s="499"/>
      <c r="T57" s="499"/>
      <c r="U57" s="499"/>
      <c r="V57" s="499"/>
      <c r="W57" s="499"/>
      <c r="X57" s="499"/>
      <c r="Y57" s="499"/>
      <c r="Z57" s="499"/>
    </row>
    <row r="58" ht="12.75" customHeight="1" spans="1:26">
      <c r="A58" s="499"/>
      <c r="B58" s="499"/>
      <c r="C58" s="499"/>
      <c r="D58" s="499"/>
      <c r="E58" s="499"/>
      <c r="F58" s="499"/>
      <c r="G58" s="499"/>
      <c r="H58" s="499"/>
      <c r="I58" s="499"/>
      <c r="J58" s="499"/>
      <c r="K58" s="499"/>
      <c r="L58" s="499"/>
      <c r="M58" s="499"/>
      <c r="N58" s="499"/>
      <c r="O58" s="499"/>
      <c r="P58" s="499"/>
      <c r="Q58" s="499"/>
      <c r="R58" s="499"/>
      <c r="S58" s="499"/>
      <c r="T58" s="499"/>
      <c r="U58" s="499"/>
      <c r="V58" s="499"/>
      <c r="W58" s="499"/>
      <c r="X58" s="499"/>
      <c r="Y58" s="499"/>
      <c r="Z58" s="499"/>
    </row>
    <row r="59" ht="12.75" customHeight="1" spans="1:26">
      <c r="A59" s="499"/>
      <c r="B59" s="499"/>
      <c r="C59" s="499"/>
      <c r="D59" s="499"/>
      <c r="E59" s="499"/>
      <c r="F59" s="499"/>
      <c r="G59" s="499"/>
      <c r="H59" s="499"/>
      <c r="I59" s="499"/>
      <c r="J59" s="499"/>
      <c r="K59" s="499"/>
      <c r="L59" s="499"/>
      <c r="M59" s="499"/>
      <c r="N59" s="499"/>
      <c r="O59" s="499"/>
      <c r="P59" s="499"/>
      <c r="Q59" s="499"/>
      <c r="R59" s="499"/>
      <c r="S59" s="499"/>
      <c r="T59" s="499"/>
      <c r="U59" s="499"/>
      <c r="V59" s="499"/>
      <c r="W59" s="499"/>
      <c r="X59" s="499"/>
      <c r="Y59" s="499"/>
      <c r="Z59" s="499"/>
    </row>
    <row r="60" ht="12.75" customHeight="1" spans="1:26">
      <c r="A60" s="499"/>
      <c r="B60" s="499"/>
      <c r="C60" s="499"/>
      <c r="D60" s="499"/>
      <c r="E60" s="499"/>
      <c r="F60" s="499"/>
      <c r="G60" s="499"/>
      <c r="H60" s="499"/>
      <c r="I60" s="499"/>
      <c r="J60" s="499"/>
      <c r="K60" s="499"/>
      <c r="L60" s="499"/>
      <c r="M60" s="499"/>
      <c r="N60" s="499"/>
      <c r="O60" s="499"/>
      <c r="P60" s="499"/>
      <c r="Q60" s="499"/>
      <c r="R60" s="499"/>
      <c r="S60" s="499"/>
      <c r="T60" s="499"/>
      <c r="U60" s="499"/>
      <c r="V60" s="499"/>
      <c r="W60" s="499"/>
      <c r="X60" s="499"/>
      <c r="Y60" s="499"/>
      <c r="Z60" s="499"/>
    </row>
    <row r="61" ht="12.75" customHeight="1" spans="1:26">
      <c r="A61" s="499"/>
      <c r="B61" s="499"/>
      <c r="C61" s="499"/>
      <c r="D61" s="499"/>
      <c r="E61" s="499"/>
      <c r="F61" s="499"/>
      <c r="G61" s="499"/>
      <c r="H61" s="499"/>
      <c r="I61" s="499"/>
      <c r="J61" s="499"/>
      <c r="K61" s="499"/>
      <c r="L61" s="499"/>
      <c r="M61" s="499"/>
      <c r="N61" s="499"/>
      <c r="O61" s="499"/>
      <c r="P61" s="499"/>
      <c r="Q61" s="499"/>
      <c r="R61" s="499"/>
      <c r="S61" s="499"/>
      <c r="T61" s="499"/>
      <c r="U61" s="499"/>
      <c r="V61" s="499"/>
      <c r="W61" s="499"/>
      <c r="X61" s="499"/>
      <c r="Y61" s="499"/>
      <c r="Z61" s="499"/>
    </row>
    <row r="62" ht="12.75" customHeight="1" spans="1:26">
      <c r="A62" s="499"/>
      <c r="B62" s="499"/>
      <c r="C62" s="499"/>
      <c r="D62" s="499"/>
      <c r="E62" s="499"/>
      <c r="F62" s="499"/>
      <c r="G62" s="499"/>
      <c r="H62" s="499"/>
      <c r="I62" s="499"/>
      <c r="J62" s="499"/>
      <c r="K62" s="499"/>
      <c r="L62" s="499"/>
      <c r="M62" s="499"/>
      <c r="N62" s="499"/>
      <c r="O62" s="499"/>
      <c r="P62" s="499"/>
      <c r="Q62" s="499"/>
      <c r="R62" s="499"/>
      <c r="S62" s="499"/>
      <c r="T62" s="499"/>
      <c r="U62" s="499"/>
      <c r="V62" s="499"/>
      <c r="W62" s="499"/>
      <c r="X62" s="499"/>
      <c r="Y62" s="499"/>
      <c r="Z62" s="499"/>
    </row>
    <row r="63" ht="12.75" customHeight="1" spans="1:26">
      <c r="A63" s="499"/>
      <c r="B63" s="499"/>
      <c r="C63" s="499"/>
      <c r="D63" s="499"/>
      <c r="E63" s="499"/>
      <c r="F63" s="499"/>
      <c r="G63" s="499"/>
      <c r="H63" s="499"/>
      <c r="I63" s="499"/>
      <c r="J63" s="499"/>
      <c r="K63" s="499"/>
      <c r="L63" s="499"/>
      <c r="M63" s="499"/>
      <c r="N63" s="499"/>
      <c r="O63" s="499"/>
      <c r="P63" s="499"/>
      <c r="Q63" s="499"/>
      <c r="R63" s="499"/>
      <c r="S63" s="499"/>
      <c r="T63" s="499"/>
      <c r="U63" s="499"/>
      <c r="V63" s="499"/>
      <c r="W63" s="499"/>
      <c r="X63" s="499"/>
      <c r="Y63" s="499"/>
      <c r="Z63" s="499"/>
    </row>
    <row r="64" ht="12.75" customHeight="1" spans="1:26">
      <c r="A64" s="499"/>
      <c r="B64" s="499"/>
      <c r="C64" s="499"/>
      <c r="D64" s="499"/>
      <c r="E64" s="499"/>
      <c r="F64" s="499"/>
      <c r="G64" s="499"/>
      <c r="H64" s="499"/>
      <c r="I64" s="499"/>
      <c r="J64" s="499"/>
      <c r="K64" s="499"/>
      <c r="L64" s="499"/>
      <c r="M64" s="499"/>
      <c r="N64" s="499"/>
      <c r="O64" s="499"/>
      <c r="P64" s="499"/>
      <c r="Q64" s="499"/>
      <c r="R64" s="499"/>
      <c r="S64" s="499"/>
      <c r="T64" s="499"/>
      <c r="U64" s="499"/>
      <c r="V64" s="499"/>
      <c r="W64" s="499"/>
      <c r="X64" s="499"/>
      <c r="Y64" s="499"/>
      <c r="Z64" s="499"/>
    </row>
    <row r="65" ht="12.75" customHeight="1" spans="1:26">
      <c r="A65" s="499"/>
      <c r="B65" s="499"/>
      <c r="C65" s="499"/>
      <c r="D65" s="499"/>
      <c r="E65" s="499"/>
      <c r="F65" s="499"/>
      <c r="G65" s="499"/>
      <c r="H65" s="499"/>
      <c r="I65" s="499"/>
      <c r="J65" s="499"/>
      <c r="K65" s="499"/>
      <c r="L65" s="499"/>
      <c r="M65" s="499"/>
      <c r="N65" s="499"/>
      <c r="O65" s="499"/>
      <c r="P65" s="499"/>
      <c r="Q65" s="499"/>
      <c r="R65" s="499"/>
      <c r="S65" s="499"/>
      <c r="T65" s="499"/>
      <c r="U65" s="499"/>
      <c r="V65" s="499"/>
      <c r="W65" s="499"/>
      <c r="X65" s="499"/>
      <c r="Y65" s="499"/>
      <c r="Z65" s="499"/>
    </row>
    <row r="66" ht="12.75" customHeight="1" spans="1:26">
      <c r="A66" s="499"/>
      <c r="B66" s="499"/>
      <c r="C66" s="499"/>
      <c r="D66" s="499"/>
      <c r="E66" s="499"/>
      <c r="F66" s="499"/>
      <c r="G66" s="499"/>
      <c r="H66" s="499"/>
      <c r="I66" s="499"/>
      <c r="J66" s="499"/>
      <c r="K66" s="499"/>
      <c r="L66" s="499"/>
      <c r="M66" s="499"/>
      <c r="N66" s="499"/>
      <c r="O66" s="499"/>
      <c r="P66" s="499"/>
      <c r="Q66" s="499"/>
      <c r="R66" s="499"/>
      <c r="S66" s="499"/>
      <c r="T66" s="499"/>
      <c r="U66" s="499"/>
      <c r="V66" s="499"/>
      <c r="W66" s="499"/>
      <c r="X66" s="499"/>
      <c r="Y66" s="499"/>
      <c r="Z66" s="499"/>
    </row>
    <row r="67" ht="12.75" customHeight="1" spans="1:26">
      <c r="A67" s="499"/>
      <c r="B67" s="499"/>
      <c r="C67" s="499"/>
      <c r="D67" s="499"/>
      <c r="E67" s="499"/>
      <c r="F67" s="499"/>
      <c r="G67" s="499"/>
      <c r="H67" s="499"/>
      <c r="I67" s="499"/>
      <c r="J67" s="499"/>
      <c r="K67" s="499"/>
      <c r="L67" s="499"/>
      <c r="M67" s="499"/>
      <c r="N67" s="499"/>
      <c r="O67" s="499"/>
      <c r="P67" s="499"/>
      <c r="Q67" s="499"/>
      <c r="R67" s="499"/>
      <c r="S67" s="499"/>
      <c r="T67" s="499"/>
      <c r="U67" s="499"/>
      <c r="V67" s="499"/>
      <c r="W67" s="499"/>
      <c r="X67" s="499"/>
      <c r="Y67" s="499"/>
      <c r="Z67" s="499"/>
    </row>
    <row r="68" ht="12.75" customHeight="1" spans="1:26">
      <c r="A68" s="499"/>
      <c r="B68" s="499"/>
      <c r="C68" s="499"/>
      <c r="D68" s="499"/>
      <c r="E68" s="499"/>
      <c r="F68" s="499"/>
      <c r="G68" s="499"/>
      <c r="H68" s="499"/>
      <c r="I68" s="499"/>
      <c r="J68" s="499"/>
      <c r="K68" s="499"/>
      <c r="L68" s="499"/>
      <c r="M68" s="499"/>
      <c r="N68" s="499"/>
      <c r="O68" s="499"/>
      <c r="P68" s="499"/>
      <c r="Q68" s="499"/>
      <c r="R68" s="499"/>
      <c r="S68" s="499"/>
      <c r="T68" s="499"/>
      <c r="U68" s="499"/>
      <c r="V68" s="499"/>
      <c r="W68" s="499"/>
      <c r="X68" s="499"/>
      <c r="Y68" s="499"/>
      <c r="Z68" s="499"/>
    </row>
    <row r="69" ht="12.75" customHeight="1" spans="1:26">
      <c r="A69" s="499"/>
      <c r="B69" s="499"/>
      <c r="C69" s="499"/>
      <c r="D69" s="499"/>
      <c r="E69" s="499"/>
      <c r="F69" s="499"/>
      <c r="G69" s="499"/>
      <c r="H69" s="499"/>
      <c r="I69" s="499"/>
      <c r="J69" s="499"/>
      <c r="K69" s="499"/>
      <c r="L69" s="499"/>
      <c r="M69" s="499"/>
      <c r="N69" s="499"/>
      <c r="O69" s="499"/>
      <c r="P69" s="499"/>
      <c r="Q69" s="499"/>
      <c r="R69" s="499"/>
      <c r="S69" s="499"/>
      <c r="T69" s="499"/>
      <c r="U69" s="499"/>
      <c r="V69" s="499"/>
      <c r="W69" s="499"/>
      <c r="X69" s="499"/>
      <c r="Y69" s="499"/>
      <c r="Z69" s="499"/>
    </row>
    <row r="70" ht="12.75" customHeight="1" spans="1:26">
      <c r="A70" s="499"/>
      <c r="B70" s="499"/>
      <c r="C70" s="499"/>
      <c r="D70" s="499"/>
      <c r="E70" s="499"/>
      <c r="F70" s="499"/>
      <c r="G70" s="499"/>
      <c r="H70" s="499"/>
      <c r="I70" s="499"/>
      <c r="J70" s="499"/>
      <c r="K70" s="499"/>
      <c r="L70" s="499"/>
      <c r="M70" s="499"/>
      <c r="N70" s="499"/>
      <c r="O70" s="499"/>
      <c r="P70" s="499"/>
      <c r="Q70" s="499"/>
      <c r="R70" s="499"/>
      <c r="S70" s="499"/>
      <c r="T70" s="499"/>
      <c r="U70" s="499"/>
      <c r="V70" s="499"/>
      <c r="W70" s="499"/>
      <c r="X70" s="499"/>
      <c r="Y70" s="499"/>
      <c r="Z70" s="499"/>
    </row>
    <row r="71" ht="12.75" customHeight="1" spans="1:26">
      <c r="A71" s="499"/>
      <c r="B71" s="499"/>
      <c r="C71" s="499"/>
      <c r="D71" s="499"/>
      <c r="E71" s="499"/>
      <c r="F71" s="499"/>
      <c r="G71" s="499"/>
      <c r="H71" s="499"/>
      <c r="I71" s="499"/>
      <c r="J71" s="499"/>
      <c r="K71" s="499"/>
      <c r="L71" s="499"/>
      <c r="M71" s="499"/>
      <c r="N71" s="499"/>
      <c r="O71" s="499"/>
      <c r="P71" s="499"/>
      <c r="Q71" s="499"/>
      <c r="R71" s="499"/>
      <c r="S71" s="499"/>
      <c r="T71" s="499"/>
      <c r="U71" s="499"/>
      <c r="V71" s="499"/>
      <c r="W71" s="499"/>
      <c r="X71" s="499"/>
      <c r="Y71" s="499"/>
      <c r="Z71" s="499"/>
    </row>
    <row r="72" ht="12.75" customHeight="1" spans="1:26">
      <c r="A72" s="499"/>
      <c r="B72" s="499"/>
      <c r="C72" s="499"/>
      <c r="D72" s="499"/>
      <c r="E72" s="499"/>
      <c r="F72" s="499"/>
      <c r="G72" s="499"/>
      <c r="H72" s="499"/>
      <c r="I72" s="499"/>
      <c r="J72" s="499"/>
      <c r="K72" s="499"/>
      <c r="L72" s="499"/>
      <c r="M72" s="499"/>
      <c r="N72" s="499"/>
      <c r="O72" s="499"/>
      <c r="P72" s="499"/>
      <c r="Q72" s="499"/>
      <c r="R72" s="499"/>
      <c r="S72" s="499"/>
      <c r="T72" s="499"/>
      <c r="U72" s="499"/>
      <c r="V72" s="499"/>
      <c r="W72" s="499"/>
      <c r="X72" s="499"/>
      <c r="Y72" s="499"/>
      <c r="Z72" s="499"/>
    </row>
    <row r="73" ht="12.75" customHeight="1" spans="1:26">
      <c r="A73" s="499"/>
      <c r="B73" s="499"/>
      <c r="C73" s="499"/>
      <c r="D73" s="499"/>
      <c r="E73" s="499"/>
      <c r="F73" s="499"/>
      <c r="G73" s="499"/>
      <c r="H73" s="499"/>
      <c r="I73" s="499"/>
      <c r="J73" s="499"/>
      <c r="K73" s="499"/>
      <c r="L73" s="499"/>
      <c r="M73" s="499"/>
      <c r="N73" s="499"/>
      <c r="O73" s="499"/>
      <c r="P73" s="499"/>
      <c r="Q73" s="499"/>
      <c r="R73" s="499"/>
      <c r="S73" s="499"/>
      <c r="T73" s="499"/>
      <c r="U73" s="499"/>
      <c r="V73" s="499"/>
      <c r="W73" s="499"/>
      <c r="X73" s="499"/>
      <c r="Y73" s="499"/>
      <c r="Z73" s="499"/>
    </row>
    <row r="74" ht="12.75" customHeight="1" spans="1:26">
      <c r="A74" s="499"/>
      <c r="B74" s="499"/>
      <c r="C74" s="499"/>
      <c r="D74" s="499"/>
      <c r="E74" s="499"/>
      <c r="F74" s="499"/>
      <c r="G74" s="499"/>
      <c r="H74" s="499"/>
      <c r="I74" s="499"/>
      <c r="J74" s="499"/>
      <c r="K74" s="499"/>
      <c r="L74" s="499"/>
      <c r="M74" s="499"/>
      <c r="N74" s="499"/>
      <c r="O74" s="499"/>
      <c r="P74" s="499"/>
      <c r="Q74" s="499"/>
      <c r="R74" s="499"/>
      <c r="S74" s="499"/>
      <c r="T74" s="499"/>
      <c r="U74" s="499"/>
      <c r="V74" s="499"/>
      <c r="W74" s="499"/>
      <c r="X74" s="499"/>
      <c r="Y74" s="499"/>
      <c r="Z74" s="499"/>
    </row>
    <row r="75" ht="12.75" customHeight="1" spans="1:26">
      <c r="A75" s="499"/>
      <c r="B75" s="499"/>
      <c r="C75" s="499"/>
      <c r="D75" s="499"/>
      <c r="E75" s="499"/>
      <c r="F75" s="499"/>
      <c r="G75" s="499"/>
      <c r="H75" s="499"/>
      <c r="I75" s="499"/>
      <c r="J75" s="499"/>
      <c r="K75" s="499"/>
      <c r="L75" s="499"/>
      <c r="M75" s="499"/>
      <c r="N75" s="499"/>
      <c r="O75" s="499"/>
      <c r="P75" s="499"/>
      <c r="Q75" s="499"/>
      <c r="R75" s="499"/>
      <c r="S75" s="499"/>
      <c r="T75" s="499"/>
      <c r="U75" s="499"/>
      <c r="V75" s="499"/>
      <c r="W75" s="499"/>
      <c r="X75" s="499"/>
      <c r="Y75" s="499"/>
      <c r="Z75" s="499"/>
    </row>
    <row r="76" ht="12.75" customHeight="1" spans="1:26">
      <c r="A76" s="499"/>
      <c r="B76" s="499"/>
      <c r="C76" s="499"/>
      <c r="D76" s="499"/>
      <c r="E76" s="499"/>
      <c r="F76" s="499"/>
      <c r="G76" s="499"/>
      <c r="H76" s="499"/>
      <c r="I76" s="499"/>
      <c r="J76" s="499"/>
      <c r="K76" s="499"/>
      <c r="L76" s="499"/>
      <c r="M76" s="499"/>
      <c r="N76" s="499"/>
      <c r="O76" s="499"/>
      <c r="P76" s="499"/>
      <c r="Q76" s="499"/>
      <c r="R76" s="499"/>
      <c r="S76" s="499"/>
      <c r="T76" s="499"/>
      <c r="U76" s="499"/>
      <c r="V76" s="499"/>
      <c r="W76" s="499"/>
      <c r="X76" s="499"/>
      <c r="Y76" s="499"/>
      <c r="Z76" s="499"/>
    </row>
    <row r="77" ht="12.75" customHeight="1" spans="1:26">
      <c r="A77" s="499"/>
      <c r="B77" s="499"/>
      <c r="C77" s="499"/>
      <c r="D77" s="499"/>
      <c r="E77" s="499"/>
      <c r="F77" s="499"/>
      <c r="G77" s="499"/>
      <c r="H77" s="499"/>
      <c r="I77" s="499"/>
      <c r="J77" s="499"/>
      <c r="K77" s="499"/>
      <c r="L77" s="499"/>
      <c r="M77" s="499"/>
      <c r="N77" s="499"/>
      <c r="O77" s="499"/>
      <c r="P77" s="499"/>
      <c r="Q77" s="499"/>
      <c r="R77" s="499"/>
      <c r="S77" s="499"/>
      <c r="T77" s="499"/>
      <c r="U77" s="499"/>
      <c r="V77" s="499"/>
      <c r="W77" s="499"/>
      <c r="X77" s="499"/>
      <c r="Y77" s="499"/>
      <c r="Z77" s="499"/>
    </row>
    <row r="78" ht="12.75" customHeight="1" spans="1:26">
      <c r="A78" s="499"/>
      <c r="B78" s="499"/>
      <c r="C78" s="499"/>
      <c r="D78" s="499"/>
      <c r="E78" s="499"/>
      <c r="F78" s="499"/>
      <c r="G78" s="499"/>
      <c r="H78" s="499"/>
      <c r="I78" s="499"/>
      <c r="J78" s="499"/>
      <c r="K78" s="499"/>
      <c r="L78" s="499"/>
      <c r="M78" s="499"/>
      <c r="N78" s="499"/>
      <c r="O78" s="499"/>
      <c r="P78" s="499"/>
      <c r="Q78" s="499"/>
      <c r="R78" s="499"/>
      <c r="S78" s="499"/>
      <c r="T78" s="499"/>
      <c r="U78" s="499"/>
      <c r="V78" s="499"/>
      <c r="W78" s="499"/>
      <c r="X78" s="499"/>
      <c r="Y78" s="499"/>
      <c r="Z78" s="499"/>
    </row>
    <row r="79" ht="12.75" customHeight="1" spans="1:26">
      <c r="A79" s="499"/>
      <c r="B79" s="499"/>
      <c r="C79" s="499"/>
      <c r="D79" s="499"/>
      <c r="E79" s="499"/>
      <c r="F79" s="499"/>
      <c r="G79" s="499"/>
      <c r="H79" s="499"/>
      <c r="I79" s="499"/>
      <c r="J79" s="499"/>
      <c r="K79" s="499"/>
      <c r="L79" s="499"/>
      <c r="M79" s="499"/>
      <c r="N79" s="499"/>
      <c r="O79" s="499"/>
      <c r="P79" s="499"/>
      <c r="Q79" s="499"/>
      <c r="R79" s="499"/>
      <c r="S79" s="499"/>
      <c r="T79" s="499"/>
      <c r="U79" s="499"/>
      <c r="V79" s="499"/>
      <c r="W79" s="499"/>
      <c r="X79" s="499"/>
      <c r="Y79" s="499"/>
      <c r="Z79" s="499"/>
    </row>
    <row r="80" ht="12.75" customHeight="1" spans="1:26">
      <c r="A80" s="499"/>
      <c r="B80" s="499"/>
      <c r="C80" s="499"/>
      <c r="D80" s="499"/>
      <c r="E80" s="499"/>
      <c r="F80" s="499"/>
      <c r="G80" s="499"/>
      <c r="H80" s="499"/>
      <c r="I80" s="499"/>
      <c r="J80" s="499"/>
      <c r="K80" s="499"/>
      <c r="L80" s="499"/>
      <c r="M80" s="499"/>
      <c r="N80" s="499"/>
      <c r="O80" s="499"/>
      <c r="P80" s="499"/>
      <c r="Q80" s="499"/>
      <c r="R80" s="499"/>
      <c r="S80" s="499"/>
      <c r="T80" s="499"/>
      <c r="U80" s="499"/>
      <c r="V80" s="499"/>
      <c r="W80" s="499"/>
      <c r="X80" s="499"/>
      <c r="Y80" s="499"/>
      <c r="Z80" s="499"/>
    </row>
    <row r="81" ht="12.75" customHeight="1" spans="1:26">
      <c r="A81" s="499"/>
      <c r="B81" s="499"/>
      <c r="C81" s="499"/>
      <c r="D81" s="499"/>
      <c r="E81" s="499"/>
      <c r="F81" s="499"/>
      <c r="G81" s="499"/>
      <c r="H81" s="499"/>
      <c r="I81" s="499"/>
      <c r="J81" s="499"/>
      <c r="K81" s="499"/>
      <c r="L81" s="499"/>
      <c r="M81" s="499"/>
      <c r="N81" s="499"/>
      <c r="O81" s="499"/>
      <c r="P81" s="499"/>
      <c r="Q81" s="499"/>
      <c r="R81" s="499"/>
      <c r="S81" s="499"/>
      <c r="T81" s="499"/>
      <c r="U81" s="499"/>
      <c r="V81" s="499"/>
      <c r="W81" s="499"/>
      <c r="X81" s="499"/>
      <c r="Y81" s="499"/>
      <c r="Z81" s="499"/>
    </row>
    <row r="82" ht="12.75" customHeight="1" spans="1:26">
      <c r="A82" s="499"/>
      <c r="B82" s="499"/>
      <c r="C82" s="499"/>
      <c r="D82" s="499"/>
      <c r="E82" s="499"/>
      <c r="F82" s="499"/>
      <c r="G82" s="499"/>
      <c r="H82" s="499"/>
      <c r="I82" s="499"/>
      <c r="J82" s="499"/>
      <c r="K82" s="499"/>
      <c r="L82" s="499"/>
      <c r="M82" s="499"/>
      <c r="N82" s="499"/>
      <c r="O82" s="499"/>
      <c r="P82" s="499"/>
      <c r="Q82" s="499"/>
      <c r="R82" s="499"/>
      <c r="S82" s="499"/>
      <c r="T82" s="499"/>
      <c r="U82" s="499"/>
      <c r="V82" s="499"/>
      <c r="W82" s="499"/>
      <c r="X82" s="499"/>
      <c r="Y82" s="499"/>
      <c r="Z82" s="499"/>
    </row>
    <row r="83" ht="12.75" customHeight="1" spans="1:26">
      <c r="A83" s="499"/>
      <c r="B83" s="499"/>
      <c r="C83" s="499"/>
      <c r="D83" s="499"/>
      <c r="E83" s="499"/>
      <c r="F83" s="499"/>
      <c r="G83" s="499"/>
      <c r="H83" s="499"/>
      <c r="I83" s="499"/>
      <c r="J83" s="499"/>
      <c r="K83" s="499"/>
      <c r="L83" s="499"/>
      <c r="M83" s="499"/>
      <c r="N83" s="499"/>
      <c r="O83" s="499"/>
      <c r="P83" s="499"/>
      <c r="Q83" s="499"/>
      <c r="R83" s="499"/>
      <c r="S83" s="499"/>
      <c r="T83" s="499"/>
      <c r="U83" s="499"/>
      <c r="V83" s="499"/>
      <c r="W83" s="499"/>
      <c r="X83" s="499"/>
      <c r="Y83" s="499"/>
      <c r="Z83" s="499"/>
    </row>
    <row r="84" ht="12.75" customHeight="1" spans="1:26">
      <c r="A84" s="499"/>
      <c r="B84" s="499"/>
      <c r="C84" s="499"/>
      <c r="D84" s="499"/>
      <c r="E84" s="499"/>
      <c r="F84" s="499"/>
      <c r="G84" s="499"/>
      <c r="H84" s="499"/>
      <c r="I84" s="499"/>
      <c r="J84" s="499"/>
      <c r="K84" s="499"/>
      <c r="L84" s="499"/>
      <c r="M84" s="499"/>
      <c r="N84" s="499"/>
      <c r="O84" s="499"/>
      <c r="P84" s="499"/>
      <c r="Q84" s="499"/>
      <c r="R84" s="499"/>
      <c r="S84" s="499"/>
      <c r="T84" s="499"/>
      <c r="U84" s="499"/>
      <c r="V84" s="499"/>
      <c r="W84" s="499"/>
      <c r="X84" s="499"/>
      <c r="Y84" s="499"/>
      <c r="Z84" s="499"/>
    </row>
    <row r="85" ht="12.75" customHeight="1" spans="1:26">
      <c r="A85" s="499"/>
      <c r="B85" s="499"/>
      <c r="C85" s="499"/>
      <c r="D85" s="499"/>
      <c r="E85" s="499"/>
      <c r="F85" s="499"/>
      <c r="G85" s="499"/>
      <c r="H85" s="499"/>
      <c r="I85" s="499"/>
      <c r="J85" s="499"/>
      <c r="K85" s="499"/>
      <c r="L85" s="499"/>
      <c r="M85" s="499"/>
      <c r="N85" s="499"/>
      <c r="O85" s="499"/>
      <c r="P85" s="499"/>
      <c r="Q85" s="499"/>
      <c r="R85" s="499"/>
      <c r="S85" s="499"/>
      <c r="T85" s="499"/>
      <c r="U85" s="499"/>
      <c r="V85" s="499"/>
      <c r="W85" s="499"/>
      <c r="X85" s="499"/>
      <c r="Y85" s="499"/>
      <c r="Z85" s="499"/>
    </row>
    <row r="86" ht="12.75" customHeight="1" spans="1:26">
      <c r="A86" s="499"/>
      <c r="B86" s="499"/>
      <c r="C86" s="499"/>
      <c r="D86" s="499"/>
      <c r="E86" s="499"/>
      <c r="F86" s="499"/>
      <c r="G86" s="499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499"/>
      <c r="W86" s="499"/>
      <c r="X86" s="499"/>
      <c r="Y86" s="499"/>
      <c r="Z86" s="499"/>
    </row>
    <row r="87" ht="12.75" customHeight="1" spans="1:26">
      <c r="A87" s="499"/>
      <c r="B87" s="499"/>
      <c r="C87" s="499"/>
      <c r="D87" s="499"/>
      <c r="E87" s="499"/>
      <c r="F87" s="499"/>
      <c r="G87" s="499"/>
      <c r="H87" s="499"/>
      <c r="I87" s="499"/>
      <c r="J87" s="499"/>
      <c r="K87" s="499"/>
      <c r="L87" s="499"/>
      <c r="M87" s="499"/>
      <c r="N87" s="499"/>
      <c r="O87" s="499"/>
      <c r="P87" s="499"/>
      <c r="Q87" s="499"/>
      <c r="R87" s="499"/>
      <c r="S87" s="499"/>
      <c r="T87" s="499"/>
      <c r="U87" s="499"/>
      <c r="V87" s="499"/>
      <c r="W87" s="499"/>
      <c r="X87" s="499"/>
      <c r="Y87" s="499"/>
      <c r="Z87" s="499"/>
    </row>
    <row r="88" ht="12.75" customHeight="1" spans="1:26">
      <c r="A88" s="499"/>
      <c r="B88" s="499"/>
      <c r="C88" s="499"/>
      <c r="D88" s="499"/>
      <c r="E88" s="499"/>
      <c r="F88" s="499"/>
      <c r="G88" s="499"/>
      <c r="H88" s="499"/>
      <c r="I88" s="499"/>
      <c r="J88" s="499"/>
      <c r="K88" s="499"/>
      <c r="L88" s="499"/>
      <c r="M88" s="499"/>
      <c r="N88" s="499"/>
      <c r="O88" s="499"/>
      <c r="P88" s="499"/>
      <c r="Q88" s="499"/>
      <c r="R88" s="499"/>
      <c r="S88" s="499"/>
      <c r="T88" s="499"/>
      <c r="U88" s="499"/>
      <c r="V88" s="499"/>
      <c r="W88" s="499"/>
      <c r="X88" s="499"/>
      <c r="Y88" s="499"/>
      <c r="Z88" s="499"/>
    </row>
    <row r="89" ht="12.75" customHeight="1" spans="1:26">
      <c r="A89" s="499"/>
      <c r="B89" s="499"/>
      <c r="C89" s="499"/>
      <c r="D89" s="499"/>
      <c r="E89" s="499"/>
      <c r="F89" s="499"/>
      <c r="G89" s="499"/>
      <c r="H89" s="499"/>
      <c r="I89" s="499"/>
      <c r="J89" s="499"/>
      <c r="K89" s="499"/>
      <c r="L89" s="499"/>
      <c r="M89" s="499"/>
      <c r="N89" s="499"/>
      <c r="O89" s="499"/>
      <c r="P89" s="499"/>
      <c r="Q89" s="499"/>
      <c r="R89" s="499"/>
      <c r="S89" s="499"/>
      <c r="T89" s="499"/>
      <c r="U89" s="499"/>
      <c r="V89" s="499"/>
      <c r="W89" s="499"/>
      <c r="X89" s="499"/>
      <c r="Y89" s="499"/>
      <c r="Z89" s="499"/>
    </row>
    <row r="90" ht="12.75" customHeight="1" spans="1:26">
      <c r="A90" s="499"/>
      <c r="B90" s="499"/>
      <c r="C90" s="499"/>
      <c r="D90" s="499"/>
      <c r="E90" s="499"/>
      <c r="F90" s="499"/>
      <c r="G90" s="499"/>
      <c r="H90" s="499"/>
      <c r="I90" s="499"/>
      <c r="J90" s="499"/>
      <c r="K90" s="499"/>
      <c r="L90" s="499"/>
      <c r="M90" s="499"/>
      <c r="N90" s="499"/>
      <c r="O90" s="499"/>
      <c r="P90" s="499"/>
      <c r="Q90" s="499"/>
      <c r="R90" s="499"/>
      <c r="S90" s="499"/>
      <c r="T90" s="499"/>
      <c r="U90" s="499"/>
      <c r="V90" s="499"/>
      <c r="W90" s="499"/>
      <c r="X90" s="499"/>
      <c r="Y90" s="499"/>
      <c r="Z90" s="499"/>
    </row>
    <row r="91" ht="12.75" customHeight="1" spans="1:26">
      <c r="A91" s="499"/>
      <c r="B91" s="499"/>
      <c r="C91" s="499"/>
      <c r="D91" s="499"/>
      <c r="E91" s="499"/>
      <c r="F91" s="499"/>
      <c r="G91" s="499"/>
      <c r="H91" s="499"/>
      <c r="I91" s="499"/>
      <c r="J91" s="499"/>
      <c r="K91" s="499"/>
      <c r="L91" s="499"/>
      <c r="M91" s="499"/>
      <c r="N91" s="499"/>
      <c r="O91" s="499"/>
      <c r="P91" s="499"/>
      <c r="Q91" s="499"/>
      <c r="R91" s="499"/>
      <c r="S91" s="499"/>
      <c r="T91" s="499"/>
      <c r="U91" s="499"/>
      <c r="V91" s="499"/>
      <c r="W91" s="499"/>
      <c r="X91" s="499"/>
      <c r="Y91" s="499"/>
      <c r="Z91" s="499"/>
    </row>
    <row r="92" ht="12.75" customHeight="1" spans="1:26">
      <c r="A92" s="499"/>
      <c r="B92" s="499"/>
      <c r="C92" s="499"/>
      <c r="D92" s="499"/>
      <c r="E92" s="499"/>
      <c r="F92" s="499"/>
      <c r="G92" s="499"/>
      <c r="H92" s="499"/>
      <c r="I92" s="499"/>
      <c r="J92" s="499"/>
      <c r="K92" s="499"/>
      <c r="L92" s="499"/>
      <c r="M92" s="499"/>
      <c r="N92" s="499"/>
      <c r="O92" s="499"/>
      <c r="P92" s="499"/>
      <c r="Q92" s="499"/>
      <c r="R92" s="499"/>
      <c r="S92" s="499"/>
      <c r="T92" s="499"/>
      <c r="U92" s="499"/>
      <c r="V92" s="499"/>
      <c r="W92" s="499"/>
      <c r="X92" s="499"/>
      <c r="Y92" s="499"/>
      <c r="Z92" s="499"/>
    </row>
    <row r="93" ht="12.75" customHeight="1" spans="1:26">
      <c r="A93" s="499"/>
      <c r="B93" s="499"/>
      <c r="C93" s="499"/>
      <c r="D93" s="499"/>
      <c r="E93" s="499"/>
      <c r="F93" s="499"/>
      <c r="G93" s="499"/>
      <c r="H93" s="499"/>
      <c r="I93" s="499"/>
      <c r="J93" s="499"/>
      <c r="K93" s="499"/>
      <c r="L93" s="499"/>
      <c r="M93" s="499"/>
      <c r="N93" s="499"/>
      <c r="O93" s="499"/>
      <c r="P93" s="499"/>
      <c r="Q93" s="499"/>
      <c r="R93" s="499"/>
      <c r="S93" s="499"/>
      <c r="T93" s="499"/>
      <c r="U93" s="499"/>
      <c r="V93" s="499"/>
      <c r="W93" s="499"/>
      <c r="X93" s="499"/>
      <c r="Y93" s="499"/>
      <c r="Z93" s="499"/>
    </row>
    <row r="94" ht="12.75" customHeight="1" spans="1:26">
      <c r="A94" s="499"/>
      <c r="B94" s="499"/>
      <c r="C94" s="499"/>
      <c r="D94" s="499"/>
      <c r="E94" s="499"/>
      <c r="F94" s="499"/>
      <c r="G94" s="499"/>
      <c r="H94" s="499"/>
      <c r="I94" s="499"/>
      <c r="J94" s="499"/>
      <c r="K94" s="499"/>
      <c r="L94" s="499"/>
      <c r="M94" s="499"/>
      <c r="N94" s="499"/>
      <c r="O94" s="499"/>
      <c r="P94" s="499"/>
      <c r="Q94" s="499"/>
      <c r="R94" s="499"/>
      <c r="S94" s="499"/>
      <c r="T94" s="499"/>
      <c r="U94" s="499"/>
      <c r="V94" s="499"/>
      <c r="W94" s="499"/>
      <c r="X94" s="499"/>
      <c r="Y94" s="499"/>
      <c r="Z94" s="499"/>
    </row>
    <row r="95" ht="12.75" customHeight="1" spans="1:26">
      <c r="A95" s="499"/>
      <c r="B95" s="499"/>
      <c r="C95" s="499"/>
      <c r="D95" s="499"/>
      <c r="E95" s="499"/>
      <c r="F95" s="499"/>
      <c r="G95" s="499"/>
      <c r="H95" s="499"/>
      <c r="I95" s="499"/>
      <c r="J95" s="499"/>
      <c r="K95" s="499"/>
      <c r="L95" s="499"/>
      <c r="M95" s="499"/>
      <c r="N95" s="499"/>
      <c r="O95" s="499"/>
      <c r="P95" s="499"/>
      <c r="Q95" s="499"/>
      <c r="R95" s="499"/>
      <c r="S95" s="499"/>
      <c r="T95" s="499"/>
      <c r="U95" s="499"/>
      <c r="V95" s="499"/>
      <c r="W95" s="499"/>
      <c r="X95" s="499"/>
      <c r="Y95" s="499"/>
      <c r="Z95" s="499"/>
    </row>
    <row r="96" ht="12.75" customHeight="1" spans="1:26">
      <c r="A96" s="499"/>
      <c r="B96" s="499"/>
      <c r="C96" s="499"/>
      <c r="D96" s="499"/>
      <c r="E96" s="499"/>
      <c r="F96" s="499"/>
      <c r="G96" s="499"/>
      <c r="H96" s="499"/>
      <c r="I96" s="499"/>
      <c r="J96" s="499"/>
      <c r="K96" s="499"/>
      <c r="L96" s="499"/>
      <c r="M96" s="499"/>
      <c r="N96" s="499"/>
      <c r="O96" s="499"/>
      <c r="P96" s="499"/>
      <c r="Q96" s="499"/>
      <c r="R96" s="499"/>
      <c r="S96" s="499"/>
      <c r="T96" s="499"/>
      <c r="U96" s="499"/>
      <c r="V96" s="499"/>
      <c r="W96" s="499"/>
      <c r="X96" s="499"/>
      <c r="Y96" s="499"/>
      <c r="Z96" s="499"/>
    </row>
    <row r="97" ht="12.75" customHeight="1" spans="1:26">
      <c r="A97" s="499"/>
      <c r="B97" s="499"/>
      <c r="C97" s="499"/>
      <c r="D97" s="499"/>
      <c r="E97" s="499"/>
      <c r="F97" s="499"/>
      <c r="G97" s="499"/>
      <c r="H97" s="499"/>
      <c r="I97" s="499"/>
      <c r="J97" s="499"/>
      <c r="K97" s="499"/>
      <c r="L97" s="499"/>
      <c r="M97" s="499"/>
      <c r="N97" s="499"/>
      <c r="O97" s="499"/>
      <c r="P97" s="499"/>
      <c r="Q97" s="499"/>
      <c r="R97" s="499"/>
      <c r="S97" s="499"/>
      <c r="T97" s="499"/>
      <c r="U97" s="499"/>
      <c r="V97" s="499"/>
      <c r="W97" s="499"/>
      <c r="X97" s="499"/>
      <c r="Y97" s="499"/>
      <c r="Z97" s="499"/>
    </row>
    <row r="98" ht="12.75" customHeight="1" spans="1:26">
      <c r="A98" s="499"/>
      <c r="B98" s="499"/>
      <c r="C98" s="499"/>
      <c r="D98" s="499"/>
      <c r="E98" s="499"/>
      <c r="F98" s="499"/>
      <c r="G98" s="499"/>
      <c r="H98" s="499"/>
      <c r="I98" s="499"/>
      <c r="J98" s="499"/>
      <c r="K98" s="499"/>
      <c r="L98" s="499"/>
      <c r="M98" s="499"/>
      <c r="N98" s="499"/>
      <c r="O98" s="499"/>
      <c r="P98" s="499"/>
      <c r="Q98" s="499"/>
      <c r="R98" s="499"/>
      <c r="S98" s="499"/>
      <c r="T98" s="499"/>
      <c r="U98" s="499"/>
      <c r="V98" s="499"/>
      <c r="W98" s="499"/>
      <c r="X98" s="499"/>
      <c r="Y98" s="499"/>
      <c r="Z98" s="499"/>
    </row>
    <row r="99" ht="12.75" customHeight="1" spans="1:26">
      <c r="A99" s="499"/>
      <c r="B99" s="499"/>
      <c r="C99" s="499"/>
      <c r="D99" s="499"/>
      <c r="E99" s="499"/>
      <c r="F99" s="499"/>
      <c r="G99" s="499"/>
      <c r="H99" s="499"/>
      <c r="I99" s="499"/>
      <c r="J99" s="499"/>
      <c r="K99" s="499"/>
      <c r="L99" s="499"/>
      <c r="M99" s="499"/>
      <c r="N99" s="499"/>
      <c r="O99" s="499"/>
      <c r="P99" s="499"/>
      <c r="Q99" s="499"/>
      <c r="R99" s="499"/>
      <c r="S99" s="499"/>
      <c r="T99" s="499"/>
      <c r="U99" s="499"/>
      <c r="V99" s="499"/>
      <c r="W99" s="499"/>
      <c r="X99" s="499"/>
      <c r="Y99" s="499"/>
      <c r="Z99" s="499"/>
    </row>
    <row r="100" ht="12.75" customHeight="1" spans="1:26">
      <c r="A100" s="499"/>
      <c r="B100" s="499"/>
      <c r="C100" s="499"/>
      <c r="D100" s="499"/>
      <c r="E100" s="499"/>
      <c r="F100" s="499"/>
      <c r="G100" s="499"/>
      <c r="H100" s="499"/>
      <c r="I100" s="499"/>
      <c r="J100" s="499"/>
      <c r="K100" s="499"/>
      <c r="L100" s="499"/>
      <c r="M100" s="499"/>
      <c r="N100" s="499"/>
      <c r="O100" s="499"/>
      <c r="P100" s="499"/>
      <c r="Q100" s="499"/>
      <c r="R100" s="499"/>
      <c r="S100" s="499"/>
      <c r="T100" s="499"/>
      <c r="U100" s="499"/>
      <c r="V100" s="499"/>
      <c r="W100" s="499"/>
      <c r="X100" s="499"/>
      <c r="Y100" s="499"/>
      <c r="Z100" s="499"/>
    </row>
    <row r="101" ht="12.75" customHeight="1" spans="1:26">
      <c r="A101" s="499"/>
      <c r="B101" s="499"/>
      <c r="C101" s="499"/>
      <c r="D101" s="499"/>
      <c r="E101" s="499"/>
      <c r="F101" s="499"/>
      <c r="G101" s="499"/>
      <c r="H101" s="499"/>
      <c r="I101" s="499"/>
      <c r="J101" s="499"/>
      <c r="K101" s="499"/>
      <c r="L101" s="499"/>
      <c r="M101" s="499"/>
      <c r="N101" s="499"/>
      <c r="O101" s="499"/>
      <c r="P101" s="499"/>
      <c r="Q101" s="499"/>
      <c r="R101" s="499"/>
      <c r="S101" s="499"/>
      <c r="T101" s="499"/>
      <c r="U101" s="499"/>
      <c r="V101" s="499"/>
      <c r="W101" s="499"/>
      <c r="X101" s="499"/>
      <c r="Y101" s="499"/>
      <c r="Z101" s="499"/>
    </row>
    <row r="102" ht="12.75" customHeight="1" spans="1:26">
      <c r="A102" s="499"/>
      <c r="B102" s="499"/>
      <c r="C102" s="499"/>
      <c r="D102" s="499"/>
      <c r="E102" s="499"/>
      <c r="F102" s="499"/>
      <c r="G102" s="499"/>
      <c r="H102" s="499"/>
      <c r="I102" s="499"/>
      <c r="J102" s="499"/>
      <c r="K102" s="499"/>
      <c r="L102" s="499"/>
      <c r="M102" s="499"/>
      <c r="N102" s="499"/>
      <c r="O102" s="499"/>
      <c r="P102" s="499"/>
      <c r="Q102" s="499"/>
      <c r="R102" s="499"/>
      <c r="S102" s="499"/>
      <c r="T102" s="499"/>
      <c r="U102" s="499"/>
      <c r="V102" s="499"/>
      <c r="W102" s="499"/>
      <c r="X102" s="499"/>
      <c r="Y102" s="499"/>
      <c r="Z102" s="499"/>
    </row>
    <row r="103" ht="12.75" customHeight="1" spans="1:26">
      <c r="A103" s="499"/>
      <c r="B103" s="499"/>
      <c r="C103" s="499"/>
      <c r="D103" s="499"/>
      <c r="E103" s="499"/>
      <c r="F103" s="499"/>
      <c r="G103" s="499"/>
      <c r="H103" s="499"/>
      <c r="I103" s="499"/>
      <c r="J103" s="499"/>
      <c r="K103" s="499"/>
      <c r="L103" s="499"/>
      <c r="M103" s="499"/>
      <c r="N103" s="499"/>
      <c r="O103" s="499"/>
      <c r="P103" s="499"/>
      <c r="Q103" s="499"/>
      <c r="R103" s="499"/>
      <c r="S103" s="499"/>
      <c r="T103" s="499"/>
      <c r="U103" s="499"/>
      <c r="V103" s="499"/>
      <c r="W103" s="499"/>
      <c r="X103" s="499"/>
      <c r="Y103" s="499"/>
      <c r="Z103" s="499"/>
    </row>
    <row r="104" ht="12.75" customHeight="1" spans="1:26">
      <c r="A104" s="499"/>
      <c r="B104" s="499"/>
      <c r="C104" s="499"/>
      <c r="D104" s="499"/>
      <c r="E104" s="499"/>
      <c r="F104" s="499"/>
      <c r="G104" s="499"/>
      <c r="H104" s="499"/>
      <c r="I104" s="499"/>
      <c r="J104" s="499"/>
      <c r="K104" s="499"/>
      <c r="L104" s="499"/>
      <c r="M104" s="499"/>
      <c r="N104" s="499"/>
      <c r="O104" s="499"/>
      <c r="P104" s="499"/>
      <c r="Q104" s="499"/>
      <c r="R104" s="499"/>
      <c r="S104" s="499"/>
      <c r="T104" s="499"/>
      <c r="U104" s="499"/>
      <c r="V104" s="499"/>
      <c r="W104" s="499"/>
      <c r="X104" s="499"/>
      <c r="Y104" s="499"/>
      <c r="Z104" s="499"/>
    </row>
    <row r="105" ht="12.75" customHeight="1" spans="1:26">
      <c r="A105" s="499"/>
      <c r="B105" s="499"/>
      <c r="C105" s="499"/>
      <c r="D105" s="499"/>
      <c r="E105" s="499"/>
      <c r="F105" s="499"/>
      <c r="G105" s="499"/>
      <c r="H105" s="499"/>
      <c r="I105" s="499"/>
      <c r="J105" s="499"/>
      <c r="K105" s="499"/>
      <c r="L105" s="499"/>
      <c r="M105" s="499"/>
      <c r="N105" s="499"/>
      <c r="O105" s="499"/>
      <c r="P105" s="499"/>
      <c r="Q105" s="499"/>
      <c r="R105" s="499"/>
      <c r="S105" s="499"/>
      <c r="T105" s="499"/>
      <c r="U105" s="499"/>
      <c r="V105" s="499"/>
      <c r="W105" s="499"/>
      <c r="X105" s="499"/>
      <c r="Y105" s="499"/>
      <c r="Z105" s="499"/>
    </row>
    <row r="106" ht="12.75" customHeight="1" spans="1:26">
      <c r="A106" s="499"/>
      <c r="B106" s="499"/>
      <c r="C106" s="499"/>
      <c r="D106" s="499"/>
      <c r="E106" s="499"/>
      <c r="F106" s="499"/>
      <c r="G106" s="499"/>
      <c r="H106" s="499"/>
      <c r="I106" s="499"/>
      <c r="J106" s="499"/>
      <c r="K106" s="499"/>
      <c r="L106" s="499"/>
      <c r="M106" s="499"/>
      <c r="N106" s="499"/>
      <c r="O106" s="499"/>
      <c r="P106" s="499"/>
      <c r="Q106" s="499"/>
      <c r="R106" s="499"/>
      <c r="S106" s="499"/>
      <c r="T106" s="499"/>
      <c r="U106" s="499"/>
      <c r="V106" s="499"/>
      <c r="W106" s="499"/>
      <c r="X106" s="499"/>
      <c r="Y106" s="499"/>
      <c r="Z106" s="499"/>
    </row>
    <row r="107" ht="12.75" customHeight="1" spans="1:26">
      <c r="A107" s="499"/>
      <c r="B107" s="499"/>
      <c r="C107" s="499"/>
      <c r="D107" s="499"/>
      <c r="E107" s="499"/>
      <c r="F107" s="499"/>
      <c r="G107" s="499"/>
      <c r="H107" s="499"/>
      <c r="I107" s="499"/>
      <c r="J107" s="499"/>
      <c r="K107" s="499"/>
      <c r="L107" s="499"/>
      <c r="M107" s="499"/>
      <c r="N107" s="499"/>
      <c r="O107" s="499"/>
      <c r="P107" s="499"/>
      <c r="Q107" s="499"/>
      <c r="R107" s="499"/>
      <c r="S107" s="499"/>
      <c r="T107" s="499"/>
      <c r="U107" s="499"/>
      <c r="V107" s="499"/>
      <c r="W107" s="499"/>
      <c r="X107" s="499"/>
      <c r="Y107" s="499"/>
      <c r="Z107" s="499"/>
    </row>
    <row r="108" ht="12.75" customHeight="1" spans="1:26">
      <c r="A108" s="499"/>
      <c r="B108" s="499"/>
      <c r="C108" s="499"/>
      <c r="D108" s="499"/>
      <c r="E108" s="499"/>
      <c r="F108" s="499"/>
      <c r="G108" s="499"/>
      <c r="H108" s="499"/>
      <c r="I108" s="499"/>
      <c r="J108" s="499"/>
      <c r="K108" s="499"/>
      <c r="L108" s="499"/>
      <c r="M108" s="499"/>
      <c r="N108" s="499"/>
      <c r="O108" s="499"/>
      <c r="P108" s="499"/>
      <c r="Q108" s="499"/>
      <c r="R108" s="499"/>
      <c r="S108" s="499"/>
      <c r="T108" s="499"/>
      <c r="U108" s="499"/>
      <c r="V108" s="499"/>
      <c r="W108" s="499"/>
      <c r="X108" s="499"/>
      <c r="Y108" s="499"/>
      <c r="Z108" s="499"/>
    </row>
    <row r="109" ht="12.75" customHeight="1" spans="1:26">
      <c r="A109" s="499"/>
      <c r="B109" s="499"/>
      <c r="C109" s="499"/>
      <c r="D109" s="499"/>
      <c r="E109" s="499"/>
      <c r="F109" s="499"/>
      <c r="G109" s="499"/>
      <c r="H109" s="499"/>
      <c r="I109" s="499"/>
      <c r="J109" s="499"/>
      <c r="K109" s="499"/>
      <c r="L109" s="499"/>
      <c r="M109" s="499"/>
      <c r="N109" s="499"/>
      <c r="O109" s="499"/>
      <c r="P109" s="499"/>
      <c r="Q109" s="499"/>
      <c r="R109" s="499"/>
      <c r="S109" s="499"/>
      <c r="T109" s="499"/>
      <c r="U109" s="499"/>
      <c r="V109" s="499"/>
      <c r="W109" s="499"/>
      <c r="X109" s="499"/>
      <c r="Y109" s="499"/>
      <c r="Z109" s="499"/>
    </row>
    <row r="110" ht="12.75" customHeight="1" spans="1:26">
      <c r="A110" s="499"/>
      <c r="B110" s="499"/>
      <c r="C110" s="499"/>
      <c r="D110" s="499"/>
      <c r="E110" s="499"/>
      <c r="F110" s="499"/>
      <c r="G110" s="499"/>
      <c r="H110" s="499"/>
      <c r="I110" s="499"/>
      <c r="J110" s="499"/>
      <c r="K110" s="499"/>
      <c r="L110" s="499"/>
      <c r="M110" s="499"/>
      <c r="N110" s="499"/>
      <c r="O110" s="499"/>
      <c r="P110" s="499"/>
      <c r="Q110" s="499"/>
      <c r="R110" s="499"/>
      <c r="S110" s="499"/>
      <c r="T110" s="499"/>
      <c r="U110" s="499"/>
      <c r="V110" s="499"/>
      <c r="W110" s="499"/>
      <c r="X110" s="499"/>
      <c r="Y110" s="499"/>
      <c r="Z110" s="499"/>
    </row>
    <row r="111" ht="12.75" customHeight="1" spans="1:26">
      <c r="A111" s="499"/>
      <c r="B111" s="499"/>
      <c r="C111" s="499"/>
      <c r="D111" s="499"/>
      <c r="E111" s="499"/>
      <c r="F111" s="499"/>
      <c r="G111" s="499"/>
      <c r="H111" s="499"/>
      <c r="I111" s="499"/>
      <c r="J111" s="499"/>
      <c r="K111" s="499"/>
      <c r="L111" s="499"/>
      <c r="M111" s="499"/>
      <c r="N111" s="499"/>
      <c r="O111" s="499"/>
      <c r="P111" s="499"/>
      <c r="Q111" s="499"/>
      <c r="R111" s="499"/>
      <c r="S111" s="499"/>
      <c r="T111" s="499"/>
      <c r="U111" s="499"/>
      <c r="V111" s="499"/>
      <c r="W111" s="499"/>
      <c r="X111" s="499"/>
      <c r="Y111" s="499"/>
      <c r="Z111" s="499"/>
    </row>
    <row r="112" ht="12.75" customHeight="1" spans="1:26">
      <c r="A112" s="499"/>
      <c r="B112" s="499"/>
      <c r="C112" s="499"/>
      <c r="D112" s="499"/>
      <c r="E112" s="499"/>
      <c r="F112" s="499"/>
      <c r="G112" s="499"/>
      <c r="H112" s="499"/>
      <c r="I112" s="499"/>
      <c r="J112" s="499"/>
      <c r="K112" s="499"/>
      <c r="L112" s="499"/>
      <c r="M112" s="499"/>
      <c r="N112" s="499"/>
      <c r="O112" s="499"/>
      <c r="P112" s="499"/>
      <c r="Q112" s="499"/>
      <c r="R112" s="499"/>
      <c r="S112" s="499"/>
      <c r="T112" s="499"/>
      <c r="U112" s="499"/>
      <c r="V112" s="499"/>
      <c r="W112" s="499"/>
      <c r="X112" s="499"/>
      <c r="Y112" s="499"/>
      <c r="Z112" s="499"/>
    </row>
    <row r="113" ht="12.75" customHeight="1" spans="1:26">
      <c r="A113" s="499"/>
      <c r="B113" s="499"/>
      <c r="C113" s="499"/>
      <c r="D113" s="499"/>
      <c r="E113" s="499"/>
      <c r="F113" s="499"/>
      <c r="G113" s="499"/>
      <c r="H113" s="499"/>
      <c r="I113" s="499"/>
      <c r="J113" s="499"/>
      <c r="K113" s="499"/>
      <c r="L113" s="499"/>
      <c r="M113" s="499"/>
      <c r="N113" s="499"/>
      <c r="O113" s="499"/>
      <c r="P113" s="499"/>
      <c r="Q113" s="499"/>
      <c r="R113" s="499"/>
      <c r="S113" s="499"/>
      <c r="T113" s="499"/>
      <c r="U113" s="499"/>
      <c r="V113" s="499"/>
      <c r="W113" s="499"/>
      <c r="X113" s="499"/>
      <c r="Y113" s="499"/>
      <c r="Z113" s="499"/>
    </row>
    <row r="114" ht="12.75" customHeight="1" spans="1:26">
      <c r="A114" s="499"/>
      <c r="B114" s="499"/>
      <c r="C114" s="499"/>
      <c r="D114" s="499"/>
      <c r="E114" s="499"/>
      <c r="F114" s="499"/>
      <c r="G114" s="499"/>
      <c r="H114" s="499"/>
      <c r="I114" s="499"/>
      <c r="J114" s="499"/>
      <c r="K114" s="499"/>
      <c r="L114" s="499"/>
      <c r="M114" s="499"/>
      <c r="N114" s="499"/>
      <c r="O114" s="499"/>
      <c r="P114" s="499"/>
      <c r="Q114" s="499"/>
      <c r="R114" s="499"/>
      <c r="S114" s="499"/>
      <c r="T114" s="499"/>
      <c r="U114" s="499"/>
      <c r="V114" s="499"/>
      <c r="W114" s="499"/>
      <c r="X114" s="499"/>
      <c r="Y114" s="499"/>
      <c r="Z114" s="499"/>
    </row>
    <row r="115" ht="12.75" customHeight="1" spans="1:26">
      <c r="A115" s="499"/>
      <c r="B115" s="499"/>
      <c r="C115" s="499"/>
      <c r="D115" s="499"/>
      <c r="E115" s="499"/>
      <c r="F115" s="499"/>
      <c r="G115" s="499"/>
      <c r="H115" s="499"/>
      <c r="I115" s="499"/>
      <c r="J115" s="499"/>
      <c r="K115" s="499"/>
      <c r="L115" s="499"/>
      <c r="M115" s="499"/>
      <c r="N115" s="499"/>
      <c r="O115" s="499"/>
      <c r="P115" s="499"/>
      <c r="Q115" s="499"/>
      <c r="R115" s="499"/>
      <c r="S115" s="499"/>
      <c r="T115" s="499"/>
      <c r="U115" s="499"/>
      <c r="V115" s="499"/>
      <c r="W115" s="499"/>
      <c r="X115" s="499"/>
      <c r="Y115" s="499"/>
      <c r="Z115" s="499"/>
    </row>
    <row r="116" ht="12.75" customHeight="1" spans="1:26">
      <c r="A116" s="499"/>
      <c r="B116" s="499"/>
      <c r="C116" s="499"/>
      <c r="D116" s="499"/>
      <c r="E116" s="499"/>
      <c r="F116" s="499"/>
      <c r="G116" s="499"/>
      <c r="H116" s="499"/>
      <c r="I116" s="499"/>
      <c r="J116" s="499"/>
      <c r="K116" s="499"/>
      <c r="L116" s="499"/>
      <c r="M116" s="499"/>
      <c r="N116" s="499"/>
      <c r="O116" s="499"/>
      <c r="P116" s="499"/>
      <c r="Q116" s="499"/>
      <c r="R116" s="499"/>
      <c r="S116" s="499"/>
      <c r="T116" s="499"/>
      <c r="U116" s="499"/>
      <c r="V116" s="499"/>
      <c r="W116" s="499"/>
      <c r="X116" s="499"/>
      <c r="Y116" s="499"/>
      <c r="Z116" s="499"/>
    </row>
    <row r="117" ht="12.75" customHeight="1" spans="1:26">
      <c r="A117" s="499"/>
      <c r="B117" s="499"/>
      <c r="C117" s="499"/>
      <c r="D117" s="499"/>
      <c r="E117" s="499"/>
      <c r="F117" s="499"/>
      <c r="G117" s="499"/>
      <c r="H117" s="499"/>
      <c r="I117" s="499"/>
      <c r="J117" s="499"/>
      <c r="K117" s="499"/>
      <c r="L117" s="499"/>
      <c r="M117" s="499"/>
      <c r="N117" s="499"/>
      <c r="O117" s="499"/>
      <c r="P117" s="499"/>
      <c r="Q117" s="499"/>
      <c r="R117" s="499"/>
      <c r="S117" s="499"/>
      <c r="T117" s="499"/>
      <c r="U117" s="499"/>
      <c r="V117" s="499"/>
      <c r="W117" s="499"/>
      <c r="X117" s="499"/>
      <c r="Y117" s="499"/>
      <c r="Z117" s="499"/>
    </row>
    <row r="118" ht="12.75" customHeight="1" spans="1:26">
      <c r="A118" s="499"/>
      <c r="B118" s="499"/>
      <c r="C118" s="499"/>
      <c r="D118" s="499"/>
      <c r="E118" s="499"/>
      <c r="F118" s="499"/>
      <c r="G118" s="499"/>
      <c r="H118" s="499"/>
      <c r="I118" s="499"/>
      <c r="J118" s="499"/>
      <c r="K118" s="499"/>
      <c r="L118" s="499"/>
      <c r="M118" s="499"/>
      <c r="N118" s="499"/>
      <c r="O118" s="499"/>
      <c r="P118" s="499"/>
      <c r="Q118" s="499"/>
      <c r="R118" s="499"/>
      <c r="S118" s="499"/>
      <c r="T118" s="499"/>
      <c r="U118" s="499"/>
      <c r="V118" s="499"/>
      <c r="W118" s="499"/>
      <c r="X118" s="499"/>
      <c r="Y118" s="499"/>
      <c r="Z118" s="499"/>
    </row>
    <row r="119" ht="12.75" customHeight="1" spans="1:26">
      <c r="A119" s="499"/>
      <c r="B119" s="499"/>
      <c r="C119" s="499"/>
      <c r="D119" s="499"/>
      <c r="E119" s="499"/>
      <c r="F119" s="499"/>
      <c r="G119" s="499"/>
      <c r="H119" s="499"/>
      <c r="I119" s="499"/>
      <c r="J119" s="499"/>
      <c r="K119" s="499"/>
      <c r="L119" s="499"/>
      <c r="M119" s="499"/>
      <c r="N119" s="499"/>
      <c r="O119" s="499"/>
      <c r="P119" s="499"/>
      <c r="Q119" s="499"/>
      <c r="R119" s="499"/>
      <c r="S119" s="499"/>
      <c r="T119" s="499"/>
      <c r="U119" s="499"/>
      <c r="V119" s="499"/>
      <c r="W119" s="499"/>
      <c r="X119" s="499"/>
      <c r="Y119" s="499"/>
      <c r="Z119" s="499"/>
    </row>
    <row r="120" ht="12.75" customHeight="1" spans="1:26">
      <c r="A120" s="499"/>
      <c r="B120" s="499"/>
      <c r="C120" s="499"/>
      <c r="D120" s="499"/>
      <c r="E120" s="499"/>
      <c r="F120" s="499"/>
      <c r="G120" s="499"/>
      <c r="H120" s="499"/>
      <c r="I120" s="499"/>
      <c r="J120" s="499"/>
      <c r="K120" s="499"/>
      <c r="L120" s="499"/>
      <c r="M120" s="499"/>
      <c r="N120" s="499"/>
      <c r="O120" s="499"/>
      <c r="P120" s="499"/>
      <c r="Q120" s="499"/>
      <c r="R120" s="499"/>
      <c r="S120" s="499"/>
      <c r="T120" s="499"/>
      <c r="U120" s="499"/>
      <c r="V120" s="499"/>
      <c r="W120" s="499"/>
      <c r="X120" s="499"/>
      <c r="Y120" s="499"/>
      <c r="Z120" s="499"/>
    </row>
    <row r="121" ht="12.75" customHeight="1" spans="1:26">
      <c r="A121" s="499"/>
      <c r="B121" s="499"/>
      <c r="C121" s="499"/>
      <c r="D121" s="499"/>
      <c r="E121" s="499"/>
      <c r="F121" s="499"/>
      <c r="G121" s="499"/>
      <c r="H121" s="499"/>
      <c r="I121" s="499"/>
      <c r="J121" s="499"/>
      <c r="K121" s="499"/>
      <c r="L121" s="499"/>
      <c r="M121" s="499"/>
      <c r="N121" s="499"/>
      <c r="O121" s="499"/>
      <c r="P121" s="499"/>
      <c r="Q121" s="499"/>
      <c r="R121" s="499"/>
      <c r="S121" s="499"/>
      <c r="T121" s="499"/>
      <c r="U121" s="499"/>
      <c r="V121" s="499"/>
      <c r="W121" s="499"/>
      <c r="X121" s="499"/>
      <c r="Y121" s="499"/>
      <c r="Z121" s="499"/>
    </row>
    <row r="122" ht="12.75" customHeight="1" spans="1:26">
      <c r="A122" s="499"/>
      <c r="B122" s="499"/>
      <c r="C122" s="499"/>
      <c r="D122" s="499"/>
      <c r="E122" s="499"/>
      <c r="F122" s="499"/>
      <c r="G122" s="499"/>
      <c r="H122" s="499"/>
      <c r="I122" s="499"/>
      <c r="J122" s="499"/>
      <c r="K122" s="499"/>
      <c r="L122" s="499"/>
      <c r="M122" s="499"/>
      <c r="N122" s="499"/>
      <c r="O122" s="499"/>
      <c r="P122" s="499"/>
      <c r="Q122" s="499"/>
      <c r="R122" s="499"/>
      <c r="S122" s="499"/>
      <c r="T122" s="499"/>
      <c r="U122" s="499"/>
      <c r="V122" s="499"/>
      <c r="W122" s="499"/>
      <c r="X122" s="499"/>
      <c r="Y122" s="499"/>
      <c r="Z122" s="499"/>
    </row>
    <row r="123" ht="12.75" customHeight="1" spans="1:26">
      <c r="A123" s="499"/>
      <c r="B123" s="499"/>
      <c r="C123" s="499"/>
      <c r="D123" s="499"/>
      <c r="E123" s="499"/>
      <c r="F123" s="499"/>
      <c r="G123" s="499"/>
      <c r="H123" s="499"/>
      <c r="I123" s="499"/>
      <c r="J123" s="499"/>
      <c r="K123" s="499"/>
      <c r="L123" s="499"/>
      <c r="M123" s="499"/>
      <c r="N123" s="499"/>
      <c r="O123" s="499"/>
      <c r="P123" s="499"/>
      <c r="Q123" s="499"/>
      <c r="R123" s="499"/>
      <c r="S123" s="499"/>
      <c r="T123" s="499"/>
      <c r="U123" s="499"/>
      <c r="V123" s="499"/>
      <c r="W123" s="499"/>
      <c r="X123" s="499"/>
      <c r="Y123" s="499"/>
      <c r="Z123" s="499"/>
    </row>
    <row r="124" ht="12.75" customHeight="1" spans="1:26">
      <c r="A124" s="499"/>
      <c r="B124" s="499"/>
      <c r="C124" s="499"/>
      <c r="D124" s="499"/>
      <c r="E124" s="499"/>
      <c r="F124" s="499"/>
      <c r="G124" s="499"/>
      <c r="H124" s="499"/>
      <c r="I124" s="499"/>
      <c r="J124" s="499"/>
      <c r="K124" s="499"/>
      <c r="L124" s="499"/>
      <c r="M124" s="499"/>
      <c r="N124" s="499"/>
      <c r="O124" s="499"/>
      <c r="P124" s="499"/>
      <c r="Q124" s="499"/>
      <c r="R124" s="499"/>
      <c r="S124" s="499"/>
      <c r="T124" s="499"/>
      <c r="U124" s="499"/>
      <c r="V124" s="499"/>
      <c r="W124" s="499"/>
      <c r="X124" s="499"/>
      <c r="Y124" s="499"/>
      <c r="Z124" s="499"/>
    </row>
    <row r="125" ht="12.75" customHeight="1" spans="1:26">
      <c r="A125" s="499"/>
      <c r="B125" s="499"/>
      <c r="C125" s="499"/>
      <c r="D125" s="499"/>
      <c r="E125" s="499"/>
      <c r="F125" s="499"/>
      <c r="G125" s="499"/>
      <c r="H125" s="499"/>
      <c r="I125" s="499"/>
      <c r="J125" s="499"/>
      <c r="K125" s="499"/>
      <c r="L125" s="499"/>
      <c r="M125" s="499"/>
      <c r="N125" s="499"/>
      <c r="O125" s="499"/>
      <c r="P125" s="499"/>
      <c r="Q125" s="499"/>
      <c r="R125" s="499"/>
      <c r="S125" s="499"/>
      <c r="T125" s="499"/>
      <c r="U125" s="499"/>
      <c r="V125" s="499"/>
      <c r="W125" s="499"/>
      <c r="X125" s="499"/>
      <c r="Y125" s="499"/>
      <c r="Z125" s="499"/>
    </row>
    <row r="126" ht="12.75" customHeight="1" spans="1:26">
      <c r="A126" s="499"/>
      <c r="B126" s="499"/>
      <c r="C126" s="499"/>
      <c r="D126" s="499"/>
      <c r="E126" s="499"/>
      <c r="F126" s="499"/>
      <c r="G126" s="499"/>
      <c r="H126" s="499"/>
      <c r="I126" s="499"/>
      <c r="J126" s="499"/>
      <c r="K126" s="499"/>
      <c r="L126" s="499"/>
      <c r="M126" s="499"/>
      <c r="N126" s="499"/>
      <c r="O126" s="499"/>
      <c r="P126" s="499"/>
      <c r="Q126" s="499"/>
      <c r="R126" s="499"/>
      <c r="S126" s="499"/>
      <c r="T126" s="499"/>
      <c r="U126" s="499"/>
      <c r="V126" s="499"/>
      <c r="W126" s="499"/>
      <c r="X126" s="499"/>
      <c r="Y126" s="499"/>
      <c r="Z126" s="499"/>
    </row>
    <row r="127" ht="12.75" customHeight="1" spans="1:26">
      <c r="A127" s="499"/>
      <c r="B127" s="499"/>
      <c r="C127" s="499"/>
      <c r="D127" s="499"/>
      <c r="E127" s="499"/>
      <c r="F127" s="499"/>
      <c r="G127" s="499"/>
      <c r="H127" s="499"/>
      <c r="I127" s="499"/>
      <c r="J127" s="499"/>
      <c r="K127" s="499"/>
      <c r="L127" s="499"/>
      <c r="M127" s="499"/>
      <c r="N127" s="499"/>
      <c r="O127" s="499"/>
      <c r="P127" s="499"/>
      <c r="Q127" s="499"/>
      <c r="R127" s="499"/>
      <c r="S127" s="499"/>
      <c r="T127" s="499"/>
      <c r="U127" s="499"/>
      <c r="V127" s="499"/>
      <c r="W127" s="499"/>
      <c r="X127" s="499"/>
      <c r="Y127" s="499"/>
      <c r="Z127" s="499"/>
    </row>
    <row r="128" ht="12.75" customHeight="1" spans="1:26">
      <c r="A128" s="499"/>
      <c r="B128" s="499"/>
      <c r="C128" s="499"/>
      <c r="D128" s="499"/>
      <c r="E128" s="499"/>
      <c r="F128" s="499"/>
      <c r="G128" s="499"/>
      <c r="H128" s="499"/>
      <c r="I128" s="499"/>
      <c r="J128" s="499"/>
      <c r="K128" s="499"/>
      <c r="L128" s="499"/>
      <c r="M128" s="499"/>
      <c r="N128" s="499"/>
      <c r="O128" s="499"/>
      <c r="P128" s="499"/>
      <c r="Q128" s="499"/>
      <c r="R128" s="499"/>
      <c r="S128" s="499"/>
      <c r="T128" s="499"/>
      <c r="U128" s="499"/>
      <c r="V128" s="499"/>
      <c r="W128" s="499"/>
      <c r="X128" s="499"/>
      <c r="Y128" s="499"/>
      <c r="Z128" s="499"/>
    </row>
    <row r="129" ht="12.75" customHeight="1" spans="1:26">
      <c r="A129" s="499"/>
      <c r="B129" s="499"/>
      <c r="C129" s="499"/>
      <c r="D129" s="499"/>
      <c r="E129" s="499"/>
      <c r="F129" s="499"/>
      <c r="G129" s="499"/>
      <c r="H129" s="499"/>
      <c r="I129" s="499"/>
      <c r="J129" s="499"/>
      <c r="K129" s="499"/>
      <c r="L129" s="499"/>
      <c r="M129" s="499"/>
      <c r="N129" s="499"/>
      <c r="O129" s="499"/>
      <c r="P129" s="499"/>
      <c r="Q129" s="499"/>
      <c r="R129" s="499"/>
      <c r="S129" s="499"/>
      <c r="T129" s="499"/>
      <c r="U129" s="499"/>
      <c r="V129" s="499"/>
      <c r="W129" s="499"/>
      <c r="X129" s="499"/>
      <c r="Y129" s="499"/>
      <c r="Z129" s="499"/>
    </row>
    <row r="130" ht="12.75" customHeight="1" spans="1:26">
      <c r="A130" s="499"/>
      <c r="B130" s="499"/>
      <c r="C130" s="499"/>
      <c r="D130" s="499"/>
      <c r="E130" s="499"/>
      <c r="F130" s="499"/>
      <c r="G130" s="499"/>
      <c r="H130" s="499"/>
      <c r="I130" s="499"/>
      <c r="J130" s="499"/>
      <c r="K130" s="499"/>
      <c r="L130" s="499"/>
      <c r="M130" s="499"/>
      <c r="N130" s="499"/>
      <c r="O130" s="499"/>
      <c r="P130" s="499"/>
      <c r="Q130" s="499"/>
      <c r="R130" s="499"/>
      <c r="S130" s="499"/>
      <c r="T130" s="499"/>
      <c r="U130" s="499"/>
      <c r="V130" s="499"/>
      <c r="W130" s="499"/>
      <c r="X130" s="499"/>
      <c r="Y130" s="499"/>
      <c r="Z130" s="499"/>
    </row>
    <row r="131" ht="12.75" customHeight="1" spans="1:26">
      <c r="A131" s="499"/>
      <c r="B131" s="499"/>
      <c r="C131" s="499"/>
      <c r="D131" s="499"/>
      <c r="E131" s="499"/>
      <c r="F131" s="499"/>
      <c r="G131" s="499"/>
      <c r="H131" s="499"/>
      <c r="I131" s="499"/>
      <c r="J131" s="499"/>
      <c r="K131" s="499"/>
      <c r="L131" s="499"/>
      <c r="M131" s="499"/>
      <c r="N131" s="499"/>
      <c r="O131" s="499"/>
      <c r="P131" s="499"/>
      <c r="Q131" s="499"/>
      <c r="R131" s="499"/>
      <c r="S131" s="499"/>
      <c r="T131" s="499"/>
      <c r="U131" s="499"/>
      <c r="V131" s="499"/>
      <c r="W131" s="499"/>
      <c r="X131" s="499"/>
      <c r="Y131" s="499"/>
      <c r="Z131" s="499"/>
    </row>
    <row r="132" ht="12.75" customHeight="1" spans="1:26">
      <c r="A132" s="499"/>
      <c r="B132" s="499"/>
      <c r="C132" s="499"/>
      <c r="D132" s="499"/>
      <c r="E132" s="499"/>
      <c r="F132" s="499"/>
      <c r="G132" s="499"/>
      <c r="H132" s="499"/>
      <c r="I132" s="499"/>
      <c r="J132" s="499"/>
      <c r="K132" s="499"/>
      <c r="L132" s="499"/>
      <c r="M132" s="499"/>
      <c r="N132" s="499"/>
      <c r="O132" s="499"/>
      <c r="P132" s="499"/>
      <c r="Q132" s="499"/>
      <c r="R132" s="499"/>
      <c r="S132" s="499"/>
      <c r="T132" s="499"/>
      <c r="U132" s="499"/>
      <c r="V132" s="499"/>
      <c r="W132" s="499"/>
      <c r="X132" s="499"/>
      <c r="Y132" s="499"/>
      <c r="Z132" s="499"/>
    </row>
    <row r="133" ht="12.75" customHeight="1" spans="1:26">
      <c r="A133" s="499"/>
      <c r="B133" s="499"/>
      <c r="C133" s="499"/>
      <c r="D133" s="499"/>
      <c r="E133" s="499"/>
      <c r="F133" s="499"/>
      <c r="G133" s="499"/>
      <c r="H133" s="499"/>
      <c r="I133" s="499"/>
      <c r="J133" s="499"/>
      <c r="K133" s="499"/>
      <c r="L133" s="499"/>
      <c r="M133" s="499"/>
      <c r="N133" s="499"/>
      <c r="O133" s="499"/>
      <c r="P133" s="499"/>
      <c r="Q133" s="499"/>
      <c r="R133" s="499"/>
      <c r="S133" s="499"/>
      <c r="T133" s="499"/>
      <c r="U133" s="499"/>
      <c r="V133" s="499"/>
      <c r="W133" s="499"/>
      <c r="X133" s="499"/>
      <c r="Y133" s="499"/>
      <c r="Z133" s="499"/>
    </row>
    <row r="134" ht="12.75" customHeight="1" spans="1:26">
      <c r="A134" s="499"/>
      <c r="B134" s="499"/>
      <c r="C134" s="499"/>
      <c r="D134" s="499"/>
      <c r="E134" s="499"/>
      <c r="F134" s="499"/>
      <c r="G134" s="499"/>
      <c r="H134" s="499"/>
      <c r="I134" s="499"/>
      <c r="J134" s="499"/>
      <c r="K134" s="499"/>
      <c r="L134" s="499"/>
      <c r="M134" s="499"/>
      <c r="N134" s="499"/>
      <c r="O134" s="499"/>
      <c r="P134" s="499"/>
      <c r="Q134" s="499"/>
      <c r="R134" s="499"/>
      <c r="S134" s="499"/>
      <c r="T134" s="499"/>
      <c r="U134" s="499"/>
      <c r="V134" s="499"/>
      <c r="W134" s="499"/>
      <c r="X134" s="499"/>
      <c r="Y134" s="499"/>
      <c r="Z134" s="499"/>
    </row>
    <row r="135" ht="12.75" customHeight="1" spans="1:26">
      <c r="A135" s="499"/>
      <c r="B135" s="499"/>
      <c r="C135" s="499"/>
      <c r="D135" s="499"/>
      <c r="E135" s="499"/>
      <c r="F135" s="499"/>
      <c r="G135" s="499"/>
      <c r="H135" s="499"/>
      <c r="I135" s="499"/>
      <c r="J135" s="499"/>
      <c r="K135" s="499"/>
      <c r="L135" s="499"/>
      <c r="M135" s="499"/>
      <c r="N135" s="499"/>
      <c r="O135" s="499"/>
      <c r="P135" s="499"/>
      <c r="Q135" s="499"/>
      <c r="R135" s="499"/>
      <c r="S135" s="499"/>
      <c r="T135" s="499"/>
      <c r="U135" s="499"/>
      <c r="V135" s="499"/>
      <c r="W135" s="499"/>
      <c r="X135" s="499"/>
      <c r="Y135" s="499"/>
      <c r="Z135" s="499"/>
    </row>
    <row r="136" ht="12.75" customHeight="1" spans="1:26">
      <c r="A136" s="499"/>
      <c r="B136" s="499"/>
      <c r="C136" s="499"/>
      <c r="D136" s="499"/>
      <c r="E136" s="499"/>
      <c r="F136" s="499"/>
      <c r="G136" s="499"/>
      <c r="H136" s="499"/>
      <c r="I136" s="499"/>
      <c r="J136" s="499"/>
      <c r="K136" s="499"/>
      <c r="L136" s="499"/>
      <c r="M136" s="499"/>
      <c r="N136" s="499"/>
      <c r="O136" s="499"/>
      <c r="P136" s="499"/>
      <c r="Q136" s="499"/>
      <c r="R136" s="499"/>
      <c r="S136" s="499"/>
      <c r="T136" s="499"/>
      <c r="U136" s="499"/>
      <c r="V136" s="499"/>
      <c r="W136" s="499"/>
      <c r="X136" s="499"/>
      <c r="Y136" s="499"/>
      <c r="Z136" s="499"/>
    </row>
    <row r="137" ht="12.75" customHeight="1" spans="1:26">
      <c r="A137" s="499"/>
      <c r="B137" s="499"/>
      <c r="C137" s="499"/>
      <c r="D137" s="499"/>
      <c r="E137" s="499"/>
      <c r="F137" s="499"/>
      <c r="G137" s="499"/>
      <c r="H137" s="499"/>
      <c r="I137" s="499"/>
      <c r="J137" s="499"/>
      <c r="K137" s="499"/>
      <c r="L137" s="499"/>
      <c r="M137" s="499"/>
      <c r="N137" s="499"/>
      <c r="O137" s="499"/>
      <c r="P137" s="499"/>
      <c r="Q137" s="499"/>
      <c r="R137" s="499"/>
      <c r="S137" s="499"/>
      <c r="T137" s="499"/>
      <c r="U137" s="499"/>
      <c r="V137" s="499"/>
      <c r="W137" s="499"/>
      <c r="X137" s="499"/>
      <c r="Y137" s="499"/>
      <c r="Z137" s="499"/>
    </row>
    <row r="138" ht="12.75" customHeight="1" spans="1:26">
      <c r="A138" s="499"/>
      <c r="B138" s="499"/>
      <c r="C138" s="499"/>
      <c r="D138" s="499"/>
      <c r="E138" s="499"/>
      <c r="F138" s="499"/>
      <c r="G138" s="499"/>
      <c r="H138" s="499"/>
      <c r="I138" s="499"/>
      <c r="J138" s="499"/>
      <c r="K138" s="499"/>
      <c r="L138" s="499"/>
      <c r="M138" s="499"/>
      <c r="N138" s="499"/>
      <c r="O138" s="499"/>
      <c r="P138" s="499"/>
      <c r="Q138" s="499"/>
      <c r="R138" s="499"/>
      <c r="S138" s="499"/>
      <c r="T138" s="499"/>
      <c r="U138" s="499"/>
      <c r="V138" s="499"/>
      <c r="W138" s="499"/>
      <c r="X138" s="499"/>
      <c r="Y138" s="499"/>
      <c r="Z138" s="499"/>
    </row>
    <row r="139" ht="12.75" customHeight="1" spans="1:26">
      <c r="A139" s="499"/>
      <c r="B139" s="499"/>
      <c r="C139" s="499"/>
      <c r="D139" s="499"/>
      <c r="E139" s="499"/>
      <c r="F139" s="499"/>
      <c r="G139" s="499"/>
      <c r="H139" s="499"/>
      <c r="I139" s="499"/>
      <c r="J139" s="499"/>
      <c r="K139" s="499"/>
      <c r="L139" s="499"/>
      <c r="M139" s="499"/>
      <c r="N139" s="499"/>
      <c r="O139" s="499"/>
      <c r="P139" s="499"/>
      <c r="Q139" s="499"/>
      <c r="R139" s="499"/>
      <c r="S139" s="499"/>
      <c r="T139" s="499"/>
      <c r="U139" s="499"/>
      <c r="V139" s="499"/>
      <c r="W139" s="499"/>
      <c r="X139" s="499"/>
      <c r="Y139" s="499"/>
      <c r="Z139" s="499"/>
    </row>
    <row r="140" ht="12.75" customHeight="1" spans="1:26">
      <c r="A140" s="499"/>
      <c r="B140" s="499"/>
      <c r="C140" s="499"/>
      <c r="D140" s="499"/>
      <c r="E140" s="499"/>
      <c r="F140" s="499"/>
      <c r="G140" s="499"/>
      <c r="H140" s="499"/>
      <c r="I140" s="499"/>
      <c r="J140" s="499"/>
      <c r="K140" s="499"/>
      <c r="L140" s="499"/>
      <c r="M140" s="499"/>
      <c r="N140" s="499"/>
      <c r="O140" s="499"/>
      <c r="P140" s="499"/>
      <c r="Q140" s="499"/>
      <c r="R140" s="499"/>
      <c r="S140" s="499"/>
      <c r="T140" s="499"/>
      <c r="U140" s="499"/>
      <c r="V140" s="499"/>
      <c r="W140" s="499"/>
      <c r="X140" s="499"/>
      <c r="Y140" s="499"/>
      <c r="Z140" s="499"/>
    </row>
    <row r="141" ht="12.75" customHeight="1" spans="1:26">
      <c r="A141" s="499"/>
      <c r="B141" s="499"/>
      <c r="C141" s="499"/>
      <c r="D141" s="499"/>
      <c r="E141" s="499"/>
      <c r="F141" s="499"/>
      <c r="G141" s="499"/>
      <c r="H141" s="499"/>
      <c r="I141" s="499"/>
      <c r="J141" s="499"/>
      <c r="K141" s="499"/>
      <c r="L141" s="499"/>
      <c r="M141" s="499"/>
      <c r="N141" s="499"/>
      <c r="O141" s="499"/>
      <c r="P141" s="499"/>
      <c r="Q141" s="499"/>
      <c r="R141" s="499"/>
      <c r="S141" s="499"/>
      <c r="T141" s="499"/>
      <c r="U141" s="499"/>
      <c r="V141" s="499"/>
      <c r="W141" s="499"/>
      <c r="X141" s="499"/>
      <c r="Y141" s="499"/>
      <c r="Z141" s="499"/>
    </row>
    <row r="142" ht="12.75" customHeight="1" spans="1:26">
      <c r="A142" s="499"/>
      <c r="B142" s="499"/>
      <c r="C142" s="499"/>
      <c r="D142" s="499"/>
      <c r="E142" s="499"/>
      <c r="F142" s="499"/>
      <c r="G142" s="499"/>
      <c r="H142" s="499"/>
      <c r="I142" s="499"/>
      <c r="J142" s="499"/>
      <c r="K142" s="499"/>
      <c r="L142" s="499"/>
      <c r="M142" s="499"/>
      <c r="N142" s="499"/>
      <c r="O142" s="499"/>
      <c r="P142" s="499"/>
      <c r="Q142" s="499"/>
      <c r="R142" s="499"/>
      <c r="S142" s="499"/>
      <c r="T142" s="499"/>
      <c r="U142" s="499"/>
      <c r="V142" s="499"/>
      <c r="W142" s="499"/>
      <c r="X142" s="499"/>
      <c r="Y142" s="499"/>
      <c r="Z142" s="499"/>
    </row>
    <row r="143" ht="12.75" customHeight="1" spans="1:26">
      <c r="A143" s="499"/>
      <c r="B143" s="499"/>
      <c r="C143" s="499"/>
      <c r="D143" s="499"/>
      <c r="E143" s="499"/>
      <c r="F143" s="499"/>
      <c r="G143" s="499"/>
      <c r="H143" s="499"/>
      <c r="I143" s="499"/>
      <c r="J143" s="499"/>
      <c r="K143" s="499"/>
      <c r="L143" s="499"/>
      <c r="M143" s="499"/>
      <c r="N143" s="499"/>
      <c r="O143" s="499"/>
      <c r="P143" s="499"/>
      <c r="Q143" s="499"/>
      <c r="R143" s="499"/>
      <c r="S143" s="499"/>
      <c r="T143" s="499"/>
      <c r="U143" s="499"/>
      <c r="V143" s="499"/>
      <c r="W143" s="499"/>
      <c r="X143" s="499"/>
      <c r="Y143" s="499"/>
      <c r="Z143" s="499"/>
    </row>
    <row r="144" ht="12.75" customHeight="1" spans="1:26">
      <c r="A144" s="499"/>
      <c r="B144" s="499"/>
      <c r="C144" s="499"/>
      <c r="D144" s="499"/>
      <c r="E144" s="499"/>
      <c r="F144" s="499"/>
      <c r="G144" s="499"/>
      <c r="H144" s="499"/>
      <c r="I144" s="499"/>
      <c r="J144" s="499"/>
      <c r="K144" s="499"/>
      <c r="L144" s="499"/>
      <c r="M144" s="499"/>
      <c r="N144" s="499"/>
      <c r="O144" s="499"/>
      <c r="P144" s="499"/>
      <c r="Q144" s="499"/>
      <c r="R144" s="499"/>
      <c r="S144" s="499"/>
      <c r="T144" s="499"/>
      <c r="U144" s="499"/>
      <c r="V144" s="499"/>
      <c r="W144" s="499"/>
      <c r="X144" s="499"/>
      <c r="Y144" s="499"/>
      <c r="Z144" s="499"/>
    </row>
    <row r="145" ht="12.75" customHeight="1" spans="1:26">
      <c r="A145" s="499"/>
      <c r="B145" s="499"/>
      <c r="C145" s="499"/>
      <c r="D145" s="499"/>
      <c r="E145" s="499"/>
      <c r="F145" s="499"/>
      <c r="G145" s="499"/>
      <c r="H145" s="499"/>
      <c r="I145" s="499"/>
      <c r="J145" s="499"/>
      <c r="K145" s="499"/>
      <c r="L145" s="499"/>
      <c r="M145" s="499"/>
      <c r="N145" s="499"/>
      <c r="O145" s="499"/>
      <c r="P145" s="499"/>
      <c r="Q145" s="499"/>
      <c r="R145" s="499"/>
      <c r="S145" s="499"/>
      <c r="T145" s="499"/>
      <c r="U145" s="499"/>
      <c r="V145" s="499"/>
      <c r="W145" s="499"/>
      <c r="X145" s="499"/>
      <c r="Y145" s="499"/>
      <c r="Z145" s="499"/>
    </row>
    <row r="146" ht="12.75" customHeight="1" spans="1:26">
      <c r="A146" s="499"/>
      <c r="B146" s="499"/>
      <c r="C146" s="499"/>
      <c r="D146" s="499"/>
      <c r="E146" s="499"/>
      <c r="F146" s="499"/>
      <c r="G146" s="499"/>
      <c r="H146" s="499"/>
      <c r="I146" s="499"/>
      <c r="J146" s="499"/>
      <c r="K146" s="499"/>
      <c r="L146" s="499"/>
      <c r="M146" s="499"/>
      <c r="N146" s="499"/>
      <c r="O146" s="499"/>
      <c r="P146" s="499"/>
      <c r="Q146" s="499"/>
      <c r="R146" s="499"/>
      <c r="S146" s="499"/>
      <c r="T146" s="499"/>
      <c r="U146" s="499"/>
      <c r="V146" s="499"/>
      <c r="W146" s="499"/>
      <c r="X146" s="499"/>
      <c r="Y146" s="499"/>
      <c r="Z146" s="499"/>
    </row>
    <row r="147" ht="12.75" customHeight="1" spans="1:26">
      <c r="A147" s="499"/>
      <c r="B147" s="499"/>
      <c r="C147" s="499"/>
      <c r="D147" s="499"/>
      <c r="E147" s="499"/>
      <c r="F147" s="499"/>
      <c r="G147" s="499"/>
      <c r="H147" s="499"/>
      <c r="I147" s="499"/>
      <c r="J147" s="499"/>
      <c r="K147" s="499"/>
      <c r="L147" s="499"/>
      <c r="M147" s="499"/>
      <c r="N147" s="499"/>
      <c r="O147" s="499"/>
      <c r="P147" s="499"/>
      <c r="Q147" s="499"/>
      <c r="R147" s="499"/>
      <c r="S147" s="499"/>
      <c r="T147" s="499"/>
      <c r="U147" s="499"/>
      <c r="V147" s="499"/>
      <c r="W147" s="499"/>
      <c r="X147" s="499"/>
      <c r="Y147" s="499"/>
      <c r="Z147" s="499"/>
    </row>
    <row r="148" ht="12.75" customHeight="1" spans="1:26">
      <c r="A148" s="499"/>
      <c r="B148" s="499"/>
      <c r="C148" s="499"/>
      <c r="D148" s="499"/>
      <c r="E148" s="499"/>
      <c r="F148" s="499"/>
      <c r="G148" s="499"/>
      <c r="H148" s="499"/>
      <c r="I148" s="499"/>
      <c r="J148" s="499"/>
      <c r="K148" s="499"/>
      <c r="L148" s="499"/>
      <c r="M148" s="499"/>
      <c r="N148" s="499"/>
      <c r="O148" s="499"/>
      <c r="P148" s="499"/>
      <c r="Q148" s="499"/>
      <c r="R148" s="499"/>
      <c r="S148" s="499"/>
      <c r="T148" s="499"/>
      <c r="U148" s="499"/>
      <c r="V148" s="499"/>
      <c r="W148" s="499"/>
      <c r="X148" s="499"/>
      <c r="Y148" s="499"/>
      <c r="Z148" s="499"/>
    </row>
    <row r="149" ht="12.75" customHeight="1" spans="1:26">
      <c r="A149" s="499"/>
      <c r="B149" s="499"/>
      <c r="C149" s="499"/>
      <c r="D149" s="499"/>
      <c r="E149" s="499"/>
      <c r="F149" s="499"/>
      <c r="G149" s="499"/>
      <c r="H149" s="499"/>
      <c r="I149" s="499"/>
      <c r="J149" s="499"/>
      <c r="K149" s="499"/>
      <c r="L149" s="499"/>
      <c r="M149" s="499"/>
      <c r="N149" s="499"/>
      <c r="O149" s="499"/>
      <c r="P149" s="499"/>
      <c r="Q149" s="499"/>
      <c r="R149" s="499"/>
      <c r="S149" s="499"/>
      <c r="T149" s="499"/>
      <c r="U149" s="499"/>
      <c r="V149" s="499"/>
      <c r="W149" s="499"/>
      <c r="X149" s="499"/>
      <c r="Y149" s="499"/>
      <c r="Z149" s="499"/>
    </row>
    <row r="150" ht="12.75" customHeight="1" spans="1:26">
      <c r="A150" s="499"/>
      <c r="B150" s="499"/>
      <c r="C150" s="499"/>
      <c r="D150" s="499"/>
      <c r="E150" s="499"/>
      <c r="F150" s="499"/>
      <c r="G150" s="499"/>
      <c r="H150" s="499"/>
      <c r="I150" s="499"/>
      <c r="J150" s="499"/>
      <c r="K150" s="499"/>
      <c r="L150" s="499"/>
      <c r="M150" s="499"/>
      <c r="N150" s="499"/>
      <c r="O150" s="499"/>
      <c r="P150" s="499"/>
      <c r="Q150" s="499"/>
      <c r="R150" s="499"/>
      <c r="S150" s="499"/>
      <c r="T150" s="499"/>
      <c r="U150" s="499"/>
      <c r="V150" s="499"/>
      <c r="W150" s="499"/>
      <c r="X150" s="499"/>
      <c r="Y150" s="499"/>
      <c r="Z150" s="499"/>
    </row>
    <row r="151" ht="12.75" customHeight="1" spans="1:26">
      <c r="A151" s="499"/>
      <c r="B151" s="499"/>
      <c r="C151" s="499"/>
      <c r="D151" s="499"/>
      <c r="E151" s="499"/>
      <c r="F151" s="499"/>
      <c r="G151" s="499"/>
      <c r="H151" s="499"/>
      <c r="I151" s="499"/>
      <c r="J151" s="499"/>
      <c r="K151" s="499"/>
      <c r="L151" s="499"/>
      <c r="M151" s="499"/>
      <c r="N151" s="499"/>
      <c r="O151" s="499"/>
      <c r="P151" s="499"/>
      <c r="Q151" s="499"/>
      <c r="R151" s="499"/>
      <c r="S151" s="499"/>
      <c r="T151" s="499"/>
      <c r="U151" s="499"/>
      <c r="V151" s="499"/>
      <c r="W151" s="499"/>
      <c r="X151" s="499"/>
      <c r="Y151" s="499"/>
      <c r="Z151" s="499"/>
    </row>
    <row r="152" ht="12.75" customHeight="1" spans="1:26">
      <c r="A152" s="499"/>
      <c r="B152" s="499"/>
      <c r="C152" s="499"/>
      <c r="D152" s="499"/>
      <c r="E152" s="499"/>
      <c r="F152" s="499"/>
      <c r="G152" s="499"/>
      <c r="H152" s="499"/>
      <c r="I152" s="499"/>
      <c r="J152" s="499"/>
      <c r="K152" s="499"/>
      <c r="L152" s="499"/>
      <c r="M152" s="499"/>
      <c r="N152" s="499"/>
      <c r="O152" s="499"/>
      <c r="P152" s="499"/>
      <c r="Q152" s="499"/>
      <c r="R152" s="499"/>
      <c r="S152" s="499"/>
      <c r="T152" s="499"/>
      <c r="U152" s="499"/>
      <c r="V152" s="499"/>
      <c r="W152" s="499"/>
      <c r="X152" s="499"/>
      <c r="Y152" s="499"/>
      <c r="Z152" s="499"/>
    </row>
    <row r="153" ht="12.75" customHeight="1" spans="1:26">
      <c r="A153" s="499"/>
      <c r="B153" s="499"/>
      <c r="C153" s="499"/>
      <c r="D153" s="499"/>
      <c r="E153" s="499"/>
      <c r="F153" s="499"/>
      <c r="G153" s="499"/>
      <c r="H153" s="499"/>
      <c r="I153" s="499"/>
      <c r="J153" s="499"/>
      <c r="K153" s="499"/>
      <c r="L153" s="499"/>
      <c r="M153" s="499"/>
      <c r="N153" s="499"/>
      <c r="O153" s="499"/>
      <c r="P153" s="499"/>
      <c r="Q153" s="499"/>
      <c r="R153" s="499"/>
      <c r="S153" s="499"/>
      <c r="T153" s="499"/>
      <c r="U153" s="499"/>
      <c r="V153" s="499"/>
      <c r="W153" s="499"/>
      <c r="X153" s="499"/>
      <c r="Y153" s="499"/>
      <c r="Z153" s="499"/>
    </row>
    <row r="154" ht="12.75" customHeight="1" spans="1:26">
      <c r="A154" s="499"/>
      <c r="B154" s="499"/>
      <c r="C154" s="499"/>
      <c r="D154" s="499"/>
      <c r="E154" s="499"/>
      <c r="F154" s="499"/>
      <c r="G154" s="499"/>
      <c r="H154" s="499"/>
      <c r="I154" s="499"/>
      <c r="J154" s="499"/>
      <c r="K154" s="499"/>
      <c r="L154" s="499"/>
      <c r="M154" s="499"/>
      <c r="N154" s="499"/>
      <c r="O154" s="499"/>
      <c r="P154" s="499"/>
      <c r="Q154" s="499"/>
      <c r="R154" s="499"/>
      <c r="S154" s="499"/>
      <c r="T154" s="499"/>
      <c r="U154" s="499"/>
      <c r="V154" s="499"/>
      <c r="W154" s="499"/>
      <c r="X154" s="499"/>
      <c r="Y154" s="499"/>
      <c r="Z154" s="499"/>
    </row>
    <row r="155" ht="12.75" customHeight="1" spans="1:26">
      <c r="A155" s="499"/>
      <c r="B155" s="499"/>
      <c r="C155" s="499"/>
      <c r="D155" s="499"/>
      <c r="E155" s="499"/>
      <c r="F155" s="499"/>
      <c r="G155" s="499"/>
      <c r="H155" s="499"/>
      <c r="I155" s="499"/>
      <c r="J155" s="499"/>
      <c r="K155" s="499"/>
      <c r="L155" s="499"/>
      <c r="M155" s="499"/>
      <c r="N155" s="499"/>
      <c r="O155" s="499"/>
      <c r="P155" s="499"/>
      <c r="Q155" s="499"/>
      <c r="R155" s="499"/>
      <c r="S155" s="499"/>
      <c r="T155" s="499"/>
      <c r="U155" s="499"/>
      <c r="V155" s="499"/>
      <c r="W155" s="499"/>
      <c r="X155" s="499"/>
      <c r="Y155" s="499"/>
      <c r="Z155" s="499"/>
    </row>
    <row r="156" ht="12.75" customHeight="1" spans="1:26">
      <c r="A156" s="499"/>
      <c r="B156" s="499"/>
      <c r="C156" s="499"/>
      <c r="D156" s="499"/>
      <c r="E156" s="499"/>
      <c r="F156" s="499"/>
      <c r="G156" s="499"/>
      <c r="H156" s="499"/>
      <c r="I156" s="499"/>
      <c r="J156" s="499"/>
      <c r="K156" s="499"/>
      <c r="L156" s="499"/>
      <c r="M156" s="499"/>
      <c r="N156" s="499"/>
      <c r="O156" s="499"/>
      <c r="P156" s="499"/>
      <c r="Q156" s="499"/>
      <c r="R156" s="499"/>
      <c r="S156" s="499"/>
      <c r="T156" s="499"/>
      <c r="U156" s="499"/>
      <c r="V156" s="499"/>
      <c r="W156" s="499"/>
      <c r="X156" s="499"/>
      <c r="Y156" s="499"/>
      <c r="Z156" s="499"/>
    </row>
    <row r="157" ht="12.75" customHeight="1" spans="1:26">
      <c r="A157" s="499"/>
      <c r="B157" s="499"/>
      <c r="C157" s="499"/>
      <c r="D157" s="499"/>
      <c r="E157" s="499"/>
      <c r="F157" s="499"/>
      <c r="G157" s="499"/>
      <c r="H157" s="499"/>
      <c r="I157" s="499"/>
      <c r="J157" s="499"/>
      <c r="K157" s="499"/>
      <c r="L157" s="499"/>
      <c r="M157" s="499"/>
      <c r="N157" s="499"/>
      <c r="O157" s="499"/>
      <c r="P157" s="499"/>
      <c r="Q157" s="499"/>
      <c r="R157" s="499"/>
      <c r="S157" s="499"/>
      <c r="T157" s="499"/>
      <c r="U157" s="499"/>
      <c r="V157" s="499"/>
      <c r="W157" s="499"/>
      <c r="X157" s="499"/>
      <c r="Y157" s="499"/>
      <c r="Z157" s="499"/>
    </row>
    <row r="158" ht="12.75" customHeight="1" spans="1:26">
      <c r="A158" s="499"/>
      <c r="B158" s="499"/>
      <c r="C158" s="499"/>
      <c r="D158" s="499"/>
      <c r="E158" s="499"/>
      <c r="F158" s="499"/>
      <c r="G158" s="499"/>
      <c r="H158" s="499"/>
      <c r="I158" s="499"/>
      <c r="J158" s="499"/>
      <c r="K158" s="499"/>
      <c r="L158" s="499"/>
      <c r="M158" s="499"/>
      <c r="N158" s="499"/>
      <c r="O158" s="499"/>
      <c r="P158" s="499"/>
      <c r="Q158" s="499"/>
      <c r="R158" s="499"/>
      <c r="S158" s="499"/>
      <c r="T158" s="499"/>
      <c r="U158" s="499"/>
      <c r="V158" s="499"/>
      <c r="W158" s="499"/>
      <c r="X158" s="499"/>
      <c r="Y158" s="499"/>
      <c r="Z158" s="499"/>
    </row>
    <row r="159" ht="12.75" customHeight="1" spans="1:26">
      <c r="A159" s="499"/>
      <c r="B159" s="499"/>
      <c r="C159" s="499"/>
      <c r="D159" s="499"/>
      <c r="E159" s="499"/>
      <c r="F159" s="499"/>
      <c r="G159" s="499"/>
      <c r="H159" s="499"/>
      <c r="I159" s="499"/>
      <c r="J159" s="499"/>
      <c r="K159" s="499"/>
      <c r="L159" s="499"/>
      <c r="M159" s="499"/>
      <c r="N159" s="499"/>
      <c r="O159" s="499"/>
      <c r="P159" s="499"/>
      <c r="Q159" s="499"/>
      <c r="R159" s="499"/>
      <c r="S159" s="499"/>
      <c r="T159" s="499"/>
      <c r="U159" s="499"/>
      <c r="V159" s="499"/>
      <c r="W159" s="499"/>
      <c r="X159" s="499"/>
      <c r="Y159" s="499"/>
      <c r="Z159" s="499"/>
    </row>
    <row r="160" ht="12.75" customHeight="1" spans="1:26">
      <c r="A160" s="499"/>
      <c r="B160" s="499"/>
      <c r="C160" s="499"/>
      <c r="D160" s="499"/>
      <c r="E160" s="499"/>
      <c r="F160" s="499"/>
      <c r="G160" s="499"/>
      <c r="H160" s="499"/>
      <c r="I160" s="499"/>
      <c r="J160" s="499"/>
      <c r="K160" s="499"/>
      <c r="L160" s="499"/>
      <c r="M160" s="499"/>
      <c r="N160" s="499"/>
      <c r="O160" s="499"/>
      <c r="P160" s="499"/>
      <c r="Q160" s="499"/>
      <c r="R160" s="499"/>
      <c r="S160" s="499"/>
      <c r="T160" s="499"/>
      <c r="U160" s="499"/>
      <c r="V160" s="499"/>
      <c r="W160" s="499"/>
      <c r="X160" s="499"/>
      <c r="Y160" s="499"/>
      <c r="Z160" s="499"/>
    </row>
    <row r="161" ht="12.75" customHeight="1" spans="1:26">
      <c r="A161" s="499"/>
      <c r="B161" s="499"/>
      <c r="C161" s="499"/>
      <c r="D161" s="499"/>
      <c r="E161" s="499"/>
      <c r="F161" s="499"/>
      <c r="G161" s="499"/>
      <c r="H161" s="499"/>
      <c r="I161" s="499"/>
      <c r="J161" s="499"/>
      <c r="K161" s="499"/>
      <c r="L161" s="499"/>
      <c r="M161" s="499"/>
      <c r="N161" s="499"/>
      <c r="O161" s="499"/>
      <c r="P161" s="499"/>
      <c r="Q161" s="499"/>
      <c r="R161" s="499"/>
      <c r="S161" s="499"/>
      <c r="T161" s="499"/>
      <c r="U161" s="499"/>
      <c r="V161" s="499"/>
      <c r="W161" s="499"/>
      <c r="X161" s="499"/>
      <c r="Y161" s="499"/>
      <c r="Z161" s="499"/>
    </row>
    <row r="162" ht="12.75" customHeight="1" spans="1:26">
      <c r="A162" s="499"/>
      <c r="B162" s="499"/>
      <c r="C162" s="499"/>
      <c r="D162" s="499"/>
      <c r="E162" s="499"/>
      <c r="F162" s="499"/>
      <c r="G162" s="499"/>
      <c r="H162" s="499"/>
      <c r="I162" s="499"/>
      <c r="J162" s="499"/>
      <c r="K162" s="499"/>
      <c r="L162" s="499"/>
      <c r="M162" s="499"/>
      <c r="N162" s="499"/>
      <c r="O162" s="499"/>
      <c r="P162" s="499"/>
      <c r="Q162" s="499"/>
      <c r="R162" s="499"/>
      <c r="S162" s="499"/>
      <c r="T162" s="499"/>
      <c r="U162" s="499"/>
      <c r="V162" s="499"/>
      <c r="W162" s="499"/>
      <c r="X162" s="499"/>
      <c r="Y162" s="499"/>
      <c r="Z162" s="499"/>
    </row>
    <row r="163" ht="12.75" customHeight="1" spans="1:26">
      <c r="A163" s="499"/>
      <c r="B163" s="499"/>
      <c r="C163" s="499"/>
      <c r="D163" s="499"/>
      <c r="E163" s="499"/>
      <c r="F163" s="499"/>
      <c r="G163" s="499"/>
      <c r="H163" s="499"/>
      <c r="I163" s="499"/>
      <c r="J163" s="499"/>
      <c r="K163" s="499"/>
      <c r="L163" s="499"/>
      <c r="M163" s="499"/>
      <c r="N163" s="499"/>
      <c r="O163" s="499"/>
      <c r="P163" s="499"/>
      <c r="Q163" s="499"/>
      <c r="R163" s="499"/>
      <c r="S163" s="499"/>
      <c r="T163" s="499"/>
      <c r="U163" s="499"/>
      <c r="V163" s="499"/>
      <c r="W163" s="499"/>
      <c r="X163" s="499"/>
      <c r="Y163" s="499"/>
      <c r="Z163" s="499"/>
    </row>
    <row r="164" ht="12.75" customHeight="1" spans="1:26">
      <c r="A164" s="499"/>
      <c r="B164" s="499"/>
      <c r="C164" s="499"/>
      <c r="D164" s="499"/>
      <c r="E164" s="499"/>
      <c r="F164" s="499"/>
      <c r="G164" s="499"/>
      <c r="H164" s="499"/>
      <c r="I164" s="499"/>
      <c r="J164" s="499"/>
      <c r="K164" s="499"/>
      <c r="L164" s="499"/>
      <c r="M164" s="499"/>
      <c r="N164" s="499"/>
      <c r="O164" s="499"/>
      <c r="P164" s="499"/>
      <c r="Q164" s="499"/>
      <c r="R164" s="499"/>
      <c r="S164" s="499"/>
      <c r="T164" s="499"/>
      <c r="U164" s="499"/>
      <c r="V164" s="499"/>
      <c r="W164" s="499"/>
      <c r="X164" s="499"/>
      <c r="Y164" s="499"/>
      <c r="Z164" s="499"/>
    </row>
    <row r="165" ht="12.75" customHeight="1" spans="1:26">
      <c r="A165" s="499"/>
      <c r="B165" s="499"/>
      <c r="C165" s="499"/>
      <c r="D165" s="499"/>
      <c r="E165" s="499"/>
      <c r="F165" s="499"/>
      <c r="G165" s="499"/>
      <c r="H165" s="499"/>
      <c r="I165" s="499"/>
      <c r="J165" s="499"/>
      <c r="K165" s="499"/>
      <c r="L165" s="499"/>
      <c r="M165" s="499"/>
      <c r="N165" s="499"/>
      <c r="O165" s="499"/>
      <c r="P165" s="499"/>
      <c r="Q165" s="499"/>
      <c r="R165" s="499"/>
      <c r="S165" s="499"/>
      <c r="T165" s="499"/>
      <c r="U165" s="499"/>
      <c r="V165" s="499"/>
      <c r="W165" s="499"/>
      <c r="X165" s="499"/>
      <c r="Y165" s="499"/>
      <c r="Z165" s="499"/>
    </row>
    <row r="166" ht="12.75" customHeight="1" spans="1:26">
      <c r="A166" s="499"/>
      <c r="B166" s="499"/>
      <c r="C166" s="499"/>
      <c r="D166" s="499"/>
      <c r="E166" s="499"/>
      <c r="F166" s="499"/>
      <c r="G166" s="499"/>
      <c r="H166" s="499"/>
      <c r="I166" s="499"/>
      <c r="J166" s="499"/>
      <c r="K166" s="499"/>
      <c r="L166" s="499"/>
      <c r="M166" s="499"/>
      <c r="N166" s="499"/>
      <c r="O166" s="499"/>
      <c r="P166" s="499"/>
      <c r="Q166" s="499"/>
      <c r="R166" s="499"/>
      <c r="S166" s="499"/>
      <c r="T166" s="499"/>
      <c r="U166" s="499"/>
      <c r="V166" s="499"/>
      <c r="W166" s="499"/>
      <c r="X166" s="499"/>
      <c r="Y166" s="499"/>
      <c r="Z166" s="499"/>
    </row>
    <row r="167" ht="12.75" customHeight="1" spans="1:26">
      <c r="A167" s="499"/>
      <c r="B167" s="499"/>
      <c r="C167" s="499"/>
      <c r="D167" s="499"/>
      <c r="E167" s="499"/>
      <c r="F167" s="499"/>
      <c r="G167" s="499"/>
      <c r="H167" s="499"/>
      <c r="I167" s="499"/>
      <c r="J167" s="499"/>
      <c r="K167" s="499"/>
      <c r="L167" s="499"/>
      <c r="M167" s="499"/>
      <c r="N167" s="499"/>
      <c r="O167" s="499"/>
      <c r="P167" s="499"/>
      <c r="Q167" s="499"/>
      <c r="R167" s="499"/>
      <c r="S167" s="499"/>
      <c r="T167" s="499"/>
      <c r="U167" s="499"/>
      <c r="V167" s="499"/>
      <c r="W167" s="499"/>
      <c r="X167" s="499"/>
      <c r="Y167" s="499"/>
      <c r="Z167" s="499"/>
    </row>
    <row r="168" ht="12.75" customHeight="1" spans="1:26">
      <c r="A168" s="499"/>
      <c r="B168" s="499"/>
      <c r="C168" s="499"/>
      <c r="D168" s="499"/>
      <c r="E168" s="499"/>
      <c r="F168" s="499"/>
      <c r="G168" s="499"/>
      <c r="H168" s="499"/>
      <c r="I168" s="499"/>
      <c r="J168" s="499"/>
      <c r="K168" s="499"/>
      <c r="L168" s="499"/>
      <c r="M168" s="499"/>
      <c r="N168" s="499"/>
      <c r="O168" s="499"/>
      <c r="P168" s="499"/>
      <c r="Q168" s="499"/>
      <c r="R168" s="499"/>
      <c r="S168" s="499"/>
      <c r="T168" s="499"/>
      <c r="U168" s="499"/>
      <c r="V168" s="499"/>
      <c r="W168" s="499"/>
      <c r="X168" s="499"/>
      <c r="Y168" s="499"/>
      <c r="Z168" s="499"/>
    </row>
    <row r="169" ht="12.75" customHeight="1" spans="1:26">
      <c r="A169" s="499"/>
      <c r="B169" s="499"/>
      <c r="C169" s="499"/>
      <c r="D169" s="499"/>
      <c r="E169" s="499"/>
      <c r="F169" s="499"/>
      <c r="G169" s="499"/>
      <c r="H169" s="499"/>
      <c r="I169" s="499"/>
      <c r="J169" s="499"/>
      <c r="K169" s="499"/>
      <c r="L169" s="499"/>
      <c r="M169" s="499"/>
      <c r="N169" s="499"/>
      <c r="O169" s="499"/>
      <c r="P169" s="499"/>
      <c r="Q169" s="499"/>
      <c r="R169" s="499"/>
      <c r="S169" s="499"/>
      <c r="T169" s="499"/>
      <c r="U169" s="499"/>
      <c r="V169" s="499"/>
      <c r="W169" s="499"/>
      <c r="X169" s="499"/>
      <c r="Y169" s="499"/>
      <c r="Z169" s="499"/>
    </row>
    <row r="170" ht="12.75" customHeight="1" spans="1:26">
      <c r="A170" s="499"/>
      <c r="B170" s="499"/>
      <c r="C170" s="499"/>
      <c r="D170" s="499"/>
      <c r="E170" s="499"/>
      <c r="F170" s="499"/>
      <c r="G170" s="499"/>
      <c r="H170" s="499"/>
      <c r="I170" s="499"/>
      <c r="J170" s="499"/>
      <c r="K170" s="499"/>
      <c r="L170" s="499"/>
      <c r="M170" s="499"/>
      <c r="N170" s="499"/>
      <c r="O170" s="499"/>
      <c r="P170" s="499"/>
      <c r="Q170" s="499"/>
      <c r="R170" s="499"/>
      <c r="S170" s="499"/>
      <c r="T170" s="499"/>
      <c r="U170" s="499"/>
      <c r="V170" s="499"/>
      <c r="W170" s="499"/>
      <c r="X170" s="499"/>
      <c r="Y170" s="499"/>
      <c r="Z170" s="499"/>
    </row>
    <row r="171" ht="12.75" customHeight="1" spans="1:26">
      <c r="A171" s="499"/>
      <c r="B171" s="499"/>
      <c r="C171" s="499"/>
      <c r="D171" s="499"/>
      <c r="E171" s="499"/>
      <c r="F171" s="499"/>
      <c r="G171" s="499"/>
      <c r="H171" s="499"/>
      <c r="I171" s="499"/>
      <c r="J171" s="499"/>
      <c r="K171" s="499"/>
      <c r="L171" s="499"/>
      <c r="M171" s="499"/>
      <c r="N171" s="499"/>
      <c r="O171" s="499"/>
      <c r="P171" s="499"/>
      <c r="Q171" s="499"/>
      <c r="R171" s="499"/>
      <c r="S171" s="499"/>
      <c r="T171" s="499"/>
      <c r="U171" s="499"/>
      <c r="V171" s="499"/>
      <c r="W171" s="499"/>
      <c r="X171" s="499"/>
      <c r="Y171" s="499"/>
      <c r="Z171" s="499"/>
    </row>
    <row r="172" ht="12.75" customHeight="1" spans="1:26">
      <c r="A172" s="499"/>
      <c r="B172" s="499"/>
      <c r="C172" s="499"/>
      <c r="D172" s="499"/>
      <c r="E172" s="499"/>
      <c r="F172" s="499"/>
      <c r="G172" s="499"/>
      <c r="H172" s="499"/>
      <c r="I172" s="499"/>
      <c r="J172" s="499"/>
      <c r="K172" s="499"/>
      <c r="L172" s="499"/>
      <c r="M172" s="499"/>
      <c r="N172" s="499"/>
      <c r="O172" s="499"/>
      <c r="P172" s="499"/>
      <c r="Q172" s="499"/>
      <c r="R172" s="499"/>
      <c r="S172" s="499"/>
      <c r="T172" s="499"/>
      <c r="U172" s="499"/>
      <c r="V172" s="499"/>
      <c r="W172" s="499"/>
      <c r="X172" s="499"/>
      <c r="Y172" s="499"/>
      <c r="Z172" s="499"/>
    </row>
    <row r="173" ht="12.75" customHeight="1" spans="1:26">
      <c r="A173" s="499"/>
      <c r="B173" s="499"/>
      <c r="C173" s="499"/>
      <c r="D173" s="499"/>
      <c r="E173" s="499"/>
      <c r="F173" s="499"/>
      <c r="G173" s="499"/>
      <c r="H173" s="499"/>
      <c r="I173" s="499"/>
      <c r="J173" s="499"/>
      <c r="K173" s="499"/>
      <c r="L173" s="499"/>
      <c r="M173" s="499"/>
      <c r="N173" s="499"/>
      <c r="O173" s="499"/>
      <c r="P173" s="499"/>
      <c r="Q173" s="499"/>
      <c r="R173" s="499"/>
      <c r="S173" s="499"/>
      <c r="T173" s="499"/>
      <c r="U173" s="499"/>
      <c r="V173" s="499"/>
      <c r="W173" s="499"/>
      <c r="X173" s="499"/>
      <c r="Y173" s="499"/>
      <c r="Z173" s="499"/>
    </row>
    <row r="174" ht="12.75" customHeight="1" spans="1:26">
      <c r="A174" s="499"/>
      <c r="B174" s="499"/>
      <c r="C174" s="499"/>
      <c r="D174" s="499"/>
      <c r="E174" s="499"/>
      <c r="F174" s="499"/>
      <c r="G174" s="499"/>
      <c r="H174" s="499"/>
      <c r="I174" s="499"/>
      <c r="J174" s="499"/>
      <c r="K174" s="499"/>
      <c r="L174" s="499"/>
      <c r="M174" s="499"/>
      <c r="N174" s="499"/>
      <c r="O174" s="499"/>
      <c r="P174" s="499"/>
      <c r="Q174" s="499"/>
      <c r="R174" s="499"/>
      <c r="S174" s="499"/>
      <c r="T174" s="499"/>
      <c r="U174" s="499"/>
      <c r="V174" s="499"/>
      <c r="W174" s="499"/>
      <c r="X174" s="499"/>
      <c r="Y174" s="499"/>
      <c r="Z174" s="499"/>
    </row>
    <row r="175" ht="12.75" customHeight="1" spans="1:26">
      <c r="A175" s="499"/>
      <c r="B175" s="499"/>
      <c r="C175" s="499"/>
      <c r="D175" s="499"/>
      <c r="E175" s="499"/>
      <c r="F175" s="499"/>
      <c r="G175" s="499"/>
      <c r="H175" s="499"/>
      <c r="I175" s="499"/>
      <c r="J175" s="499"/>
      <c r="K175" s="499"/>
      <c r="L175" s="499"/>
      <c r="M175" s="499"/>
      <c r="N175" s="499"/>
      <c r="O175" s="499"/>
      <c r="P175" s="499"/>
      <c r="Q175" s="499"/>
      <c r="R175" s="499"/>
      <c r="S175" s="499"/>
      <c r="T175" s="499"/>
      <c r="U175" s="499"/>
      <c r="V175" s="499"/>
      <c r="W175" s="499"/>
      <c r="X175" s="499"/>
      <c r="Y175" s="499"/>
      <c r="Z175" s="499"/>
    </row>
    <row r="176" ht="12.75" customHeight="1" spans="1:26">
      <c r="A176" s="499"/>
      <c r="B176" s="499"/>
      <c r="C176" s="499"/>
      <c r="D176" s="499"/>
      <c r="E176" s="499"/>
      <c r="F176" s="499"/>
      <c r="G176" s="499"/>
      <c r="H176" s="499"/>
      <c r="I176" s="499"/>
      <c r="J176" s="499"/>
      <c r="K176" s="499"/>
      <c r="L176" s="499"/>
      <c r="M176" s="499"/>
      <c r="N176" s="499"/>
      <c r="O176" s="499"/>
      <c r="P176" s="499"/>
      <c r="Q176" s="499"/>
      <c r="R176" s="499"/>
      <c r="S176" s="499"/>
      <c r="T176" s="499"/>
      <c r="U176" s="499"/>
      <c r="V176" s="499"/>
      <c r="W176" s="499"/>
      <c r="X176" s="499"/>
      <c r="Y176" s="499"/>
      <c r="Z176" s="499"/>
    </row>
    <row r="177" ht="12.75" customHeight="1" spans="1:26">
      <c r="A177" s="499"/>
      <c r="B177" s="499"/>
      <c r="C177" s="499"/>
      <c r="D177" s="499"/>
      <c r="E177" s="499"/>
      <c r="F177" s="499"/>
      <c r="G177" s="499"/>
      <c r="H177" s="499"/>
      <c r="I177" s="499"/>
      <c r="J177" s="499"/>
      <c r="K177" s="499"/>
      <c r="L177" s="499"/>
      <c r="M177" s="499"/>
      <c r="N177" s="499"/>
      <c r="O177" s="499"/>
      <c r="P177" s="499"/>
      <c r="Q177" s="499"/>
      <c r="R177" s="499"/>
      <c r="S177" s="499"/>
      <c r="T177" s="499"/>
      <c r="U177" s="499"/>
      <c r="V177" s="499"/>
      <c r="W177" s="499"/>
      <c r="X177" s="499"/>
      <c r="Y177" s="499"/>
      <c r="Z177" s="499"/>
    </row>
    <row r="178" ht="12.75" customHeight="1" spans="1:26">
      <c r="A178" s="499"/>
      <c r="B178" s="499"/>
      <c r="C178" s="499"/>
      <c r="D178" s="499"/>
      <c r="E178" s="499"/>
      <c r="F178" s="499"/>
      <c r="G178" s="499"/>
      <c r="H178" s="499"/>
      <c r="I178" s="499"/>
      <c r="J178" s="499"/>
      <c r="K178" s="499"/>
      <c r="L178" s="499"/>
      <c r="M178" s="499"/>
      <c r="N178" s="499"/>
      <c r="O178" s="499"/>
      <c r="P178" s="499"/>
      <c r="Q178" s="499"/>
      <c r="R178" s="499"/>
      <c r="S178" s="499"/>
      <c r="T178" s="499"/>
      <c r="U178" s="499"/>
      <c r="V178" s="499"/>
      <c r="W178" s="499"/>
      <c r="X178" s="499"/>
      <c r="Y178" s="499"/>
      <c r="Z178" s="499"/>
    </row>
    <row r="179" ht="12.75" customHeight="1" spans="1:26">
      <c r="A179" s="499"/>
      <c r="B179" s="499"/>
      <c r="C179" s="499"/>
      <c r="D179" s="499"/>
      <c r="E179" s="499"/>
      <c r="F179" s="499"/>
      <c r="G179" s="499"/>
      <c r="H179" s="499"/>
      <c r="I179" s="499"/>
      <c r="J179" s="499"/>
      <c r="K179" s="499"/>
      <c r="L179" s="499"/>
      <c r="M179" s="499"/>
      <c r="N179" s="499"/>
      <c r="O179" s="499"/>
      <c r="P179" s="499"/>
      <c r="Q179" s="499"/>
      <c r="R179" s="499"/>
      <c r="S179" s="499"/>
      <c r="T179" s="499"/>
      <c r="U179" s="499"/>
      <c r="V179" s="499"/>
      <c r="W179" s="499"/>
      <c r="X179" s="499"/>
      <c r="Y179" s="499"/>
      <c r="Z179" s="499"/>
    </row>
    <row r="180" ht="12.75" customHeight="1" spans="1:26">
      <c r="A180" s="499"/>
      <c r="B180" s="499"/>
      <c r="C180" s="499"/>
      <c r="D180" s="499"/>
      <c r="E180" s="499"/>
      <c r="F180" s="499"/>
      <c r="G180" s="499"/>
      <c r="H180" s="499"/>
      <c r="I180" s="499"/>
      <c r="J180" s="499"/>
      <c r="K180" s="499"/>
      <c r="L180" s="499"/>
      <c r="M180" s="499"/>
      <c r="N180" s="499"/>
      <c r="O180" s="499"/>
      <c r="P180" s="499"/>
      <c r="Q180" s="499"/>
      <c r="R180" s="499"/>
      <c r="S180" s="499"/>
      <c r="T180" s="499"/>
      <c r="U180" s="499"/>
      <c r="V180" s="499"/>
      <c r="W180" s="499"/>
      <c r="X180" s="499"/>
      <c r="Y180" s="499"/>
      <c r="Z180" s="499"/>
    </row>
    <row r="181" ht="12.75" customHeight="1" spans="1:26">
      <c r="A181" s="499"/>
      <c r="B181" s="499"/>
      <c r="C181" s="499"/>
      <c r="D181" s="499"/>
      <c r="E181" s="499"/>
      <c r="F181" s="499"/>
      <c r="G181" s="499"/>
      <c r="H181" s="499"/>
      <c r="I181" s="499"/>
      <c r="J181" s="499"/>
      <c r="K181" s="499"/>
      <c r="L181" s="499"/>
      <c r="M181" s="499"/>
      <c r="N181" s="499"/>
      <c r="O181" s="499"/>
      <c r="P181" s="499"/>
      <c r="Q181" s="499"/>
      <c r="R181" s="499"/>
      <c r="S181" s="499"/>
      <c r="T181" s="499"/>
      <c r="U181" s="499"/>
      <c r="V181" s="499"/>
      <c r="W181" s="499"/>
      <c r="X181" s="499"/>
      <c r="Y181" s="499"/>
      <c r="Z181" s="499"/>
    </row>
    <row r="182" ht="12.75" customHeight="1" spans="1:26">
      <c r="A182" s="499"/>
      <c r="B182" s="499"/>
      <c r="C182" s="499"/>
      <c r="D182" s="499"/>
      <c r="E182" s="499"/>
      <c r="F182" s="499"/>
      <c r="G182" s="499"/>
      <c r="H182" s="499"/>
      <c r="I182" s="499"/>
      <c r="J182" s="499"/>
      <c r="K182" s="499"/>
      <c r="L182" s="499"/>
      <c r="M182" s="499"/>
      <c r="N182" s="499"/>
      <c r="O182" s="499"/>
      <c r="P182" s="499"/>
      <c r="Q182" s="499"/>
      <c r="R182" s="499"/>
      <c r="S182" s="499"/>
      <c r="T182" s="499"/>
      <c r="U182" s="499"/>
      <c r="V182" s="499"/>
      <c r="W182" s="499"/>
      <c r="X182" s="499"/>
      <c r="Y182" s="499"/>
      <c r="Z182" s="499"/>
    </row>
    <row r="183" ht="12.75" customHeight="1" spans="1:26">
      <c r="A183" s="499"/>
      <c r="B183" s="499"/>
      <c r="C183" s="499"/>
      <c r="D183" s="499"/>
      <c r="E183" s="499"/>
      <c r="F183" s="499"/>
      <c r="G183" s="499"/>
      <c r="H183" s="499"/>
      <c r="I183" s="499"/>
      <c r="J183" s="499"/>
      <c r="K183" s="499"/>
      <c r="L183" s="499"/>
      <c r="M183" s="499"/>
      <c r="N183" s="499"/>
      <c r="O183" s="499"/>
      <c r="P183" s="499"/>
      <c r="Q183" s="499"/>
      <c r="R183" s="499"/>
      <c r="S183" s="499"/>
      <c r="T183" s="499"/>
      <c r="U183" s="499"/>
      <c r="V183" s="499"/>
      <c r="W183" s="499"/>
      <c r="X183" s="499"/>
      <c r="Y183" s="499"/>
      <c r="Z183" s="499"/>
    </row>
    <row r="184" ht="12.75" customHeight="1" spans="1:26">
      <c r="A184" s="499"/>
      <c r="B184" s="499"/>
      <c r="C184" s="499"/>
      <c r="D184" s="499"/>
      <c r="E184" s="499"/>
      <c r="F184" s="499"/>
      <c r="G184" s="499"/>
      <c r="H184" s="499"/>
      <c r="I184" s="499"/>
      <c r="J184" s="499"/>
      <c r="K184" s="499"/>
      <c r="L184" s="499"/>
      <c r="M184" s="499"/>
      <c r="N184" s="499"/>
      <c r="O184" s="499"/>
      <c r="P184" s="499"/>
      <c r="Q184" s="499"/>
      <c r="R184" s="499"/>
      <c r="S184" s="499"/>
      <c r="T184" s="499"/>
      <c r="U184" s="499"/>
      <c r="V184" s="499"/>
      <c r="W184" s="499"/>
      <c r="X184" s="499"/>
      <c r="Y184" s="499"/>
      <c r="Z184" s="499"/>
    </row>
    <row r="185" ht="12.75" customHeight="1" spans="1:26">
      <c r="A185" s="499"/>
      <c r="B185" s="499"/>
      <c r="C185" s="499"/>
      <c r="D185" s="499"/>
      <c r="E185" s="499"/>
      <c r="F185" s="499"/>
      <c r="G185" s="499"/>
      <c r="H185" s="499"/>
      <c r="I185" s="499"/>
      <c r="J185" s="499"/>
      <c r="K185" s="499"/>
      <c r="L185" s="499"/>
      <c r="M185" s="499"/>
      <c r="N185" s="499"/>
      <c r="O185" s="499"/>
      <c r="P185" s="499"/>
      <c r="Q185" s="499"/>
      <c r="R185" s="499"/>
      <c r="S185" s="499"/>
      <c r="T185" s="499"/>
      <c r="U185" s="499"/>
      <c r="V185" s="499"/>
      <c r="W185" s="499"/>
      <c r="X185" s="499"/>
      <c r="Y185" s="499"/>
      <c r="Z185" s="499"/>
    </row>
    <row r="186" ht="12.75" customHeight="1" spans="1:26">
      <c r="A186" s="499"/>
      <c r="B186" s="499"/>
      <c r="C186" s="499"/>
      <c r="D186" s="499"/>
      <c r="E186" s="499"/>
      <c r="F186" s="499"/>
      <c r="G186" s="499"/>
      <c r="H186" s="499"/>
      <c r="I186" s="499"/>
      <c r="J186" s="499"/>
      <c r="K186" s="499"/>
      <c r="L186" s="499"/>
      <c r="M186" s="499"/>
      <c r="N186" s="499"/>
      <c r="O186" s="499"/>
      <c r="P186" s="499"/>
      <c r="Q186" s="499"/>
      <c r="R186" s="499"/>
      <c r="S186" s="499"/>
      <c r="T186" s="499"/>
      <c r="U186" s="499"/>
      <c r="V186" s="499"/>
      <c r="W186" s="499"/>
      <c r="X186" s="499"/>
      <c r="Y186" s="499"/>
      <c r="Z186" s="499"/>
    </row>
    <row r="187" ht="12.75" customHeight="1" spans="1:26">
      <c r="A187" s="499"/>
      <c r="B187" s="499"/>
      <c r="C187" s="499"/>
      <c r="D187" s="499"/>
      <c r="E187" s="499"/>
      <c r="F187" s="499"/>
      <c r="G187" s="499"/>
      <c r="H187" s="499"/>
      <c r="I187" s="499"/>
      <c r="J187" s="499"/>
      <c r="K187" s="499"/>
      <c r="L187" s="499"/>
      <c r="M187" s="499"/>
      <c r="N187" s="499"/>
      <c r="O187" s="499"/>
      <c r="P187" s="499"/>
      <c r="Q187" s="499"/>
      <c r="R187" s="499"/>
      <c r="S187" s="499"/>
      <c r="T187" s="499"/>
      <c r="U187" s="499"/>
      <c r="V187" s="499"/>
      <c r="W187" s="499"/>
      <c r="X187" s="499"/>
      <c r="Y187" s="499"/>
      <c r="Z187" s="499"/>
    </row>
    <row r="188" ht="12.75" customHeight="1" spans="1:26">
      <c r="A188" s="499"/>
      <c r="B188" s="499"/>
      <c r="C188" s="499"/>
      <c r="D188" s="499"/>
      <c r="E188" s="499"/>
      <c r="F188" s="499"/>
      <c r="G188" s="499"/>
      <c r="H188" s="499"/>
      <c r="I188" s="499"/>
      <c r="J188" s="499"/>
      <c r="K188" s="499"/>
      <c r="L188" s="499"/>
      <c r="M188" s="499"/>
      <c r="N188" s="499"/>
      <c r="O188" s="499"/>
      <c r="P188" s="499"/>
      <c r="Q188" s="499"/>
      <c r="R188" s="499"/>
      <c r="S188" s="499"/>
      <c r="T188" s="499"/>
      <c r="U188" s="499"/>
      <c r="V188" s="499"/>
      <c r="W188" s="499"/>
      <c r="X188" s="499"/>
      <c r="Y188" s="499"/>
      <c r="Z188" s="499"/>
    </row>
    <row r="189" ht="12.75" customHeight="1" spans="1:26">
      <c r="A189" s="499"/>
      <c r="B189" s="499"/>
      <c r="C189" s="499"/>
      <c r="D189" s="499"/>
      <c r="E189" s="499"/>
      <c r="F189" s="499"/>
      <c r="G189" s="499"/>
      <c r="H189" s="499"/>
      <c r="I189" s="499"/>
      <c r="J189" s="499"/>
      <c r="K189" s="499"/>
      <c r="L189" s="499"/>
      <c r="M189" s="499"/>
      <c r="N189" s="499"/>
      <c r="O189" s="499"/>
      <c r="P189" s="499"/>
      <c r="Q189" s="499"/>
      <c r="R189" s="499"/>
      <c r="S189" s="499"/>
      <c r="T189" s="499"/>
      <c r="U189" s="499"/>
      <c r="V189" s="499"/>
      <c r="W189" s="499"/>
      <c r="X189" s="499"/>
      <c r="Y189" s="499"/>
      <c r="Z189" s="499"/>
    </row>
    <row r="190" ht="12.75" customHeight="1" spans="1:26">
      <c r="A190" s="499"/>
      <c r="B190" s="499"/>
      <c r="C190" s="499"/>
      <c r="D190" s="499"/>
      <c r="E190" s="499"/>
      <c r="F190" s="499"/>
      <c r="G190" s="499"/>
      <c r="H190" s="499"/>
      <c r="I190" s="499"/>
      <c r="J190" s="499"/>
      <c r="K190" s="499"/>
      <c r="L190" s="499"/>
      <c r="M190" s="499"/>
      <c r="N190" s="499"/>
      <c r="O190" s="499"/>
      <c r="P190" s="499"/>
      <c r="Q190" s="499"/>
      <c r="R190" s="499"/>
      <c r="S190" s="499"/>
      <c r="T190" s="499"/>
      <c r="U190" s="499"/>
      <c r="V190" s="499"/>
      <c r="W190" s="499"/>
      <c r="X190" s="499"/>
      <c r="Y190" s="499"/>
      <c r="Z190" s="499"/>
    </row>
    <row r="191" ht="12.75" customHeight="1" spans="1:26">
      <c r="A191" s="499"/>
      <c r="B191" s="499"/>
      <c r="C191" s="499"/>
      <c r="D191" s="499"/>
      <c r="E191" s="499"/>
      <c r="F191" s="499"/>
      <c r="G191" s="499"/>
      <c r="H191" s="499"/>
      <c r="I191" s="499"/>
      <c r="J191" s="499"/>
      <c r="K191" s="499"/>
      <c r="L191" s="499"/>
      <c r="M191" s="499"/>
      <c r="N191" s="499"/>
      <c r="O191" s="499"/>
      <c r="P191" s="499"/>
      <c r="Q191" s="499"/>
      <c r="R191" s="499"/>
      <c r="S191" s="499"/>
      <c r="T191" s="499"/>
      <c r="U191" s="499"/>
      <c r="V191" s="499"/>
      <c r="W191" s="499"/>
      <c r="X191" s="499"/>
      <c r="Y191" s="499"/>
      <c r="Z191" s="499"/>
    </row>
    <row r="192" ht="12.75" customHeight="1" spans="1:26">
      <c r="A192" s="499"/>
      <c r="B192" s="499"/>
      <c r="C192" s="499"/>
      <c r="D192" s="499"/>
      <c r="E192" s="499"/>
      <c r="F192" s="499"/>
      <c r="G192" s="499"/>
      <c r="H192" s="499"/>
      <c r="I192" s="499"/>
      <c r="J192" s="499"/>
      <c r="K192" s="499"/>
      <c r="L192" s="499"/>
      <c r="M192" s="499"/>
      <c r="N192" s="499"/>
      <c r="O192" s="499"/>
      <c r="P192" s="499"/>
      <c r="Q192" s="499"/>
      <c r="R192" s="499"/>
      <c r="S192" s="499"/>
      <c r="T192" s="499"/>
      <c r="U192" s="499"/>
      <c r="V192" s="499"/>
      <c r="W192" s="499"/>
      <c r="X192" s="499"/>
      <c r="Y192" s="499"/>
      <c r="Z192" s="499"/>
    </row>
    <row r="193" ht="12.75" customHeight="1" spans="1:26">
      <c r="A193" s="499"/>
      <c r="B193" s="499"/>
      <c r="C193" s="499"/>
      <c r="D193" s="499"/>
      <c r="E193" s="499"/>
      <c r="F193" s="499"/>
      <c r="G193" s="499"/>
      <c r="H193" s="499"/>
      <c r="I193" s="499"/>
      <c r="J193" s="499"/>
      <c r="K193" s="499"/>
      <c r="L193" s="499"/>
      <c r="M193" s="499"/>
      <c r="N193" s="499"/>
      <c r="O193" s="499"/>
      <c r="P193" s="499"/>
      <c r="Q193" s="499"/>
      <c r="R193" s="499"/>
      <c r="S193" s="499"/>
      <c r="T193" s="499"/>
      <c r="U193" s="499"/>
      <c r="V193" s="499"/>
      <c r="W193" s="499"/>
      <c r="X193" s="499"/>
      <c r="Y193" s="499"/>
      <c r="Z193" s="499"/>
    </row>
    <row r="194" ht="12.75" customHeight="1" spans="1:26">
      <c r="A194" s="499"/>
      <c r="B194" s="499"/>
      <c r="C194" s="499"/>
      <c r="D194" s="499"/>
      <c r="E194" s="499"/>
      <c r="F194" s="499"/>
      <c r="G194" s="499"/>
      <c r="H194" s="499"/>
      <c r="I194" s="499"/>
      <c r="J194" s="499"/>
      <c r="K194" s="499"/>
      <c r="L194" s="499"/>
      <c r="M194" s="499"/>
      <c r="N194" s="499"/>
      <c r="O194" s="499"/>
      <c r="P194" s="499"/>
      <c r="Q194" s="499"/>
      <c r="R194" s="499"/>
      <c r="S194" s="499"/>
      <c r="T194" s="499"/>
      <c r="U194" s="499"/>
      <c r="V194" s="499"/>
      <c r="W194" s="499"/>
      <c r="X194" s="499"/>
      <c r="Y194" s="499"/>
      <c r="Z194" s="499"/>
    </row>
    <row r="195" ht="12.75" customHeight="1" spans="1:26">
      <c r="A195" s="499"/>
      <c r="B195" s="499"/>
      <c r="C195" s="499"/>
      <c r="D195" s="499"/>
      <c r="E195" s="499"/>
      <c r="F195" s="499"/>
      <c r="G195" s="499"/>
      <c r="H195" s="499"/>
      <c r="I195" s="499"/>
      <c r="J195" s="499"/>
      <c r="K195" s="499"/>
      <c r="L195" s="499"/>
      <c r="M195" s="499"/>
      <c r="N195" s="499"/>
      <c r="O195" s="499"/>
      <c r="P195" s="499"/>
      <c r="Q195" s="499"/>
      <c r="R195" s="499"/>
      <c r="S195" s="499"/>
      <c r="T195" s="499"/>
      <c r="U195" s="499"/>
      <c r="V195" s="499"/>
      <c r="W195" s="499"/>
      <c r="X195" s="499"/>
      <c r="Y195" s="499"/>
      <c r="Z195" s="499"/>
    </row>
    <row r="196" ht="12.75" customHeight="1" spans="1:26">
      <c r="A196" s="499"/>
      <c r="B196" s="499"/>
      <c r="C196" s="499"/>
      <c r="D196" s="499"/>
      <c r="E196" s="499"/>
      <c r="F196" s="499"/>
      <c r="G196" s="499"/>
      <c r="H196" s="499"/>
      <c r="I196" s="499"/>
      <c r="J196" s="499"/>
      <c r="K196" s="499"/>
      <c r="L196" s="499"/>
      <c r="M196" s="499"/>
      <c r="N196" s="499"/>
      <c r="O196" s="499"/>
      <c r="P196" s="499"/>
      <c r="Q196" s="499"/>
      <c r="R196" s="499"/>
      <c r="S196" s="499"/>
      <c r="T196" s="499"/>
      <c r="U196" s="499"/>
      <c r="V196" s="499"/>
      <c r="W196" s="499"/>
      <c r="X196" s="499"/>
      <c r="Y196" s="499"/>
      <c r="Z196" s="499"/>
    </row>
    <row r="197" ht="12.75" customHeight="1" spans="1:26">
      <c r="A197" s="499"/>
      <c r="B197" s="499"/>
      <c r="C197" s="499"/>
      <c r="D197" s="499"/>
      <c r="E197" s="499"/>
      <c r="F197" s="499"/>
      <c r="G197" s="499"/>
      <c r="H197" s="499"/>
      <c r="I197" s="499"/>
      <c r="J197" s="499"/>
      <c r="K197" s="499"/>
      <c r="L197" s="499"/>
      <c r="M197" s="499"/>
      <c r="N197" s="499"/>
      <c r="O197" s="499"/>
      <c r="P197" s="499"/>
      <c r="Q197" s="499"/>
      <c r="R197" s="499"/>
      <c r="S197" s="499"/>
      <c r="T197" s="499"/>
      <c r="U197" s="499"/>
      <c r="V197" s="499"/>
      <c r="W197" s="499"/>
      <c r="X197" s="499"/>
      <c r="Y197" s="499"/>
      <c r="Z197" s="499"/>
    </row>
    <row r="198" ht="12.75" customHeight="1" spans="1:26">
      <c r="A198" s="499"/>
      <c r="B198" s="499"/>
      <c r="C198" s="499"/>
      <c r="D198" s="499"/>
      <c r="E198" s="499"/>
      <c r="F198" s="499"/>
      <c r="G198" s="499"/>
      <c r="H198" s="499"/>
      <c r="I198" s="499"/>
      <c r="J198" s="499"/>
      <c r="K198" s="499"/>
      <c r="L198" s="499"/>
      <c r="M198" s="499"/>
      <c r="N198" s="499"/>
      <c r="O198" s="499"/>
      <c r="P198" s="499"/>
      <c r="Q198" s="499"/>
      <c r="R198" s="499"/>
      <c r="S198" s="499"/>
      <c r="T198" s="499"/>
      <c r="U198" s="499"/>
      <c r="V198" s="499"/>
      <c r="W198" s="499"/>
      <c r="X198" s="499"/>
      <c r="Y198" s="499"/>
      <c r="Z198" s="499"/>
    </row>
    <row r="199" ht="12.75" customHeight="1" spans="1:26">
      <c r="A199" s="499"/>
      <c r="B199" s="499"/>
      <c r="C199" s="499"/>
      <c r="D199" s="499"/>
      <c r="E199" s="499"/>
      <c r="F199" s="499"/>
      <c r="G199" s="499"/>
      <c r="H199" s="499"/>
      <c r="I199" s="499"/>
      <c r="J199" s="499"/>
      <c r="K199" s="499"/>
      <c r="L199" s="499"/>
      <c r="M199" s="499"/>
      <c r="N199" s="499"/>
      <c r="O199" s="499"/>
      <c r="P199" s="499"/>
      <c r="Q199" s="499"/>
      <c r="R199" s="499"/>
      <c r="S199" s="499"/>
      <c r="T199" s="499"/>
      <c r="U199" s="499"/>
      <c r="V199" s="499"/>
      <c r="W199" s="499"/>
      <c r="X199" s="499"/>
      <c r="Y199" s="499"/>
      <c r="Z199" s="499"/>
    </row>
    <row r="200" ht="12.75" customHeight="1" spans="1:26">
      <c r="A200" s="499"/>
      <c r="B200" s="499"/>
      <c r="C200" s="499"/>
      <c r="D200" s="499"/>
      <c r="E200" s="499"/>
      <c r="F200" s="499"/>
      <c r="G200" s="499"/>
      <c r="H200" s="499"/>
      <c r="I200" s="499"/>
      <c r="J200" s="499"/>
      <c r="K200" s="499"/>
      <c r="L200" s="499"/>
      <c r="M200" s="499"/>
      <c r="N200" s="499"/>
      <c r="O200" s="499"/>
      <c r="P200" s="499"/>
      <c r="Q200" s="499"/>
      <c r="R200" s="499"/>
      <c r="S200" s="499"/>
      <c r="T200" s="499"/>
      <c r="U200" s="499"/>
      <c r="V200" s="499"/>
      <c r="W200" s="499"/>
      <c r="X200" s="499"/>
      <c r="Y200" s="499"/>
      <c r="Z200" s="499"/>
    </row>
    <row r="201" ht="12.75" customHeight="1" spans="1:26">
      <c r="A201" s="499"/>
      <c r="B201" s="499"/>
      <c r="C201" s="499"/>
      <c r="D201" s="499"/>
      <c r="E201" s="499"/>
      <c r="F201" s="499"/>
      <c r="G201" s="499"/>
      <c r="H201" s="499"/>
      <c r="I201" s="499"/>
      <c r="J201" s="499"/>
      <c r="K201" s="499"/>
      <c r="L201" s="499"/>
      <c r="M201" s="499"/>
      <c r="N201" s="499"/>
      <c r="O201" s="499"/>
      <c r="P201" s="499"/>
      <c r="Q201" s="499"/>
      <c r="R201" s="499"/>
      <c r="S201" s="499"/>
      <c r="T201" s="499"/>
      <c r="U201" s="499"/>
      <c r="V201" s="499"/>
      <c r="W201" s="499"/>
      <c r="X201" s="499"/>
      <c r="Y201" s="499"/>
      <c r="Z201" s="499"/>
    </row>
    <row r="202" ht="12.75" customHeight="1" spans="1:26">
      <c r="A202" s="499"/>
      <c r="B202" s="499"/>
      <c r="C202" s="499"/>
      <c r="D202" s="499"/>
      <c r="E202" s="499"/>
      <c r="F202" s="499"/>
      <c r="G202" s="499"/>
      <c r="H202" s="499"/>
      <c r="I202" s="499"/>
      <c r="J202" s="499"/>
      <c r="K202" s="499"/>
      <c r="L202" s="499"/>
      <c r="M202" s="499"/>
      <c r="N202" s="499"/>
      <c r="O202" s="499"/>
      <c r="P202" s="499"/>
      <c r="Q202" s="499"/>
      <c r="R202" s="499"/>
      <c r="S202" s="499"/>
      <c r="T202" s="499"/>
      <c r="U202" s="499"/>
      <c r="V202" s="499"/>
      <c r="W202" s="499"/>
      <c r="X202" s="499"/>
      <c r="Y202" s="499"/>
      <c r="Z202" s="499"/>
    </row>
    <row r="203" ht="12.75" customHeight="1" spans="1:26">
      <c r="A203" s="499"/>
      <c r="B203" s="499"/>
      <c r="C203" s="499"/>
      <c r="D203" s="499"/>
      <c r="E203" s="499"/>
      <c r="F203" s="499"/>
      <c r="G203" s="499"/>
      <c r="H203" s="499"/>
      <c r="I203" s="499"/>
      <c r="J203" s="499"/>
      <c r="K203" s="499"/>
      <c r="L203" s="499"/>
      <c r="M203" s="499"/>
      <c r="N203" s="499"/>
      <c r="O203" s="499"/>
      <c r="P203" s="499"/>
      <c r="Q203" s="499"/>
      <c r="R203" s="499"/>
      <c r="S203" s="499"/>
      <c r="T203" s="499"/>
      <c r="U203" s="499"/>
      <c r="V203" s="499"/>
      <c r="W203" s="499"/>
      <c r="X203" s="499"/>
      <c r="Y203" s="499"/>
      <c r="Z203" s="499"/>
    </row>
    <row r="204" ht="12.75" customHeight="1" spans="1:26">
      <c r="A204" s="499"/>
      <c r="B204" s="499"/>
      <c r="C204" s="499"/>
      <c r="D204" s="499"/>
      <c r="E204" s="499"/>
      <c r="F204" s="499"/>
      <c r="G204" s="499"/>
      <c r="H204" s="499"/>
      <c r="I204" s="499"/>
      <c r="J204" s="499"/>
      <c r="K204" s="499"/>
      <c r="L204" s="499"/>
      <c r="M204" s="499"/>
      <c r="N204" s="499"/>
      <c r="O204" s="499"/>
      <c r="P204" s="499"/>
      <c r="Q204" s="499"/>
      <c r="R204" s="499"/>
      <c r="S204" s="499"/>
      <c r="T204" s="499"/>
      <c r="U204" s="499"/>
      <c r="V204" s="499"/>
      <c r="W204" s="499"/>
      <c r="X204" s="499"/>
      <c r="Y204" s="499"/>
      <c r="Z204" s="499"/>
    </row>
    <row r="205" ht="12.75" customHeight="1" spans="1:26">
      <c r="A205" s="499"/>
      <c r="B205" s="499"/>
      <c r="C205" s="499"/>
      <c r="D205" s="499"/>
      <c r="E205" s="499"/>
      <c r="F205" s="499"/>
      <c r="G205" s="499"/>
      <c r="H205" s="499"/>
      <c r="I205" s="499"/>
      <c r="J205" s="499"/>
      <c r="K205" s="499"/>
      <c r="L205" s="499"/>
      <c r="M205" s="499"/>
      <c r="N205" s="499"/>
      <c r="O205" s="499"/>
      <c r="P205" s="499"/>
      <c r="Q205" s="499"/>
      <c r="R205" s="499"/>
      <c r="S205" s="499"/>
      <c r="T205" s="499"/>
      <c r="U205" s="499"/>
      <c r="V205" s="499"/>
      <c r="W205" s="499"/>
      <c r="X205" s="499"/>
      <c r="Y205" s="499"/>
      <c r="Z205" s="499"/>
    </row>
    <row r="206" ht="12.75" customHeight="1" spans="1:26">
      <c r="A206" s="499"/>
      <c r="B206" s="499"/>
      <c r="C206" s="499"/>
      <c r="D206" s="499"/>
      <c r="E206" s="499"/>
      <c r="F206" s="499"/>
      <c r="G206" s="499"/>
      <c r="H206" s="499"/>
      <c r="I206" s="499"/>
      <c r="J206" s="499"/>
      <c r="K206" s="499"/>
      <c r="L206" s="499"/>
      <c r="M206" s="499"/>
      <c r="N206" s="499"/>
      <c r="O206" s="499"/>
      <c r="P206" s="499"/>
      <c r="Q206" s="499"/>
      <c r="R206" s="499"/>
      <c r="S206" s="499"/>
      <c r="T206" s="499"/>
      <c r="U206" s="499"/>
      <c r="V206" s="499"/>
      <c r="W206" s="499"/>
      <c r="X206" s="499"/>
      <c r="Y206" s="499"/>
      <c r="Z206" s="499"/>
    </row>
    <row r="207" ht="12.75" customHeight="1" spans="1:26">
      <c r="A207" s="499"/>
      <c r="B207" s="499"/>
      <c r="C207" s="499"/>
      <c r="D207" s="499"/>
      <c r="E207" s="499"/>
      <c r="F207" s="499"/>
      <c r="G207" s="499"/>
      <c r="H207" s="499"/>
      <c r="I207" s="499"/>
      <c r="J207" s="499"/>
      <c r="K207" s="499"/>
      <c r="L207" s="499"/>
      <c r="M207" s="499"/>
      <c r="N207" s="499"/>
      <c r="O207" s="499"/>
      <c r="P207" s="499"/>
      <c r="Q207" s="499"/>
      <c r="R207" s="499"/>
      <c r="S207" s="499"/>
      <c r="T207" s="499"/>
      <c r="U207" s="499"/>
      <c r="V207" s="499"/>
      <c r="W207" s="499"/>
      <c r="X207" s="499"/>
      <c r="Y207" s="499"/>
      <c r="Z207" s="499"/>
    </row>
    <row r="208" ht="12.75" customHeight="1" spans="1:26">
      <c r="A208" s="499"/>
      <c r="B208" s="499"/>
      <c r="C208" s="499"/>
      <c r="D208" s="499"/>
      <c r="E208" s="499"/>
      <c r="F208" s="499"/>
      <c r="G208" s="499"/>
      <c r="H208" s="499"/>
      <c r="I208" s="499"/>
      <c r="J208" s="499"/>
      <c r="K208" s="499"/>
      <c r="L208" s="499"/>
      <c r="M208" s="499"/>
      <c r="N208" s="499"/>
      <c r="O208" s="499"/>
      <c r="P208" s="499"/>
      <c r="Q208" s="499"/>
      <c r="R208" s="499"/>
      <c r="S208" s="499"/>
      <c r="T208" s="499"/>
      <c r="U208" s="499"/>
      <c r="V208" s="499"/>
      <c r="W208" s="499"/>
      <c r="X208" s="499"/>
      <c r="Y208" s="499"/>
      <c r="Z208" s="499"/>
    </row>
    <row r="209" ht="12.75" customHeight="1" spans="1:26">
      <c r="A209" s="499"/>
      <c r="B209" s="499"/>
      <c r="C209" s="499"/>
      <c r="D209" s="499"/>
      <c r="E209" s="499"/>
      <c r="F209" s="499"/>
      <c r="G209" s="499"/>
      <c r="H209" s="499"/>
      <c r="I209" s="499"/>
      <c r="J209" s="499"/>
      <c r="K209" s="499"/>
      <c r="L209" s="499"/>
      <c r="M209" s="499"/>
      <c r="N209" s="499"/>
      <c r="O209" s="499"/>
      <c r="P209" s="499"/>
      <c r="Q209" s="499"/>
      <c r="R209" s="499"/>
      <c r="S209" s="499"/>
      <c r="T209" s="499"/>
      <c r="U209" s="499"/>
      <c r="V209" s="499"/>
      <c r="W209" s="499"/>
      <c r="X209" s="499"/>
      <c r="Y209" s="499"/>
      <c r="Z209" s="499"/>
    </row>
    <row r="210" ht="12.75" customHeight="1" spans="1:26">
      <c r="A210" s="499"/>
      <c r="B210" s="499"/>
      <c r="C210" s="499"/>
      <c r="D210" s="499"/>
      <c r="E210" s="499"/>
      <c r="F210" s="499"/>
      <c r="G210" s="499"/>
      <c r="H210" s="499"/>
      <c r="I210" s="499"/>
      <c r="J210" s="499"/>
      <c r="K210" s="499"/>
      <c r="L210" s="499"/>
      <c r="M210" s="499"/>
      <c r="N210" s="499"/>
      <c r="O210" s="499"/>
      <c r="P210" s="499"/>
      <c r="Q210" s="499"/>
      <c r="R210" s="499"/>
      <c r="S210" s="499"/>
      <c r="T210" s="499"/>
      <c r="U210" s="499"/>
      <c r="V210" s="499"/>
      <c r="W210" s="499"/>
      <c r="X210" s="499"/>
      <c r="Y210" s="499"/>
      <c r="Z210" s="499"/>
    </row>
    <row r="211" ht="12.75" customHeight="1" spans="1:26">
      <c r="A211" s="499"/>
      <c r="B211" s="499"/>
      <c r="C211" s="499"/>
      <c r="D211" s="499"/>
      <c r="E211" s="499"/>
      <c r="F211" s="499"/>
      <c r="G211" s="499"/>
      <c r="H211" s="499"/>
      <c r="I211" s="499"/>
      <c r="J211" s="499"/>
      <c r="K211" s="499"/>
      <c r="L211" s="499"/>
      <c r="M211" s="499"/>
      <c r="N211" s="499"/>
      <c r="O211" s="499"/>
      <c r="P211" s="499"/>
      <c r="Q211" s="499"/>
      <c r="R211" s="499"/>
      <c r="S211" s="499"/>
      <c r="T211" s="499"/>
      <c r="U211" s="499"/>
      <c r="V211" s="499"/>
      <c r="W211" s="499"/>
      <c r="X211" s="499"/>
      <c r="Y211" s="499"/>
      <c r="Z211" s="499"/>
    </row>
    <row r="212" ht="12.75" customHeight="1" spans="1:26">
      <c r="A212" s="499"/>
      <c r="B212" s="499"/>
      <c r="C212" s="499"/>
      <c r="D212" s="499"/>
      <c r="E212" s="499"/>
      <c r="F212" s="499"/>
      <c r="G212" s="499"/>
      <c r="H212" s="499"/>
      <c r="I212" s="499"/>
      <c r="J212" s="499"/>
      <c r="K212" s="499"/>
      <c r="L212" s="499"/>
      <c r="M212" s="499"/>
      <c r="N212" s="499"/>
      <c r="O212" s="499"/>
      <c r="P212" s="499"/>
      <c r="Q212" s="499"/>
      <c r="R212" s="499"/>
      <c r="S212" s="499"/>
      <c r="T212" s="499"/>
      <c r="U212" s="499"/>
      <c r="V212" s="499"/>
      <c r="W212" s="499"/>
      <c r="X212" s="499"/>
      <c r="Y212" s="499"/>
      <c r="Z212" s="499"/>
    </row>
    <row r="213" ht="12.75" customHeight="1" spans="1:26">
      <c r="A213" s="499"/>
      <c r="B213" s="499"/>
      <c r="C213" s="499"/>
      <c r="D213" s="499"/>
      <c r="E213" s="499"/>
      <c r="F213" s="499"/>
      <c r="G213" s="499"/>
      <c r="H213" s="499"/>
      <c r="I213" s="499"/>
      <c r="J213" s="499"/>
      <c r="K213" s="499"/>
      <c r="L213" s="499"/>
      <c r="M213" s="499"/>
      <c r="N213" s="499"/>
      <c r="O213" s="499"/>
      <c r="P213" s="499"/>
      <c r="Q213" s="499"/>
      <c r="R213" s="499"/>
      <c r="S213" s="499"/>
      <c r="T213" s="499"/>
      <c r="U213" s="499"/>
      <c r="V213" s="499"/>
      <c r="W213" s="499"/>
      <c r="X213" s="499"/>
      <c r="Y213" s="499"/>
      <c r="Z213" s="499"/>
    </row>
    <row r="214" ht="12.75" customHeight="1" spans="1:26">
      <c r="A214" s="499"/>
      <c r="B214" s="499"/>
      <c r="C214" s="499"/>
      <c r="D214" s="499"/>
      <c r="E214" s="499"/>
      <c r="F214" s="499"/>
      <c r="G214" s="499"/>
      <c r="H214" s="499"/>
      <c r="I214" s="499"/>
      <c r="J214" s="499"/>
      <c r="K214" s="499"/>
      <c r="L214" s="499"/>
      <c r="M214" s="499"/>
      <c r="N214" s="499"/>
      <c r="O214" s="499"/>
      <c r="P214" s="499"/>
      <c r="Q214" s="499"/>
      <c r="R214" s="499"/>
      <c r="S214" s="499"/>
      <c r="T214" s="499"/>
      <c r="U214" s="499"/>
      <c r="V214" s="499"/>
      <c r="W214" s="499"/>
      <c r="X214" s="499"/>
      <c r="Y214" s="499"/>
      <c r="Z214" s="499"/>
    </row>
    <row r="215" ht="12.75" customHeight="1" spans="1:26">
      <c r="A215" s="499"/>
      <c r="B215" s="499"/>
      <c r="C215" s="499"/>
      <c r="D215" s="499"/>
      <c r="E215" s="499"/>
      <c r="F215" s="499"/>
      <c r="G215" s="499"/>
      <c r="H215" s="499"/>
      <c r="I215" s="499"/>
      <c r="J215" s="499"/>
      <c r="K215" s="499"/>
      <c r="L215" s="499"/>
      <c r="M215" s="499"/>
      <c r="N215" s="499"/>
      <c r="O215" s="499"/>
      <c r="P215" s="499"/>
      <c r="Q215" s="499"/>
      <c r="R215" s="499"/>
      <c r="S215" s="499"/>
      <c r="T215" s="499"/>
      <c r="U215" s="499"/>
      <c r="V215" s="499"/>
      <c r="W215" s="499"/>
      <c r="X215" s="499"/>
      <c r="Y215" s="499"/>
      <c r="Z215" s="499"/>
    </row>
    <row r="216" ht="12.75" customHeight="1" spans="1:26">
      <c r="A216" s="499"/>
      <c r="B216" s="499"/>
      <c r="C216" s="499"/>
      <c r="D216" s="499"/>
      <c r="E216" s="499"/>
      <c r="F216" s="499"/>
      <c r="G216" s="499"/>
      <c r="H216" s="499"/>
      <c r="I216" s="499"/>
      <c r="J216" s="499"/>
      <c r="K216" s="499"/>
      <c r="L216" s="499"/>
      <c r="M216" s="499"/>
      <c r="N216" s="499"/>
      <c r="O216" s="499"/>
      <c r="P216" s="499"/>
      <c r="Q216" s="499"/>
      <c r="R216" s="499"/>
      <c r="S216" s="499"/>
      <c r="T216" s="499"/>
      <c r="U216" s="499"/>
      <c r="V216" s="499"/>
      <c r="W216" s="499"/>
      <c r="X216" s="499"/>
      <c r="Y216" s="499"/>
      <c r="Z216" s="499"/>
    </row>
    <row r="217" ht="12.75" customHeight="1" spans="1:26">
      <c r="A217" s="499"/>
      <c r="B217" s="499"/>
      <c r="C217" s="499"/>
      <c r="D217" s="499"/>
      <c r="E217" s="499"/>
      <c r="F217" s="499"/>
      <c r="G217" s="499"/>
      <c r="H217" s="499"/>
      <c r="I217" s="499"/>
      <c r="J217" s="499"/>
      <c r="K217" s="499"/>
      <c r="L217" s="499"/>
      <c r="M217" s="499"/>
      <c r="N217" s="499"/>
      <c r="O217" s="499"/>
      <c r="P217" s="499"/>
      <c r="Q217" s="499"/>
      <c r="R217" s="499"/>
      <c r="S217" s="499"/>
      <c r="T217" s="499"/>
      <c r="U217" s="499"/>
      <c r="V217" s="499"/>
      <c r="W217" s="499"/>
      <c r="X217" s="499"/>
      <c r="Y217" s="499"/>
      <c r="Z217" s="499"/>
    </row>
    <row r="218" ht="12.75" customHeight="1" spans="1:26">
      <c r="A218" s="499"/>
      <c r="B218" s="499"/>
      <c r="C218" s="499"/>
      <c r="D218" s="499"/>
      <c r="E218" s="499"/>
      <c r="F218" s="499"/>
      <c r="G218" s="499"/>
      <c r="H218" s="499"/>
      <c r="I218" s="499"/>
      <c r="J218" s="499"/>
      <c r="K218" s="499"/>
      <c r="L218" s="499"/>
      <c r="M218" s="499"/>
      <c r="N218" s="499"/>
      <c r="O218" s="499"/>
      <c r="P218" s="499"/>
      <c r="Q218" s="499"/>
      <c r="R218" s="499"/>
      <c r="S218" s="499"/>
      <c r="T218" s="499"/>
      <c r="U218" s="499"/>
      <c r="V218" s="499"/>
      <c r="W218" s="499"/>
      <c r="X218" s="499"/>
      <c r="Y218" s="499"/>
      <c r="Z218" s="499"/>
    </row>
    <row r="219" ht="12.75" customHeight="1" spans="1:26">
      <c r="A219" s="499"/>
      <c r="B219" s="499"/>
      <c r="C219" s="499"/>
      <c r="D219" s="499"/>
      <c r="E219" s="499"/>
      <c r="F219" s="499"/>
      <c r="G219" s="499"/>
      <c r="H219" s="499"/>
      <c r="I219" s="499"/>
      <c r="J219" s="499"/>
      <c r="K219" s="499"/>
      <c r="L219" s="499"/>
      <c r="M219" s="499"/>
      <c r="N219" s="499"/>
      <c r="O219" s="499"/>
      <c r="P219" s="499"/>
      <c r="Q219" s="499"/>
      <c r="R219" s="499"/>
      <c r="S219" s="499"/>
      <c r="T219" s="499"/>
      <c r="U219" s="499"/>
      <c r="V219" s="499"/>
      <c r="W219" s="499"/>
      <c r="X219" s="499"/>
      <c r="Y219" s="499"/>
      <c r="Z219" s="499"/>
    </row>
    <row r="220" ht="12.75" customHeight="1" spans="1:26">
      <c r="A220" s="499"/>
      <c r="B220" s="499"/>
      <c r="C220" s="499"/>
      <c r="D220" s="499"/>
      <c r="E220" s="499"/>
      <c r="F220" s="499"/>
      <c r="G220" s="499"/>
      <c r="H220" s="499"/>
      <c r="I220" s="499"/>
      <c r="J220" s="499"/>
      <c r="K220" s="499"/>
      <c r="L220" s="499"/>
      <c r="M220" s="499"/>
      <c r="N220" s="499"/>
      <c r="O220" s="499"/>
      <c r="P220" s="499"/>
      <c r="Q220" s="499"/>
      <c r="R220" s="499"/>
      <c r="S220" s="499"/>
      <c r="T220" s="499"/>
      <c r="U220" s="499"/>
      <c r="V220" s="499"/>
      <c r="W220" s="499"/>
      <c r="X220" s="499"/>
      <c r="Y220" s="499"/>
      <c r="Z220" s="499"/>
    </row>
    <row r="221" ht="12.75" customHeight="1" spans="1:26">
      <c r="A221" s="499"/>
      <c r="B221" s="499"/>
      <c r="C221" s="499"/>
      <c r="D221" s="499"/>
      <c r="E221" s="499"/>
      <c r="F221" s="499"/>
      <c r="G221" s="499"/>
      <c r="H221" s="499"/>
      <c r="I221" s="499"/>
      <c r="J221" s="499"/>
      <c r="K221" s="499"/>
      <c r="L221" s="499"/>
      <c r="M221" s="499"/>
      <c r="N221" s="499"/>
      <c r="O221" s="499"/>
      <c r="P221" s="499"/>
      <c r="Q221" s="499"/>
      <c r="R221" s="499"/>
      <c r="S221" s="499"/>
      <c r="T221" s="499"/>
      <c r="U221" s="499"/>
      <c r="V221" s="499"/>
      <c r="W221" s="499"/>
      <c r="X221" s="499"/>
      <c r="Y221" s="499"/>
      <c r="Z221" s="499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H1"/>
    <mergeCell ref="A5:E5"/>
    <mergeCell ref="G5:I5"/>
    <mergeCell ref="A14:E14"/>
    <mergeCell ref="G14:I14"/>
    <mergeCell ref="A3:H4"/>
  </mergeCells>
  <pageMargins left="1.92916666666667" right="0.699305555555556" top="0.75" bottom="0.75" header="0" footer="0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R6"/>
  <sheetViews>
    <sheetView workbookViewId="0">
      <selection activeCell="A1" sqref="A1:R6"/>
    </sheetView>
  </sheetViews>
  <sheetFormatPr defaultColWidth="9.14285714285714" defaultRowHeight="15" outlineLevelRow="5"/>
  <cols>
    <col min="1" max="1" width="29.8571428571429" style="17"/>
    <col min="2" max="3" width="9.71428571428571" style="17"/>
    <col min="4" max="4" width="18.2857142857143" style="17"/>
    <col min="5" max="5" width="32.8571428571429" style="17"/>
    <col min="6" max="6" width="30.2857142857143" style="17"/>
    <col min="7" max="7" width="41.1428571428571" style="17"/>
    <col min="8" max="8" width="39.8571428571429" style="17"/>
    <col min="9" max="9" width="18" style="17"/>
    <col min="10" max="10" width="25.1428571428571" style="17"/>
    <col min="11" max="11" width="30.8571428571429" style="17"/>
    <col min="12" max="12" width="41" style="17"/>
    <col min="13" max="13" width="41.1428571428571" style="17"/>
    <col min="14" max="14" width="23.5714285714286" style="17"/>
    <col min="15" max="18" width="41.1428571428571" style="17"/>
    <col min="19" max="16384" width="9.14285714285714" style="17"/>
  </cols>
  <sheetData>
    <row r="1" s="17" customFormat="1" ht="23.25" spans="1:18">
      <c r="A1" s="487" t="s">
        <v>94</v>
      </c>
      <c r="B1" s="487" t="s">
        <v>95</v>
      </c>
      <c r="C1" s="487" t="s">
        <v>96</v>
      </c>
      <c r="D1" s="487" t="s">
        <v>97</v>
      </c>
      <c r="E1" s="487" t="s">
        <v>98</v>
      </c>
      <c r="F1" s="487" t="s">
        <v>99</v>
      </c>
      <c r="G1" s="487" t="s">
        <v>100</v>
      </c>
      <c r="H1" s="487" t="s">
        <v>101</v>
      </c>
      <c r="I1" s="487" t="s">
        <v>102</v>
      </c>
      <c r="J1" s="487" t="s">
        <v>103</v>
      </c>
      <c r="K1" s="487" t="s">
        <v>104</v>
      </c>
      <c r="L1" s="487" t="s">
        <v>105</v>
      </c>
      <c r="M1" s="487" t="s">
        <v>106</v>
      </c>
      <c r="N1" s="487" t="s">
        <v>107</v>
      </c>
      <c r="O1" s="487" t="s">
        <v>108</v>
      </c>
      <c r="P1" s="487" t="s">
        <v>109</v>
      </c>
      <c r="Q1" s="487" t="s">
        <v>110</v>
      </c>
      <c r="R1" s="487" t="s">
        <v>111</v>
      </c>
    </row>
    <row r="2" s="17" customFormat="1" ht="15.75" spans="1:18">
      <c r="A2" s="487" t="s">
        <v>112</v>
      </c>
      <c r="B2" s="487" t="s">
        <v>113</v>
      </c>
      <c r="C2" s="487" t="s">
        <v>114</v>
      </c>
      <c r="D2" s="488">
        <v>319</v>
      </c>
      <c r="E2" s="489">
        <v>0.23880998</v>
      </c>
      <c r="F2" s="489">
        <v>18.7503072</v>
      </c>
      <c r="G2" s="489">
        <v>2.41833371</v>
      </c>
      <c r="H2" s="489">
        <v>198.4973065</v>
      </c>
      <c r="I2" s="488">
        <v>82</v>
      </c>
      <c r="J2" s="489">
        <v>0.07858421</v>
      </c>
      <c r="K2" s="489">
        <v>7.1172984</v>
      </c>
      <c r="L2" s="489">
        <v>1.58517988</v>
      </c>
      <c r="M2" s="489">
        <v>134.5161122</v>
      </c>
      <c r="N2" s="489">
        <v>32.906585394798</v>
      </c>
      <c r="O2" s="489">
        <v>0.06890533</v>
      </c>
      <c r="P2" s="489">
        <v>6.379153</v>
      </c>
      <c r="Q2" s="489">
        <v>2.57612579</v>
      </c>
      <c r="R2" s="489">
        <v>209.3135078</v>
      </c>
    </row>
    <row r="3" s="17" customFormat="1" ht="15.75" spans="1:18">
      <c r="A3" s="487" t="s">
        <v>112</v>
      </c>
      <c r="B3" s="487" t="s">
        <v>113</v>
      </c>
      <c r="C3" s="487" t="s">
        <v>115</v>
      </c>
      <c r="D3" s="490">
        <v>40230</v>
      </c>
      <c r="E3" s="491">
        <v>4.44055384</v>
      </c>
      <c r="F3" s="491">
        <v>313.5305958</v>
      </c>
      <c r="G3" s="491">
        <v>45.89554729</v>
      </c>
      <c r="H3" s="491">
        <v>3158.0071046</v>
      </c>
      <c r="I3" s="490">
        <v>34628</v>
      </c>
      <c r="J3" s="491">
        <v>3.57204704</v>
      </c>
      <c r="K3" s="491">
        <v>251.6697127</v>
      </c>
      <c r="L3" s="491">
        <v>43.60714802</v>
      </c>
      <c r="M3" s="491">
        <v>2976.9995845</v>
      </c>
      <c r="N3" s="491">
        <v>80.4414757416836</v>
      </c>
      <c r="O3" s="491">
        <v>4.41122587</v>
      </c>
      <c r="P3" s="491">
        <v>297.5221088</v>
      </c>
      <c r="Q3" s="491">
        <v>48.3021935</v>
      </c>
      <c r="R3" s="491">
        <v>3302.2621599</v>
      </c>
    </row>
    <row r="4" s="17" customFormat="1" ht="15.75" spans="1:18">
      <c r="A4" s="487" t="s">
        <v>112</v>
      </c>
      <c r="B4" s="487" t="s">
        <v>113</v>
      </c>
      <c r="C4" s="492" t="s">
        <v>116</v>
      </c>
      <c r="D4" s="493">
        <v>40549</v>
      </c>
      <c r="E4" s="494">
        <v>4.67936382</v>
      </c>
      <c r="F4" s="494">
        <v>332.280903</v>
      </c>
      <c r="G4" s="494">
        <v>48.313881</v>
      </c>
      <c r="H4" s="494">
        <v>3356.5044111</v>
      </c>
      <c r="I4" s="493">
        <v>34710</v>
      </c>
      <c r="J4" s="494">
        <v>3.65063125</v>
      </c>
      <c r="K4" s="494">
        <v>258.7870111</v>
      </c>
      <c r="L4" s="494">
        <v>45.1923279</v>
      </c>
      <c r="M4" s="494">
        <v>3111.5156967</v>
      </c>
      <c r="N4" s="494">
        <v>78.0155463526236</v>
      </c>
      <c r="O4" s="494">
        <v>4.4801312</v>
      </c>
      <c r="P4" s="494">
        <v>303.9012618</v>
      </c>
      <c r="Q4" s="494">
        <v>50.87831929</v>
      </c>
      <c r="R4" s="494">
        <v>3511.5756677</v>
      </c>
    </row>
    <row r="5" s="17" customFormat="1" ht="15.75" customHeight="1" spans="1:18">
      <c r="A5" s="487" t="s">
        <v>112</v>
      </c>
      <c r="B5" s="492" t="s">
        <v>116</v>
      </c>
      <c r="C5" s="492"/>
      <c r="D5" s="493">
        <v>40549</v>
      </c>
      <c r="E5" s="494">
        <v>4.67936382</v>
      </c>
      <c r="F5" s="494">
        <v>332.280903</v>
      </c>
      <c r="G5" s="494">
        <v>48.313881</v>
      </c>
      <c r="H5" s="494">
        <v>3356.5044111</v>
      </c>
      <c r="I5" s="493">
        <v>34710</v>
      </c>
      <c r="J5" s="494">
        <v>3.65063125</v>
      </c>
      <c r="K5" s="494">
        <v>258.7870111</v>
      </c>
      <c r="L5" s="494">
        <v>45.1923279</v>
      </c>
      <c r="M5" s="494">
        <v>3111.5156967</v>
      </c>
      <c r="N5" s="494">
        <v>78.0155463526236</v>
      </c>
      <c r="O5" s="494">
        <v>4.4801312</v>
      </c>
      <c r="P5" s="494">
        <v>303.9012618</v>
      </c>
      <c r="Q5" s="494">
        <v>50.87831929</v>
      </c>
      <c r="R5" s="494">
        <v>3511.5756677</v>
      </c>
    </row>
    <row r="6" s="17" customFormat="1" ht="15.75" customHeight="1" spans="1:18">
      <c r="A6" s="492" t="s">
        <v>117</v>
      </c>
      <c r="B6" s="492"/>
      <c r="C6" s="492"/>
      <c r="D6" s="493">
        <v>40549</v>
      </c>
      <c r="E6" s="494">
        <v>4.67936382</v>
      </c>
      <c r="F6" s="494">
        <v>332.280903</v>
      </c>
      <c r="G6" s="494">
        <v>48.313881</v>
      </c>
      <c r="H6" s="494">
        <v>3356.5044111</v>
      </c>
      <c r="I6" s="493">
        <v>34710</v>
      </c>
      <c r="J6" s="494">
        <v>3.65063125</v>
      </c>
      <c r="K6" s="494">
        <v>258.7870111</v>
      </c>
      <c r="L6" s="494">
        <v>45.1923279</v>
      </c>
      <c r="M6" s="494">
        <v>3111.5156967</v>
      </c>
      <c r="N6" s="494">
        <v>78.0155463526236</v>
      </c>
      <c r="O6" s="494">
        <v>4.4801312</v>
      </c>
      <c r="P6" s="494">
        <v>303.9012618</v>
      </c>
      <c r="Q6" s="494">
        <v>50.87831929</v>
      </c>
      <c r="R6" s="494">
        <v>3511.5756677</v>
      </c>
    </row>
  </sheetData>
  <mergeCells count="2">
    <mergeCell ref="B5:C5"/>
    <mergeCell ref="A6:C6"/>
  </mergeCells>
  <pageMargins left="0.699305555555556" right="0.699305555555556" top="0.75" bottom="0.75" header="0" footer="0"/>
  <pageSetup paperSize="5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R33"/>
  <sheetViews>
    <sheetView workbookViewId="0">
      <pane xSplit="1" ySplit="1" topLeftCell="B3" activePane="bottomRight" state="frozen"/>
      <selection/>
      <selection pane="topRight"/>
      <selection pane="bottomLeft"/>
      <selection pane="bottomRight" activeCell="A1" sqref="A1:R33"/>
    </sheetView>
  </sheetViews>
  <sheetFormatPr defaultColWidth="9.14285714285714" defaultRowHeight="15"/>
  <cols>
    <col min="1" max="1" width="34.1428571428571" style="17"/>
    <col min="2" max="3" width="9.71428571428571" style="17"/>
    <col min="4" max="4" width="18.2857142857143" style="17"/>
    <col min="5" max="5" width="32.8571428571429" style="17"/>
    <col min="6" max="6" width="30.2857142857143" style="17"/>
    <col min="7" max="7" width="41.1428571428571" style="17"/>
    <col min="8" max="8" width="39.8571428571429" style="17"/>
    <col min="9" max="9" width="18" style="17"/>
    <col min="10" max="10" width="25.1428571428571" style="17"/>
    <col min="11" max="11" width="30.8571428571429" style="17"/>
    <col min="12" max="12" width="41" style="17"/>
    <col min="13" max="13" width="41.1428571428571" style="17"/>
    <col min="14" max="14" width="23.5714285714286" style="17"/>
    <col min="15" max="18" width="41.1428571428571" style="17"/>
    <col min="19" max="16384" width="9.14285714285714" style="17"/>
  </cols>
  <sheetData>
    <row r="1" s="17" customFormat="1" ht="23.25" spans="1:18">
      <c r="A1" s="487" t="s">
        <v>94</v>
      </c>
      <c r="B1" s="487" t="s">
        <v>95</v>
      </c>
      <c r="C1" s="487" t="s">
        <v>96</v>
      </c>
      <c r="D1" s="487" t="s">
        <v>97</v>
      </c>
      <c r="E1" s="487" t="s">
        <v>98</v>
      </c>
      <c r="F1" s="487" t="s">
        <v>99</v>
      </c>
      <c r="G1" s="487" t="s">
        <v>100</v>
      </c>
      <c r="H1" s="487" t="s">
        <v>101</v>
      </c>
      <c r="I1" s="487" t="s">
        <v>102</v>
      </c>
      <c r="J1" s="487" t="s">
        <v>103</v>
      </c>
      <c r="K1" s="487" t="s">
        <v>104</v>
      </c>
      <c r="L1" s="487" t="s">
        <v>105</v>
      </c>
      <c r="M1" s="487" t="s">
        <v>106</v>
      </c>
      <c r="N1" s="487" t="s">
        <v>107</v>
      </c>
      <c r="O1" s="487" t="s">
        <v>108</v>
      </c>
      <c r="P1" s="487" t="s">
        <v>109</v>
      </c>
      <c r="Q1" s="487" t="s">
        <v>110</v>
      </c>
      <c r="R1" s="487" t="s">
        <v>111</v>
      </c>
    </row>
    <row r="2" s="17" customFormat="1" ht="15.75" spans="1:18">
      <c r="A2" s="487" t="s">
        <v>112</v>
      </c>
      <c r="B2" s="487" t="s">
        <v>118</v>
      </c>
      <c r="C2" s="487" t="s">
        <v>114</v>
      </c>
      <c r="D2" s="488">
        <v>130</v>
      </c>
      <c r="E2" s="489">
        <v>0.07147501</v>
      </c>
      <c r="F2" s="489">
        <v>5.2694586</v>
      </c>
      <c r="G2" s="489">
        <v>1.02783164</v>
      </c>
      <c r="H2" s="489">
        <v>86.1629966</v>
      </c>
      <c r="I2" s="488">
        <v>21</v>
      </c>
      <c r="J2" s="489">
        <v>0.01236275</v>
      </c>
      <c r="K2" s="489">
        <v>1.1100435</v>
      </c>
      <c r="L2" s="489">
        <v>0.69694521</v>
      </c>
      <c r="M2" s="489">
        <v>47.9577106</v>
      </c>
      <c r="N2" s="489">
        <v>17.2966047853648</v>
      </c>
      <c r="O2" s="489">
        <v>0.10693278</v>
      </c>
      <c r="P2" s="489">
        <v>12.7559678</v>
      </c>
      <c r="Q2" s="489">
        <v>1.27350865</v>
      </c>
      <c r="R2" s="489">
        <v>92.7815489</v>
      </c>
    </row>
    <row r="3" s="17" customFormat="1" ht="15.75" spans="1:18">
      <c r="A3" s="487" t="s">
        <v>112</v>
      </c>
      <c r="B3" s="487" t="s">
        <v>118</v>
      </c>
      <c r="C3" s="487" t="s">
        <v>115</v>
      </c>
      <c r="D3" s="490">
        <v>15132</v>
      </c>
      <c r="E3" s="491">
        <v>1.27901853</v>
      </c>
      <c r="F3" s="491">
        <v>89.9204375</v>
      </c>
      <c r="G3" s="491">
        <v>14.00829947</v>
      </c>
      <c r="H3" s="491">
        <v>918.8100616</v>
      </c>
      <c r="I3" s="490">
        <v>12322</v>
      </c>
      <c r="J3" s="491">
        <v>0.95893702</v>
      </c>
      <c r="K3" s="491">
        <v>66.2542787</v>
      </c>
      <c r="L3" s="491">
        <v>12.9343908</v>
      </c>
      <c r="M3" s="491">
        <v>833.6473984</v>
      </c>
      <c r="N3" s="491">
        <v>74.9744430989596</v>
      </c>
      <c r="O3" s="491">
        <v>1.19433956</v>
      </c>
      <c r="P3" s="491">
        <v>80.1971132</v>
      </c>
      <c r="Q3" s="491">
        <v>15.15640446</v>
      </c>
      <c r="R3" s="491">
        <v>971.7022136</v>
      </c>
    </row>
    <row r="4" s="17" customFormat="1" ht="15.75" spans="1:18">
      <c r="A4" s="487" t="s">
        <v>112</v>
      </c>
      <c r="B4" s="487" t="s">
        <v>118</v>
      </c>
      <c r="C4" s="492" t="s">
        <v>116</v>
      </c>
      <c r="D4" s="493">
        <v>15262</v>
      </c>
      <c r="E4" s="494">
        <v>1.35049354</v>
      </c>
      <c r="F4" s="494">
        <v>95.1898961</v>
      </c>
      <c r="G4" s="494">
        <v>15.03613111</v>
      </c>
      <c r="H4" s="494">
        <v>1004.9730582</v>
      </c>
      <c r="I4" s="493">
        <v>12343</v>
      </c>
      <c r="J4" s="494">
        <v>0.97129977</v>
      </c>
      <c r="K4" s="494">
        <v>67.3643222</v>
      </c>
      <c r="L4" s="494">
        <v>13.63133601</v>
      </c>
      <c r="M4" s="494">
        <v>881.605109</v>
      </c>
      <c r="N4" s="494">
        <v>71.9218375528105</v>
      </c>
      <c r="O4" s="494">
        <v>1.30127234</v>
      </c>
      <c r="P4" s="494">
        <v>92.953081</v>
      </c>
      <c r="Q4" s="494">
        <v>16.42991311</v>
      </c>
      <c r="R4" s="494">
        <v>1064.4837625</v>
      </c>
    </row>
    <row r="5" s="17" customFormat="1" ht="15.75" spans="1:18">
      <c r="A5" s="487" t="s">
        <v>112</v>
      </c>
      <c r="B5" s="487" t="s">
        <v>113</v>
      </c>
      <c r="C5" s="487" t="s">
        <v>114</v>
      </c>
      <c r="D5" s="490">
        <v>319</v>
      </c>
      <c r="E5" s="491">
        <v>0.23880998</v>
      </c>
      <c r="F5" s="491">
        <v>18.7503072</v>
      </c>
      <c r="G5" s="491">
        <v>2.41833371</v>
      </c>
      <c r="H5" s="491">
        <v>198.4973065</v>
      </c>
      <c r="I5" s="490">
        <v>82</v>
      </c>
      <c r="J5" s="491">
        <v>0.07858421</v>
      </c>
      <c r="K5" s="491">
        <v>7.1172984</v>
      </c>
      <c r="L5" s="491">
        <v>1.58517988</v>
      </c>
      <c r="M5" s="491">
        <v>134.5161122</v>
      </c>
      <c r="N5" s="491">
        <v>32.906585394798</v>
      </c>
      <c r="O5" s="491">
        <v>0.06890533</v>
      </c>
      <c r="P5" s="491">
        <v>6.379153</v>
      </c>
      <c r="Q5" s="491">
        <v>2.57612579</v>
      </c>
      <c r="R5" s="491">
        <v>209.3135078</v>
      </c>
    </row>
    <row r="6" s="17" customFormat="1" ht="15.75" spans="1:18">
      <c r="A6" s="487" t="s">
        <v>112</v>
      </c>
      <c r="B6" s="487" t="s">
        <v>113</v>
      </c>
      <c r="C6" s="487" t="s">
        <v>115</v>
      </c>
      <c r="D6" s="488">
        <v>40230</v>
      </c>
      <c r="E6" s="489">
        <v>4.44055384</v>
      </c>
      <c r="F6" s="489">
        <v>313.5305958</v>
      </c>
      <c r="G6" s="489">
        <v>45.89554729</v>
      </c>
      <c r="H6" s="489">
        <v>3158.0071046</v>
      </c>
      <c r="I6" s="488">
        <v>34628</v>
      </c>
      <c r="J6" s="489">
        <v>3.57204704</v>
      </c>
      <c r="K6" s="489">
        <v>251.6697127</v>
      </c>
      <c r="L6" s="489">
        <v>43.60714802</v>
      </c>
      <c r="M6" s="489">
        <v>2976.9995845</v>
      </c>
      <c r="N6" s="489">
        <v>80.4414757416836</v>
      </c>
      <c r="O6" s="489">
        <v>4.41122587</v>
      </c>
      <c r="P6" s="489">
        <v>297.5221088</v>
      </c>
      <c r="Q6" s="489">
        <v>48.3021935</v>
      </c>
      <c r="R6" s="489">
        <v>3302.2621599</v>
      </c>
    </row>
    <row r="7" s="17" customFormat="1" ht="15.75" spans="1:18">
      <c r="A7" s="487" t="s">
        <v>112</v>
      </c>
      <c r="B7" s="487" t="s">
        <v>113</v>
      </c>
      <c r="C7" s="492" t="s">
        <v>116</v>
      </c>
      <c r="D7" s="493">
        <v>40549</v>
      </c>
      <c r="E7" s="494">
        <v>4.67936382</v>
      </c>
      <c r="F7" s="494">
        <v>332.280903</v>
      </c>
      <c r="G7" s="494">
        <v>48.313881</v>
      </c>
      <c r="H7" s="494">
        <v>3356.5044111</v>
      </c>
      <c r="I7" s="493">
        <v>34710</v>
      </c>
      <c r="J7" s="494">
        <v>3.65063125</v>
      </c>
      <c r="K7" s="494">
        <v>258.7870111</v>
      </c>
      <c r="L7" s="494">
        <v>45.1923279</v>
      </c>
      <c r="M7" s="494">
        <v>3111.5156967</v>
      </c>
      <c r="N7" s="494">
        <v>78.0155463526236</v>
      </c>
      <c r="O7" s="494">
        <v>4.4801312</v>
      </c>
      <c r="P7" s="494">
        <v>303.9012618</v>
      </c>
      <c r="Q7" s="494">
        <v>50.87831929</v>
      </c>
      <c r="R7" s="494">
        <v>3511.5756677</v>
      </c>
    </row>
    <row r="8" s="17" customFormat="1" ht="15.75" customHeight="1" spans="1:18">
      <c r="A8" s="487" t="s">
        <v>112</v>
      </c>
      <c r="B8" s="492" t="s">
        <v>116</v>
      </c>
      <c r="C8" s="492"/>
      <c r="D8" s="493">
        <v>55811</v>
      </c>
      <c r="E8" s="494">
        <v>6.02985736</v>
      </c>
      <c r="F8" s="494">
        <v>427.4707991</v>
      </c>
      <c r="G8" s="494">
        <v>63.35001211</v>
      </c>
      <c r="H8" s="494">
        <v>4361.4774693</v>
      </c>
      <c r="I8" s="493">
        <v>47053</v>
      </c>
      <c r="J8" s="494">
        <v>4.62193102</v>
      </c>
      <c r="K8" s="494">
        <v>326.1513333</v>
      </c>
      <c r="L8" s="494">
        <v>58.82366391</v>
      </c>
      <c r="M8" s="494">
        <v>3993.1208057</v>
      </c>
      <c r="N8" s="494">
        <v>76.6507521497988</v>
      </c>
      <c r="O8" s="494">
        <v>5.78140354</v>
      </c>
      <c r="P8" s="494">
        <v>396.8543428</v>
      </c>
      <c r="Q8" s="494">
        <v>67.3082324</v>
      </c>
      <c r="R8" s="494">
        <v>4576.0594302</v>
      </c>
    </row>
    <row r="9" s="17" customFormat="1" ht="15.75" spans="1:18">
      <c r="A9" s="487" t="s">
        <v>119</v>
      </c>
      <c r="B9" s="487" t="s">
        <v>118</v>
      </c>
      <c r="C9" s="487" t="s">
        <v>114</v>
      </c>
      <c r="D9" s="490">
        <v>169</v>
      </c>
      <c r="E9" s="491">
        <v>0.09142636</v>
      </c>
      <c r="F9" s="491">
        <v>5.5697369</v>
      </c>
      <c r="G9" s="491">
        <v>1.5461335</v>
      </c>
      <c r="H9" s="491">
        <v>102.248554</v>
      </c>
      <c r="I9" s="490">
        <v>54</v>
      </c>
      <c r="J9" s="491">
        <v>0.02344622</v>
      </c>
      <c r="K9" s="491">
        <v>0.8754046</v>
      </c>
      <c r="L9" s="491">
        <v>1.29120823</v>
      </c>
      <c r="M9" s="491">
        <v>72.5251918</v>
      </c>
      <c r="N9" s="491">
        <v>25.644923411585</v>
      </c>
      <c r="O9" s="491">
        <v>0.21215884</v>
      </c>
      <c r="P9" s="491">
        <v>30.8976142</v>
      </c>
      <c r="Q9" s="491">
        <v>2.28816928</v>
      </c>
      <c r="R9" s="491">
        <v>149.3336942</v>
      </c>
    </row>
    <row r="10" s="17" customFormat="1" ht="15.75" spans="1:18">
      <c r="A10" s="487" t="s">
        <v>119</v>
      </c>
      <c r="B10" s="487" t="s">
        <v>118</v>
      </c>
      <c r="C10" s="487" t="s">
        <v>115</v>
      </c>
      <c r="D10" s="488">
        <v>56183</v>
      </c>
      <c r="E10" s="489">
        <v>4.02097909</v>
      </c>
      <c r="F10" s="489">
        <v>251.7667831</v>
      </c>
      <c r="G10" s="489">
        <v>45.94206256</v>
      </c>
      <c r="H10" s="489">
        <v>2809.9258831</v>
      </c>
      <c r="I10" s="488">
        <v>49404</v>
      </c>
      <c r="J10" s="489">
        <v>3.38820575</v>
      </c>
      <c r="K10" s="489">
        <v>211.5305634</v>
      </c>
      <c r="L10" s="489">
        <v>44.33143757</v>
      </c>
      <c r="M10" s="489">
        <v>2706.0591632</v>
      </c>
      <c r="N10" s="489">
        <v>84.263202423169</v>
      </c>
      <c r="O10" s="489">
        <v>4.5476444</v>
      </c>
      <c r="P10" s="489">
        <v>280.5634187</v>
      </c>
      <c r="Q10" s="489">
        <v>48.33191416</v>
      </c>
      <c r="R10" s="489">
        <v>2951.680533</v>
      </c>
    </row>
    <row r="11" s="17" customFormat="1" ht="15.75" spans="1:18">
      <c r="A11" s="487" t="s">
        <v>119</v>
      </c>
      <c r="B11" s="487" t="s">
        <v>118</v>
      </c>
      <c r="C11" s="492" t="s">
        <v>116</v>
      </c>
      <c r="D11" s="493">
        <v>56352</v>
      </c>
      <c r="E11" s="494">
        <v>4.11240545</v>
      </c>
      <c r="F11" s="494">
        <v>257.33652</v>
      </c>
      <c r="G11" s="494">
        <v>47.48819606</v>
      </c>
      <c r="H11" s="494">
        <v>2912.1744371</v>
      </c>
      <c r="I11" s="493">
        <v>49458</v>
      </c>
      <c r="J11" s="494">
        <v>3.41165197</v>
      </c>
      <c r="K11" s="494">
        <v>212.405968</v>
      </c>
      <c r="L11" s="494">
        <v>45.6226458</v>
      </c>
      <c r="M11" s="494">
        <v>2778.584355</v>
      </c>
      <c r="N11" s="494">
        <v>82.9600099377361</v>
      </c>
      <c r="O11" s="494">
        <v>4.75980324</v>
      </c>
      <c r="P11" s="494">
        <v>311.4610329</v>
      </c>
      <c r="Q11" s="494">
        <v>50.62008344</v>
      </c>
      <c r="R11" s="494">
        <v>3101.0142272</v>
      </c>
    </row>
    <row r="12" s="17" customFormat="1" ht="15.75" spans="1:18">
      <c r="A12" s="487" t="s">
        <v>119</v>
      </c>
      <c r="B12" s="487" t="s">
        <v>113</v>
      </c>
      <c r="C12" s="487" t="s">
        <v>115</v>
      </c>
      <c r="D12" s="488">
        <v>4</v>
      </c>
      <c r="E12" s="489">
        <v>0.00165433</v>
      </c>
      <c r="F12" s="489">
        <v>0.1629667</v>
      </c>
      <c r="G12" s="489">
        <v>0.02015099</v>
      </c>
      <c r="H12" s="489">
        <v>1.9939055</v>
      </c>
      <c r="I12" s="488">
        <v>4</v>
      </c>
      <c r="J12" s="489">
        <v>0.00165432</v>
      </c>
      <c r="K12" s="489">
        <v>0.1629667</v>
      </c>
      <c r="L12" s="489">
        <v>0.02015095</v>
      </c>
      <c r="M12" s="489">
        <v>1.9939055</v>
      </c>
      <c r="N12" s="489">
        <v>99.9993955256811</v>
      </c>
      <c r="O12" s="489">
        <v>0.000146</v>
      </c>
      <c r="P12" s="489">
        <v>0.0074981</v>
      </c>
      <c r="Q12" s="489">
        <v>0.02374796</v>
      </c>
      <c r="R12" s="489">
        <v>2.3439517</v>
      </c>
    </row>
    <row r="13" s="17" customFormat="1" ht="15.75" spans="1:18">
      <c r="A13" s="487" t="s">
        <v>119</v>
      </c>
      <c r="B13" s="487" t="s">
        <v>113</v>
      </c>
      <c r="C13" s="492" t="s">
        <v>116</v>
      </c>
      <c r="D13" s="493">
        <v>4</v>
      </c>
      <c r="E13" s="494">
        <v>0.00165433</v>
      </c>
      <c r="F13" s="494">
        <v>0.1629667</v>
      </c>
      <c r="G13" s="494">
        <v>0.02015099</v>
      </c>
      <c r="H13" s="494">
        <v>1.9939055</v>
      </c>
      <c r="I13" s="493">
        <v>4</v>
      </c>
      <c r="J13" s="494">
        <v>0.00165432</v>
      </c>
      <c r="K13" s="494">
        <v>0.1629667</v>
      </c>
      <c r="L13" s="494">
        <v>0.02015095</v>
      </c>
      <c r="M13" s="494">
        <v>1.9939055</v>
      </c>
      <c r="N13" s="494">
        <v>99.9993955256811</v>
      </c>
      <c r="O13" s="494">
        <v>0.000146</v>
      </c>
      <c r="P13" s="494">
        <v>0.0074981</v>
      </c>
      <c r="Q13" s="494">
        <v>0.02374796</v>
      </c>
      <c r="R13" s="494">
        <v>2.3439517</v>
      </c>
    </row>
    <row r="14" s="17" customFormat="1" ht="15.75" customHeight="1" spans="1:18">
      <c r="A14" s="487" t="s">
        <v>119</v>
      </c>
      <c r="B14" s="492" t="s">
        <v>116</v>
      </c>
      <c r="C14" s="492"/>
      <c r="D14" s="493">
        <v>56356</v>
      </c>
      <c r="E14" s="494">
        <v>4.11405978</v>
      </c>
      <c r="F14" s="494">
        <v>257.4994867</v>
      </c>
      <c r="G14" s="494">
        <v>47.50834705</v>
      </c>
      <c r="H14" s="494">
        <v>2914.1683426</v>
      </c>
      <c r="I14" s="493">
        <v>49462</v>
      </c>
      <c r="J14" s="494">
        <v>3.41330629</v>
      </c>
      <c r="K14" s="494">
        <v>212.5689347</v>
      </c>
      <c r="L14" s="494">
        <v>45.64279675</v>
      </c>
      <c r="M14" s="494">
        <v>2780.5782605</v>
      </c>
      <c r="N14" s="494">
        <v>82.9668617503657</v>
      </c>
      <c r="O14" s="494">
        <v>4.75994924</v>
      </c>
      <c r="P14" s="494">
        <v>311.468531</v>
      </c>
      <c r="Q14" s="494">
        <v>50.6438314</v>
      </c>
      <c r="R14" s="494">
        <v>3103.3581789</v>
      </c>
    </row>
    <row r="15" s="17" customFormat="1" ht="15.75" spans="1:18">
      <c r="A15" s="487" t="s">
        <v>120</v>
      </c>
      <c r="B15" s="487" t="s">
        <v>118</v>
      </c>
      <c r="C15" s="487" t="s">
        <v>114</v>
      </c>
      <c r="D15" s="490">
        <v>206</v>
      </c>
      <c r="E15" s="491">
        <v>0.23106168</v>
      </c>
      <c r="F15" s="491">
        <v>16.5814428</v>
      </c>
      <c r="G15" s="491">
        <v>3.35998145</v>
      </c>
      <c r="H15" s="491">
        <v>240.0872587</v>
      </c>
      <c r="I15" s="490">
        <v>60</v>
      </c>
      <c r="J15" s="491">
        <v>0.04782073</v>
      </c>
      <c r="K15" s="491">
        <v>4.3871018</v>
      </c>
      <c r="L15" s="491">
        <v>3.74932113</v>
      </c>
      <c r="M15" s="491">
        <v>228.9971199</v>
      </c>
      <c r="N15" s="491">
        <v>20.6960885941797</v>
      </c>
      <c r="O15" s="491">
        <v>0.93582787</v>
      </c>
      <c r="P15" s="491">
        <v>126.5483963</v>
      </c>
      <c r="Q15" s="491">
        <v>6.20601035</v>
      </c>
      <c r="R15" s="491">
        <v>438.9172653</v>
      </c>
    </row>
    <row r="16" s="17" customFormat="1" ht="15.75" spans="1:18">
      <c r="A16" s="487" t="s">
        <v>120</v>
      </c>
      <c r="B16" s="487" t="s">
        <v>118</v>
      </c>
      <c r="C16" s="487" t="s">
        <v>115</v>
      </c>
      <c r="D16" s="488">
        <v>60212</v>
      </c>
      <c r="E16" s="489">
        <v>4.10841953</v>
      </c>
      <c r="F16" s="489">
        <v>250.6934564</v>
      </c>
      <c r="G16" s="489">
        <v>45.18131896</v>
      </c>
      <c r="H16" s="489">
        <v>2693.3416576</v>
      </c>
      <c r="I16" s="488">
        <v>54211</v>
      </c>
      <c r="J16" s="489">
        <v>3.44275481</v>
      </c>
      <c r="K16" s="489">
        <v>208.287964</v>
      </c>
      <c r="L16" s="489">
        <v>43.66806828</v>
      </c>
      <c r="M16" s="489">
        <v>2593.9096563</v>
      </c>
      <c r="N16" s="489">
        <v>83.7975475693447</v>
      </c>
      <c r="O16" s="489">
        <v>4.51463186</v>
      </c>
      <c r="P16" s="489">
        <v>276.9430952</v>
      </c>
      <c r="Q16" s="489">
        <v>47.13284662</v>
      </c>
      <c r="R16" s="489">
        <v>2800.8957204</v>
      </c>
    </row>
    <row r="17" s="17" customFormat="1" ht="15.75" spans="1:18">
      <c r="A17" s="487" t="s">
        <v>120</v>
      </c>
      <c r="B17" s="487" t="s">
        <v>118</v>
      </c>
      <c r="C17" s="492" t="s">
        <v>116</v>
      </c>
      <c r="D17" s="493">
        <v>60418</v>
      </c>
      <c r="E17" s="494">
        <v>4.33948121</v>
      </c>
      <c r="F17" s="494">
        <v>267.2748992</v>
      </c>
      <c r="G17" s="494">
        <v>48.54130041</v>
      </c>
      <c r="H17" s="494">
        <v>2933.4289163</v>
      </c>
      <c r="I17" s="493">
        <v>54271</v>
      </c>
      <c r="J17" s="494">
        <v>3.49057554</v>
      </c>
      <c r="K17" s="494">
        <v>212.6750658</v>
      </c>
      <c r="L17" s="494">
        <v>47.41738941</v>
      </c>
      <c r="M17" s="494">
        <v>2822.9067762</v>
      </c>
      <c r="N17" s="494">
        <v>80.4376230955036</v>
      </c>
      <c r="O17" s="494">
        <v>5.45045973</v>
      </c>
      <c r="P17" s="494">
        <v>403.4914915</v>
      </c>
      <c r="Q17" s="494">
        <v>53.33885697</v>
      </c>
      <c r="R17" s="494">
        <v>3239.8129857</v>
      </c>
    </row>
    <row r="18" s="17" customFormat="1" ht="15.75" spans="1:18">
      <c r="A18" s="487" t="s">
        <v>120</v>
      </c>
      <c r="B18" s="487" t="s">
        <v>113</v>
      </c>
      <c r="C18" s="487" t="s">
        <v>115</v>
      </c>
      <c r="D18" s="488">
        <v>7</v>
      </c>
      <c r="E18" s="489">
        <v>0.00042401</v>
      </c>
      <c r="F18" s="489">
        <v>0.0190342</v>
      </c>
      <c r="G18" s="489">
        <v>0.00330468</v>
      </c>
      <c r="H18" s="489">
        <v>0.1349589</v>
      </c>
      <c r="I18" s="488">
        <v>7</v>
      </c>
      <c r="J18" s="489">
        <v>0.00033744</v>
      </c>
      <c r="K18" s="489">
        <v>0.0145921</v>
      </c>
      <c r="L18" s="489">
        <v>0.00321802</v>
      </c>
      <c r="M18" s="489">
        <v>0.1305168</v>
      </c>
      <c r="N18" s="489">
        <v>79.5830287021533</v>
      </c>
      <c r="O18" s="489">
        <v>0.00046049</v>
      </c>
      <c r="P18" s="489">
        <v>0.0202939</v>
      </c>
      <c r="Q18" s="489">
        <v>0.00334825</v>
      </c>
      <c r="R18" s="489">
        <v>0.1374212</v>
      </c>
    </row>
    <row r="19" s="17" customFormat="1" ht="15.75" spans="1:18">
      <c r="A19" s="487" t="s">
        <v>120</v>
      </c>
      <c r="B19" s="487" t="s">
        <v>113</v>
      </c>
      <c r="C19" s="492" t="s">
        <v>116</v>
      </c>
      <c r="D19" s="493">
        <v>7</v>
      </c>
      <c r="E19" s="494">
        <v>0.00042401</v>
      </c>
      <c r="F19" s="494">
        <v>0.0190342</v>
      </c>
      <c r="G19" s="494">
        <v>0.00330468</v>
      </c>
      <c r="H19" s="494">
        <v>0.1349589</v>
      </c>
      <c r="I19" s="493">
        <v>7</v>
      </c>
      <c r="J19" s="494">
        <v>0.00033744</v>
      </c>
      <c r="K19" s="494">
        <v>0.0145921</v>
      </c>
      <c r="L19" s="494">
        <v>0.00321802</v>
      </c>
      <c r="M19" s="494">
        <v>0.1305168</v>
      </c>
      <c r="N19" s="494">
        <v>79.5830287021533</v>
      </c>
      <c r="O19" s="494">
        <v>0.00046049</v>
      </c>
      <c r="P19" s="494">
        <v>0.0202939</v>
      </c>
      <c r="Q19" s="494">
        <v>0.00334825</v>
      </c>
      <c r="R19" s="494">
        <v>0.1374212</v>
      </c>
    </row>
    <row r="20" s="17" customFormat="1" ht="15.75" customHeight="1" spans="1:18">
      <c r="A20" s="487" t="s">
        <v>120</v>
      </c>
      <c r="B20" s="492" t="s">
        <v>116</v>
      </c>
      <c r="C20" s="492"/>
      <c r="D20" s="493">
        <v>60425</v>
      </c>
      <c r="E20" s="494">
        <v>4.33990522</v>
      </c>
      <c r="F20" s="494">
        <v>267.2939334</v>
      </c>
      <c r="G20" s="494">
        <v>48.54460509</v>
      </c>
      <c r="H20" s="494">
        <v>2933.5638752</v>
      </c>
      <c r="I20" s="493">
        <v>54278</v>
      </c>
      <c r="J20" s="494">
        <v>3.49091298</v>
      </c>
      <c r="K20" s="494">
        <v>212.6896579</v>
      </c>
      <c r="L20" s="494">
        <v>47.42060743</v>
      </c>
      <c r="M20" s="494">
        <v>2823.037293</v>
      </c>
      <c r="N20" s="494">
        <v>80.4375396013833</v>
      </c>
      <c r="O20" s="494">
        <v>5.45092022</v>
      </c>
      <c r="P20" s="494">
        <v>403.5117854</v>
      </c>
      <c r="Q20" s="494">
        <v>53.34220522</v>
      </c>
      <c r="R20" s="494">
        <v>3239.9504069</v>
      </c>
    </row>
    <row r="21" s="17" customFormat="1" ht="15.75" spans="1:18">
      <c r="A21" s="487" t="s">
        <v>121</v>
      </c>
      <c r="B21" s="487" t="s">
        <v>118</v>
      </c>
      <c r="C21" s="487" t="s">
        <v>114</v>
      </c>
      <c r="D21" s="490">
        <v>142</v>
      </c>
      <c r="E21" s="491">
        <v>0.09046367</v>
      </c>
      <c r="F21" s="491">
        <v>5.9258378</v>
      </c>
      <c r="G21" s="491">
        <v>2.55349298</v>
      </c>
      <c r="H21" s="491">
        <v>151.3041992</v>
      </c>
      <c r="I21" s="490">
        <v>17</v>
      </c>
      <c r="J21" s="491">
        <v>0.00268632</v>
      </c>
      <c r="K21" s="491">
        <v>0.2372796</v>
      </c>
      <c r="L21" s="491">
        <v>2.4819277</v>
      </c>
      <c r="M21" s="491">
        <v>138.0700181</v>
      </c>
      <c r="N21" s="491">
        <v>2.96950145843077</v>
      </c>
      <c r="O21" s="491">
        <v>0.25123779</v>
      </c>
      <c r="P21" s="491">
        <v>76.6306976</v>
      </c>
      <c r="Q21" s="491">
        <v>3.76825751</v>
      </c>
      <c r="R21" s="491">
        <v>272.1213996</v>
      </c>
    </row>
    <row r="22" s="17" customFormat="1" ht="15.75" spans="1:18">
      <c r="A22" s="487" t="s">
        <v>121</v>
      </c>
      <c r="B22" s="487" t="s">
        <v>118</v>
      </c>
      <c r="C22" s="487" t="s">
        <v>115</v>
      </c>
      <c r="D22" s="488">
        <v>25521</v>
      </c>
      <c r="E22" s="489">
        <v>1.85730563</v>
      </c>
      <c r="F22" s="489">
        <v>114.8456753</v>
      </c>
      <c r="G22" s="489">
        <v>20.29694076</v>
      </c>
      <c r="H22" s="489">
        <v>1230.5396044</v>
      </c>
      <c r="I22" s="488">
        <v>20708</v>
      </c>
      <c r="J22" s="489">
        <v>1.39352149</v>
      </c>
      <c r="K22" s="489">
        <v>85.7869923</v>
      </c>
      <c r="L22" s="489">
        <v>18.97136565</v>
      </c>
      <c r="M22" s="489">
        <v>1145.0211341</v>
      </c>
      <c r="N22" s="489">
        <v>75.0291964602509</v>
      </c>
      <c r="O22" s="489">
        <v>1.96590532</v>
      </c>
      <c r="P22" s="489">
        <v>125.3066546</v>
      </c>
      <c r="Q22" s="489">
        <v>21.36372431</v>
      </c>
      <c r="R22" s="489">
        <v>1291.4189485</v>
      </c>
    </row>
    <row r="23" s="17" customFormat="1" ht="15.75" spans="1:18">
      <c r="A23" s="487" t="s">
        <v>121</v>
      </c>
      <c r="B23" s="487" t="s">
        <v>118</v>
      </c>
      <c r="C23" s="492" t="s">
        <v>116</v>
      </c>
      <c r="D23" s="493">
        <v>25663</v>
      </c>
      <c r="E23" s="494">
        <v>1.9477693</v>
      </c>
      <c r="F23" s="494">
        <v>120.7715131</v>
      </c>
      <c r="G23" s="494">
        <v>22.85043374</v>
      </c>
      <c r="H23" s="494">
        <v>1381.8438036</v>
      </c>
      <c r="I23" s="493">
        <v>20725</v>
      </c>
      <c r="J23" s="494">
        <v>1.39620781</v>
      </c>
      <c r="K23" s="494">
        <v>86.0242719</v>
      </c>
      <c r="L23" s="494">
        <v>21.45329335</v>
      </c>
      <c r="M23" s="494">
        <v>1283.0911522</v>
      </c>
      <c r="N23" s="494">
        <v>71.6824015041206</v>
      </c>
      <c r="O23" s="494">
        <v>2.21714311</v>
      </c>
      <c r="P23" s="494">
        <v>201.9373522</v>
      </c>
      <c r="Q23" s="494">
        <v>25.13198182</v>
      </c>
      <c r="R23" s="494">
        <v>1563.5403481</v>
      </c>
    </row>
    <row r="24" s="17" customFormat="1" ht="15.75" spans="1:18">
      <c r="A24" s="487" t="s">
        <v>121</v>
      </c>
      <c r="B24" s="487" t="s">
        <v>113</v>
      </c>
      <c r="C24" s="487" t="s">
        <v>115</v>
      </c>
      <c r="D24" s="488">
        <v>3</v>
      </c>
      <c r="E24" s="489">
        <v>0.00011466</v>
      </c>
      <c r="F24" s="489">
        <v>0.0058806</v>
      </c>
      <c r="G24" s="489">
        <v>0.00186601</v>
      </c>
      <c r="H24" s="489">
        <v>0.0939263</v>
      </c>
      <c r="I24" s="488">
        <v>2</v>
      </c>
      <c r="J24" s="489">
        <v>4.612e-5</v>
      </c>
      <c r="K24" s="489">
        <v>0.002363</v>
      </c>
      <c r="L24" s="489">
        <v>0.00094312</v>
      </c>
      <c r="M24" s="489">
        <v>0.042374</v>
      </c>
      <c r="N24" s="489">
        <v>40.2232687946974</v>
      </c>
      <c r="O24" s="489">
        <v>0.00014819</v>
      </c>
      <c r="P24" s="489">
        <v>0.0075501</v>
      </c>
      <c r="Q24" s="489">
        <v>0.00103442</v>
      </c>
      <c r="R24" s="489">
        <v>0.0473866</v>
      </c>
    </row>
    <row r="25" s="17" customFormat="1" ht="15.75" spans="1:18">
      <c r="A25" s="487" t="s">
        <v>121</v>
      </c>
      <c r="B25" s="487" t="s">
        <v>113</v>
      </c>
      <c r="C25" s="492" t="s">
        <v>116</v>
      </c>
      <c r="D25" s="493">
        <v>3</v>
      </c>
      <c r="E25" s="494">
        <v>0.00011466</v>
      </c>
      <c r="F25" s="494">
        <v>0.0058806</v>
      </c>
      <c r="G25" s="494">
        <v>0.00186601</v>
      </c>
      <c r="H25" s="494">
        <v>0.0939263</v>
      </c>
      <c r="I25" s="493">
        <v>2</v>
      </c>
      <c r="J25" s="494">
        <v>4.612e-5</v>
      </c>
      <c r="K25" s="494">
        <v>0.002363</v>
      </c>
      <c r="L25" s="494">
        <v>0.00094312</v>
      </c>
      <c r="M25" s="494">
        <v>0.042374</v>
      </c>
      <c r="N25" s="494">
        <v>40.2232687946974</v>
      </c>
      <c r="O25" s="494">
        <v>0.00014819</v>
      </c>
      <c r="P25" s="494">
        <v>0.0075501</v>
      </c>
      <c r="Q25" s="494">
        <v>0.00103442</v>
      </c>
      <c r="R25" s="494">
        <v>0.0473866</v>
      </c>
    </row>
    <row r="26" s="17" customFormat="1" ht="15.75" customHeight="1" spans="1:18">
      <c r="A26" s="487" t="s">
        <v>121</v>
      </c>
      <c r="B26" s="492" t="s">
        <v>116</v>
      </c>
      <c r="C26" s="492"/>
      <c r="D26" s="493">
        <v>25666</v>
      </c>
      <c r="E26" s="494">
        <v>1.94788396</v>
      </c>
      <c r="F26" s="494">
        <v>120.7773937</v>
      </c>
      <c r="G26" s="494">
        <v>22.85229975</v>
      </c>
      <c r="H26" s="494">
        <v>1381.9377299</v>
      </c>
      <c r="I26" s="493">
        <v>20727</v>
      </c>
      <c r="J26" s="494">
        <v>1.39625393</v>
      </c>
      <c r="K26" s="494">
        <v>86.0266349</v>
      </c>
      <c r="L26" s="494">
        <v>21.45423647</v>
      </c>
      <c r="M26" s="494">
        <v>1283.1335262</v>
      </c>
      <c r="N26" s="494">
        <v>71.6805496976319</v>
      </c>
      <c r="O26" s="494">
        <v>2.2172913</v>
      </c>
      <c r="P26" s="494">
        <v>201.9449023</v>
      </c>
      <c r="Q26" s="494">
        <v>25.13301624</v>
      </c>
      <c r="R26" s="494">
        <v>1563.5877347</v>
      </c>
    </row>
    <row r="27" s="17" customFormat="1" ht="15.75" spans="1:18">
      <c r="A27" s="487" t="s">
        <v>122</v>
      </c>
      <c r="B27" s="487" t="s">
        <v>118</v>
      </c>
      <c r="C27" s="487" t="s">
        <v>114</v>
      </c>
      <c r="D27" s="490">
        <v>59</v>
      </c>
      <c r="E27" s="491">
        <v>0.03876365</v>
      </c>
      <c r="F27" s="491">
        <v>3.270257</v>
      </c>
      <c r="G27" s="491">
        <v>0.71181198</v>
      </c>
      <c r="H27" s="491">
        <v>59.9862904</v>
      </c>
      <c r="I27" s="490">
        <v>20</v>
      </c>
      <c r="J27" s="491">
        <v>0.01557164</v>
      </c>
      <c r="K27" s="491">
        <v>1.4485975</v>
      </c>
      <c r="L27" s="491">
        <v>0.4692188</v>
      </c>
      <c r="M27" s="491">
        <v>38.5973801</v>
      </c>
      <c r="N27" s="491">
        <v>40.1707269568268</v>
      </c>
      <c r="O27" s="491">
        <v>0.11078098</v>
      </c>
      <c r="P27" s="491">
        <v>23.7485416</v>
      </c>
      <c r="Q27" s="491">
        <v>0.72306107</v>
      </c>
      <c r="R27" s="491">
        <v>71.2857437</v>
      </c>
    </row>
    <row r="28" s="17" customFormat="1" ht="15.75" spans="1:18">
      <c r="A28" s="487" t="s">
        <v>122</v>
      </c>
      <c r="B28" s="487" t="s">
        <v>118</v>
      </c>
      <c r="C28" s="487" t="s">
        <v>115</v>
      </c>
      <c r="D28" s="488">
        <v>37610</v>
      </c>
      <c r="E28" s="489">
        <v>2.85012652</v>
      </c>
      <c r="F28" s="489">
        <v>179.8864874</v>
      </c>
      <c r="G28" s="489">
        <v>30.53916937</v>
      </c>
      <c r="H28" s="489">
        <v>1887.8818142</v>
      </c>
      <c r="I28" s="488">
        <v>34316</v>
      </c>
      <c r="J28" s="489">
        <v>2.44552847</v>
      </c>
      <c r="K28" s="489">
        <v>153.8232409</v>
      </c>
      <c r="L28" s="489">
        <v>29.67311852</v>
      </c>
      <c r="M28" s="489">
        <v>1829.8191503</v>
      </c>
      <c r="N28" s="489">
        <v>85.8042073865549</v>
      </c>
      <c r="O28" s="489">
        <v>3.1935255</v>
      </c>
      <c r="P28" s="489">
        <v>200.5326454</v>
      </c>
      <c r="Q28" s="489">
        <v>31.05946207</v>
      </c>
      <c r="R28" s="489">
        <v>1920.2875728</v>
      </c>
    </row>
    <row r="29" s="17" customFormat="1" ht="15.75" spans="1:18">
      <c r="A29" s="487" t="s">
        <v>122</v>
      </c>
      <c r="B29" s="487" t="s">
        <v>118</v>
      </c>
      <c r="C29" s="492" t="s">
        <v>116</v>
      </c>
      <c r="D29" s="493">
        <v>37669</v>
      </c>
      <c r="E29" s="494">
        <v>2.88889017</v>
      </c>
      <c r="F29" s="494">
        <v>183.1567444</v>
      </c>
      <c r="G29" s="494">
        <v>31.25098135</v>
      </c>
      <c r="H29" s="494">
        <v>1947.8681046</v>
      </c>
      <c r="I29" s="493">
        <v>34336</v>
      </c>
      <c r="J29" s="494">
        <v>2.46110011</v>
      </c>
      <c r="K29" s="494">
        <v>155.2718384</v>
      </c>
      <c r="L29" s="494">
        <v>30.14233732</v>
      </c>
      <c r="M29" s="494">
        <v>1868.4165304</v>
      </c>
      <c r="N29" s="494">
        <v>85.1918891052892</v>
      </c>
      <c r="O29" s="494">
        <v>3.30430648</v>
      </c>
      <c r="P29" s="494">
        <v>224.281187</v>
      </c>
      <c r="Q29" s="494">
        <v>31.78252314</v>
      </c>
      <c r="R29" s="494">
        <v>1991.5733165</v>
      </c>
    </row>
    <row r="30" s="17" customFormat="1" ht="15.75" spans="1:18">
      <c r="A30" s="487" t="s">
        <v>122</v>
      </c>
      <c r="B30" s="487" t="s">
        <v>113</v>
      </c>
      <c r="C30" s="487" t="s">
        <v>115</v>
      </c>
      <c r="D30" s="488">
        <v>4</v>
      </c>
      <c r="E30" s="489">
        <v>0.00029033</v>
      </c>
      <c r="F30" s="489">
        <v>0.0162489</v>
      </c>
      <c r="G30" s="489">
        <v>0.00291867</v>
      </c>
      <c r="H30" s="489">
        <v>0.1685533</v>
      </c>
      <c r="I30" s="488">
        <v>4</v>
      </c>
      <c r="J30" s="489">
        <v>0.00029032</v>
      </c>
      <c r="K30" s="489">
        <v>0.0162489</v>
      </c>
      <c r="L30" s="489">
        <v>0.00284922</v>
      </c>
      <c r="M30" s="489">
        <v>0.1648294</v>
      </c>
      <c r="N30" s="489">
        <v>99.996555643578</v>
      </c>
      <c r="O30" s="489">
        <v>0.00042133</v>
      </c>
      <c r="P30" s="489">
        <v>0.0242786</v>
      </c>
      <c r="Q30" s="489">
        <v>0.00352062</v>
      </c>
      <c r="R30" s="489">
        <v>0.2052653</v>
      </c>
    </row>
    <row r="31" s="17" customFormat="1" ht="15.75" spans="1:18">
      <c r="A31" s="487" t="s">
        <v>122</v>
      </c>
      <c r="B31" s="487" t="s">
        <v>113</v>
      </c>
      <c r="C31" s="492" t="s">
        <v>116</v>
      </c>
      <c r="D31" s="493">
        <v>4</v>
      </c>
      <c r="E31" s="494">
        <v>0.00029033</v>
      </c>
      <c r="F31" s="494">
        <v>0.0162489</v>
      </c>
      <c r="G31" s="494">
        <v>0.00291867</v>
      </c>
      <c r="H31" s="494">
        <v>0.1685533</v>
      </c>
      <c r="I31" s="493">
        <v>4</v>
      </c>
      <c r="J31" s="494">
        <v>0.00029032</v>
      </c>
      <c r="K31" s="494">
        <v>0.0162489</v>
      </c>
      <c r="L31" s="494">
        <v>0.00284922</v>
      </c>
      <c r="M31" s="494">
        <v>0.1648294</v>
      </c>
      <c r="N31" s="494">
        <v>99.996555643578</v>
      </c>
      <c r="O31" s="494">
        <v>0.00042133</v>
      </c>
      <c r="P31" s="494">
        <v>0.0242786</v>
      </c>
      <c r="Q31" s="494">
        <v>0.00352062</v>
      </c>
      <c r="R31" s="494">
        <v>0.2052653</v>
      </c>
    </row>
    <row r="32" s="17" customFormat="1" ht="15.75" customHeight="1" spans="1:18">
      <c r="A32" s="487" t="s">
        <v>122</v>
      </c>
      <c r="B32" s="492" t="s">
        <v>116</v>
      </c>
      <c r="C32" s="492"/>
      <c r="D32" s="493">
        <v>37673</v>
      </c>
      <c r="E32" s="494">
        <v>2.8891805</v>
      </c>
      <c r="F32" s="494">
        <v>183.1729933</v>
      </c>
      <c r="G32" s="494">
        <v>31.25390002</v>
      </c>
      <c r="H32" s="494">
        <v>1948.0366579</v>
      </c>
      <c r="I32" s="493">
        <v>34340</v>
      </c>
      <c r="J32" s="494">
        <v>2.46139043</v>
      </c>
      <c r="K32" s="494">
        <v>155.2880873</v>
      </c>
      <c r="L32" s="494">
        <v>30.14518654</v>
      </c>
      <c r="M32" s="494">
        <v>1868.5813598</v>
      </c>
      <c r="N32" s="494">
        <v>85.1933768070219</v>
      </c>
      <c r="O32" s="494">
        <v>3.30472781</v>
      </c>
      <c r="P32" s="494">
        <v>224.3054656</v>
      </c>
      <c r="Q32" s="494">
        <v>31.78604376</v>
      </c>
      <c r="R32" s="494">
        <v>1991.7785818</v>
      </c>
    </row>
    <row r="33" s="17" customFormat="1" ht="15.75" customHeight="1" spans="1:18">
      <c r="A33" s="492" t="s">
        <v>117</v>
      </c>
      <c r="B33" s="492"/>
      <c r="C33" s="492"/>
      <c r="D33" s="493">
        <v>235931</v>
      </c>
      <c r="E33" s="494">
        <v>19.32088682</v>
      </c>
      <c r="F33" s="494">
        <v>1256.2146062</v>
      </c>
      <c r="G33" s="494">
        <v>213.50916402</v>
      </c>
      <c r="H33" s="494">
        <v>13539.1840749</v>
      </c>
      <c r="I33" s="493">
        <v>205860</v>
      </c>
      <c r="J33" s="494">
        <v>15.38379465</v>
      </c>
      <c r="K33" s="494">
        <v>992.7246481</v>
      </c>
      <c r="L33" s="494">
        <v>203.4864911</v>
      </c>
      <c r="M33" s="494">
        <v>12748.4512452</v>
      </c>
      <c r="N33" s="494">
        <v>79.6226114946001</v>
      </c>
      <c r="O33" s="494">
        <v>21.51429211</v>
      </c>
      <c r="P33" s="494">
        <v>1538.0850271</v>
      </c>
      <c r="Q33" s="494">
        <v>228.21332902</v>
      </c>
      <c r="R33" s="494">
        <v>14474.7343325</v>
      </c>
    </row>
  </sheetData>
  <autoFilter ref="A1:R33">
    <extLst/>
  </autoFilter>
  <mergeCells count="6">
    <mergeCell ref="B8:C8"/>
    <mergeCell ref="B14:C14"/>
    <mergeCell ref="B20:C20"/>
    <mergeCell ref="B26:C26"/>
    <mergeCell ref="B32:C32"/>
    <mergeCell ref="A33:C33"/>
  </mergeCells>
  <pageMargins left="0.699305555555556" right="0.699305555555556" top="0.75" bottom="0.75" header="0" footer="0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Z1000"/>
  <sheetViews>
    <sheetView showGridLines="0" zoomScale="130" zoomScaleNormal="130" workbookViewId="0">
      <pane xSplit="2" ySplit="4" topLeftCell="C5" activePane="bottomRight" state="frozen"/>
      <selection/>
      <selection pane="topRight"/>
      <selection pane="bottomLeft"/>
      <selection pane="bottomRight" activeCell="C35" sqref="C35:H39"/>
    </sheetView>
  </sheetViews>
  <sheetFormatPr defaultColWidth="14.4285714285714" defaultRowHeight="15" customHeight="1"/>
  <cols>
    <col min="1" max="1" width="6.71428571428571" customWidth="1"/>
    <col min="2" max="2" width="8.85714285714286" customWidth="1"/>
    <col min="3" max="3" width="7.57142857142857" customWidth="1"/>
    <col min="4" max="5" width="10.2857142857143" customWidth="1"/>
    <col min="6" max="6" width="7.57142857142857" customWidth="1"/>
    <col min="7" max="8" width="10.2857142857143" customWidth="1"/>
    <col min="9" max="9" width="8.57142857142857" customWidth="1"/>
    <col min="10" max="10" width="7.28571428571429" customWidth="1"/>
    <col min="11" max="11" width="6.28571428571429" customWidth="1"/>
    <col min="12" max="12" width="7.71428571428571" customWidth="1"/>
    <col min="13" max="13" width="9.14285714285714" customWidth="1"/>
    <col min="14" max="26" width="9" customWidth="1"/>
  </cols>
  <sheetData>
    <row r="1" ht="12.75" customHeight="1" spans="1:26">
      <c r="A1" s="459" t="s">
        <v>123</v>
      </c>
      <c r="I1" s="380"/>
      <c r="J1" s="380"/>
      <c r="K1" s="380"/>
      <c r="L1" s="380"/>
      <c r="M1" s="380"/>
      <c r="N1" s="380"/>
      <c r="O1" s="380"/>
      <c r="P1" s="380"/>
      <c r="Q1" s="380"/>
      <c r="R1" s="380"/>
      <c r="S1" s="380"/>
      <c r="T1" s="380"/>
      <c r="U1" s="380"/>
      <c r="V1" s="380"/>
      <c r="W1" s="380"/>
      <c r="X1" s="380"/>
      <c r="Y1" s="380"/>
      <c r="Z1" s="380"/>
    </row>
    <row r="2" ht="12.75" customHeight="1" spans="9:26">
      <c r="I2" s="380"/>
      <c r="J2" s="380"/>
      <c r="K2" s="380"/>
      <c r="L2" s="380"/>
      <c r="M2" s="380"/>
      <c r="N2" s="380"/>
      <c r="O2" s="380"/>
      <c r="P2" s="380"/>
      <c r="Q2" s="380"/>
      <c r="R2" s="380"/>
      <c r="S2" s="380"/>
      <c r="T2" s="380"/>
      <c r="U2" s="380"/>
      <c r="V2" s="380"/>
      <c r="W2" s="380"/>
      <c r="X2" s="380"/>
      <c r="Y2" s="380"/>
      <c r="Z2" s="380"/>
    </row>
    <row r="3" ht="12.75" customHeight="1" spans="1:26">
      <c r="A3" s="460" t="e">
        <f>TEXT(EOMONTH(#REF!,-12),"MMMM-YYYY")</f>
        <v>#REF!</v>
      </c>
      <c r="B3" s="34"/>
      <c r="C3" s="34"/>
      <c r="D3" s="34"/>
      <c r="E3" s="35"/>
      <c r="F3" s="460" t="e">
        <f>TEXT(#REF!,"MMMM-YYYY")</f>
        <v>#REF!</v>
      </c>
      <c r="G3" s="34"/>
      <c r="H3" s="35"/>
      <c r="I3" s="380"/>
      <c r="J3" s="380"/>
      <c r="K3" s="380"/>
      <c r="L3" s="380"/>
      <c r="M3" s="380"/>
      <c r="N3" s="380"/>
      <c r="O3" s="380"/>
      <c r="P3" s="380"/>
      <c r="Q3" s="380"/>
      <c r="R3" s="380"/>
      <c r="S3" s="380"/>
      <c r="T3" s="380"/>
      <c r="U3" s="380"/>
      <c r="V3" s="380"/>
      <c r="W3" s="380"/>
      <c r="X3" s="380"/>
      <c r="Y3" s="380"/>
      <c r="Z3" s="380"/>
    </row>
    <row r="4" ht="12.75" customHeight="1" spans="1:26">
      <c r="A4" s="461" t="s">
        <v>124</v>
      </c>
      <c r="B4" s="461" t="s">
        <v>125</v>
      </c>
      <c r="C4" s="461" t="s">
        <v>126</v>
      </c>
      <c r="D4" s="461" t="s">
        <v>127</v>
      </c>
      <c r="E4" s="461" t="s">
        <v>128</v>
      </c>
      <c r="F4" s="461" t="s">
        <v>126</v>
      </c>
      <c r="G4" s="461" t="s">
        <v>127</v>
      </c>
      <c r="H4" s="461" t="s">
        <v>128</v>
      </c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</row>
    <row r="5" ht="12.75" customHeight="1" spans="1:26">
      <c r="A5" s="462" t="s">
        <v>129</v>
      </c>
      <c r="B5" s="462">
        <v>3157101</v>
      </c>
      <c r="C5" s="462">
        <v>467</v>
      </c>
      <c r="D5" s="463">
        <v>0.04</v>
      </c>
      <c r="E5" s="464">
        <v>2.29</v>
      </c>
      <c r="F5" s="462">
        <v>518</v>
      </c>
      <c r="G5" s="463">
        <v>0.05</v>
      </c>
      <c r="H5" s="464">
        <v>3.03</v>
      </c>
      <c r="I5" s="477" t="e">
        <f>A3</f>
        <v>#REF!</v>
      </c>
      <c r="J5" s="34"/>
      <c r="K5" s="34"/>
      <c r="L5" s="35"/>
      <c r="M5" s="380">
        <f t="shared" ref="M5:M49" si="0">F5-C5</f>
        <v>51</v>
      </c>
      <c r="N5" s="478">
        <f>G5-D5</f>
        <v>0.01</v>
      </c>
      <c r="O5" s="380"/>
      <c r="P5" s="380"/>
      <c r="Q5" s="380"/>
      <c r="R5" s="380"/>
      <c r="S5" s="380"/>
      <c r="T5" s="380"/>
      <c r="U5" s="380"/>
      <c r="V5" s="380"/>
      <c r="W5" s="380"/>
      <c r="X5" s="380"/>
      <c r="Y5" s="380"/>
      <c r="Z5" s="380"/>
    </row>
    <row r="6" ht="12.75" customHeight="1" spans="1:26">
      <c r="A6" s="462" t="s">
        <v>129</v>
      </c>
      <c r="B6" s="462">
        <v>3157102</v>
      </c>
      <c r="C6" s="462">
        <v>1737</v>
      </c>
      <c r="D6" s="463">
        <v>0.19</v>
      </c>
      <c r="E6" s="464">
        <v>10.2</v>
      </c>
      <c r="F6" s="462">
        <v>1833</v>
      </c>
      <c r="G6" s="463">
        <v>0.1</v>
      </c>
      <c r="H6" s="464">
        <v>6.38</v>
      </c>
      <c r="I6" s="479" t="s">
        <v>125</v>
      </c>
      <c r="J6" s="480" t="s">
        <v>126</v>
      </c>
      <c r="K6" s="480" t="s">
        <v>127</v>
      </c>
      <c r="L6" s="480" t="s">
        <v>128</v>
      </c>
      <c r="M6" s="380">
        <f t="shared" si="0"/>
        <v>96</v>
      </c>
      <c r="N6" s="478">
        <f>G6-D6</f>
        <v>-0.09</v>
      </c>
      <c r="O6" s="380"/>
      <c r="P6" s="380"/>
      <c r="Q6" s="380"/>
      <c r="R6" s="380"/>
      <c r="S6" s="380"/>
      <c r="T6" s="380"/>
      <c r="U6" s="380"/>
      <c r="V6" s="380"/>
      <c r="W6" s="380"/>
      <c r="X6" s="380"/>
      <c r="Y6" s="380"/>
      <c r="Z6" s="380"/>
    </row>
    <row r="7" ht="12.75" customHeight="1" spans="1:26">
      <c r="A7" s="462" t="s">
        <v>129</v>
      </c>
      <c r="B7" s="462">
        <v>3157103</v>
      </c>
      <c r="C7" s="462">
        <v>1118</v>
      </c>
      <c r="D7" s="463">
        <v>0.11</v>
      </c>
      <c r="E7" s="464">
        <v>6.85</v>
      </c>
      <c r="F7" s="462">
        <v>1234</v>
      </c>
      <c r="G7" s="463">
        <v>0.17</v>
      </c>
      <c r="H7" s="464">
        <v>9.54</v>
      </c>
      <c r="I7" s="379">
        <v>3157101</v>
      </c>
      <c r="J7" s="54">
        <f t="shared" ref="J7:L7" si="1">C5+C11+C17+C23+C29+C35+C41</f>
        <v>53730</v>
      </c>
      <c r="K7" s="481">
        <f t="shared" si="1"/>
        <v>5.07</v>
      </c>
      <c r="L7" s="482">
        <f t="shared" si="1"/>
        <v>340.53</v>
      </c>
      <c r="M7" s="380">
        <f t="shared" si="0"/>
        <v>116</v>
      </c>
      <c r="N7" s="478">
        <f>G7-D7</f>
        <v>0.06</v>
      </c>
      <c r="O7" s="380"/>
      <c r="P7" s="380"/>
      <c r="Q7" s="380"/>
      <c r="R7" s="380"/>
      <c r="S7" s="380"/>
      <c r="T7" s="380"/>
      <c r="U7" s="380"/>
      <c r="V7" s="380"/>
      <c r="W7" s="380"/>
      <c r="X7" s="380"/>
      <c r="Y7" s="380"/>
      <c r="Z7" s="380"/>
    </row>
    <row r="8" ht="12.75" customHeight="1" spans="1:26">
      <c r="A8" s="462" t="s">
        <v>129</v>
      </c>
      <c r="B8" s="462">
        <v>3157104</v>
      </c>
      <c r="C8" s="462">
        <v>408</v>
      </c>
      <c r="D8" s="463">
        <v>0.06</v>
      </c>
      <c r="E8" s="464">
        <v>3.98</v>
      </c>
      <c r="F8" s="462">
        <v>454</v>
      </c>
      <c r="G8" s="463">
        <v>0.08</v>
      </c>
      <c r="H8" s="464">
        <v>5.07</v>
      </c>
      <c r="I8" s="379">
        <v>3157102</v>
      </c>
      <c r="J8" s="54">
        <f t="shared" ref="J8:L8" si="2">C6+C12+C18+C24+C30+C36+C42</f>
        <v>53425</v>
      </c>
      <c r="K8" s="481">
        <f t="shared" si="2"/>
        <v>3.87</v>
      </c>
      <c r="L8" s="482">
        <f t="shared" si="2"/>
        <v>235.83</v>
      </c>
      <c r="M8" s="380">
        <f t="shared" si="0"/>
        <v>46</v>
      </c>
      <c r="N8" s="478">
        <f>G8-D8</f>
        <v>0.02</v>
      </c>
      <c r="O8" s="380"/>
      <c r="P8" s="380"/>
      <c r="Q8" s="380"/>
      <c r="R8" s="380"/>
      <c r="S8" s="380"/>
      <c r="T8" s="380"/>
      <c r="U8" s="380"/>
      <c r="V8" s="380"/>
      <c r="W8" s="380"/>
      <c r="X8" s="380"/>
      <c r="Y8" s="380"/>
      <c r="Z8" s="380"/>
    </row>
    <row r="9" ht="12.75" customHeight="1" spans="1:26">
      <c r="A9" s="462" t="s">
        <v>129</v>
      </c>
      <c r="B9" s="462">
        <v>3157105</v>
      </c>
      <c r="C9" s="462">
        <v>423</v>
      </c>
      <c r="D9" s="463">
        <v>0.02</v>
      </c>
      <c r="E9" s="464">
        <v>1.63</v>
      </c>
      <c r="F9" s="462">
        <v>509</v>
      </c>
      <c r="G9" s="463">
        <v>0.02</v>
      </c>
      <c r="H9" s="464">
        <v>1.53</v>
      </c>
      <c r="I9" s="379">
        <v>3157103</v>
      </c>
      <c r="J9" s="54">
        <f t="shared" ref="J9:L9" si="3">C7+C13+C19+C25+C31+C37+C43</f>
        <v>55443</v>
      </c>
      <c r="K9" s="481">
        <f t="shared" si="3"/>
        <v>3.5</v>
      </c>
      <c r="L9" s="482">
        <f t="shared" si="3"/>
        <v>214.74</v>
      </c>
      <c r="M9" s="380">
        <f t="shared" si="0"/>
        <v>86</v>
      </c>
      <c r="N9" s="478">
        <f>G9-D9</f>
        <v>0</v>
      </c>
      <c r="O9" s="380"/>
      <c r="P9" s="380"/>
      <c r="Q9" s="380"/>
      <c r="R9" s="380"/>
      <c r="S9" s="380"/>
      <c r="T9" s="380"/>
      <c r="U9" s="380"/>
      <c r="V9" s="380"/>
      <c r="W9" s="380"/>
      <c r="X9" s="380"/>
      <c r="Y9" s="380"/>
      <c r="Z9" s="380"/>
    </row>
    <row r="10" ht="12.75" customHeight="1" spans="1:26">
      <c r="A10" s="465" t="s">
        <v>30</v>
      </c>
      <c r="B10" s="35"/>
      <c r="C10" s="466">
        <f t="shared" ref="C10:H10" si="4">SUM(C5:C9)</f>
        <v>4153</v>
      </c>
      <c r="D10" s="467">
        <f t="shared" si="4"/>
        <v>0.42</v>
      </c>
      <c r="E10" s="468">
        <f t="shared" si="4"/>
        <v>24.95</v>
      </c>
      <c r="F10" s="466">
        <f t="shared" si="4"/>
        <v>4548</v>
      </c>
      <c r="G10" s="467">
        <f t="shared" si="4"/>
        <v>0.42</v>
      </c>
      <c r="H10" s="468">
        <f t="shared" si="4"/>
        <v>25.55</v>
      </c>
      <c r="I10" s="379">
        <v>3157104</v>
      </c>
      <c r="J10" s="54">
        <f t="shared" ref="J10:L10" si="5">C8+C14+C20+C26+C32+C38+C44</f>
        <v>24149</v>
      </c>
      <c r="K10" s="481">
        <f t="shared" si="5"/>
        <v>1.83</v>
      </c>
      <c r="L10" s="482">
        <f t="shared" si="5"/>
        <v>122.46</v>
      </c>
      <c r="M10" s="380">
        <f t="shared" si="0"/>
        <v>395</v>
      </c>
      <c r="N10" s="478">
        <f t="shared" ref="N10:N49" si="6">G10-D10</f>
        <v>0</v>
      </c>
      <c r="O10" s="380"/>
      <c r="P10" s="380"/>
      <c r="Q10" s="380"/>
      <c r="R10" s="380"/>
      <c r="S10" s="380"/>
      <c r="T10" s="380"/>
      <c r="U10" s="380"/>
      <c r="V10" s="380"/>
      <c r="W10" s="380"/>
      <c r="X10" s="380"/>
      <c r="Y10" s="380"/>
      <c r="Z10" s="380"/>
    </row>
    <row r="11" ht="12.75" customHeight="1" spans="1:26">
      <c r="A11" s="462" t="s">
        <v>130</v>
      </c>
      <c r="B11" s="462">
        <v>3157101</v>
      </c>
      <c r="C11" s="462">
        <v>7431</v>
      </c>
      <c r="D11" s="463">
        <v>0.9</v>
      </c>
      <c r="E11" s="464">
        <v>87.2</v>
      </c>
      <c r="F11" s="462">
        <v>7805</v>
      </c>
      <c r="G11" s="463">
        <v>1.1</v>
      </c>
      <c r="H11" s="464">
        <v>109.31</v>
      </c>
      <c r="I11" s="379">
        <v>3157105</v>
      </c>
      <c r="J11" s="54">
        <f t="shared" ref="J11:L11" si="7">C9+C15+C21+C27+C33+C39+C45</f>
        <v>36412</v>
      </c>
      <c r="K11" s="481">
        <f t="shared" si="7"/>
        <v>2.72</v>
      </c>
      <c r="L11" s="482">
        <f t="shared" si="7"/>
        <v>170.73</v>
      </c>
      <c r="M11" s="380">
        <f t="shared" si="0"/>
        <v>374</v>
      </c>
      <c r="N11" s="478">
        <f t="shared" si="6"/>
        <v>0.2</v>
      </c>
      <c r="O11" s="380"/>
      <c r="P11" s="380"/>
      <c r="Q11" s="380"/>
      <c r="R11" s="380"/>
      <c r="S11" s="380"/>
      <c r="T11" s="380"/>
      <c r="U11" s="380"/>
      <c r="V11" s="380"/>
      <c r="W11" s="380"/>
      <c r="X11" s="380"/>
      <c r="Y11" s="380"/>
      <c r="Z11" s="380"/>
    </row>
    <row r="12" ht="12.75" customHeight="1" spans="1:26">
      <c r="A12" s="462" t="s">
        <v>130</v>
      </c>
      <c r="B12" s="462">
        <v>3157102</v>
      </c>
      <c r="C12" s="462">
        <v>5236</v>
      </c>
      <c r="D12" s="463">
        <v>0.52</v>
      </c>
      <c r="E12" s="464">
        <v>44.3</v>
      </c>
      <c r="F12" s="462">
        <v>5644</v>
      </c>
      <c r="G12" s="463">
        <v>0.58</v>
      </c>
      <c r="H12" s="464">
        <v>53.65</v>
      </c>
      <c r="I12" s="467" t="s">
        <v>30</v>
      </c>
      <c r="J12" s="483">
        <f t="shared" ref="J12:L12" si="8">SUM(J7:J11)</f>
        <v>223159</v>
      </c>
      <c r="K12" s="467">
        <f t="shared" si="8"/>
        <v>16.99</v>
      </c>
      <c r="L12" s="467">
        <f t="shared" si="8"/>
        <v>1084.29</v>
      </c>
      <c r="M12" s="380">
        <f t="shared" si="0"/>
        <v>408</v>
      </c>
      <c r="N12" s="478">
        <f t="shared" si="6"/>
        <v>0.0599999999999999</v>
      </c>
      <c r="O12" s="380"/>
      <c r="P12" s="380"/>
      <c r="Q12" s="380"/>
      <c r="R12" s="380"/>
      <c r="S12" s="380"/>
      <c r="T12" s="380"/>
      <c r="U12" s="380"/>
      <c r="V12" s="380"/>
      <c r="W12" s="380"/>
      <c r="X12" s="380"/>
      <c r="Y12" s="380"/>
      <c r="Z12" s="380"/>
    </row>
    <row r="13" ht="12.75" customHeight="1" spans="1:26">
      <c r="A13" s="462" t="s">
        <v>130</v>
      </c>
      <c r="B13" s="462">
        <v>3157103</v>
      </c>
      <c r="C13" s="462">
        <v>5806</v>
      </c>
      <c r="D13" s="463">
        <v>0.62</v>
      </c>
      <c r="E13" s="464">
        <v>57.09</v>
      </c>
      <c r="F13" s="462">
        <v>6202</v>
      </c>
      <c r="G13" s="463">
        <v>0.74</v>
      </c>
      <c r="H13" s="464">
        <v>67.6</v>
      </c>
      <c r="I13" s="477" t="e">
        <f>F3</f>
        <v>#REF!</v>
      </c>
      <c r="J13" s="34"/>
      <c r="K13" s="34"/>
      <c r="L13" s="35"/>
      <c r="M13" s="380">
        <f t="shared" si="0"/>
        <v>396</v>
      </c>
      <c r="N13" s="478">
        <f t="shared" si="6"/>
        <v>0.12</v>
      </c>
      <c r="O13" s="380"/>
      <c r="P13" s="380"/>
      <c r="Q13" s="380"/>
      <c r="R13" s="380"/>
      <c r="S13" s="380"/>
      <c r="T13" s="380"/>
      <c r="U13" s="380"/>
      <c r="V13" s="380"/>
      <c r="W13" s="380"/>
      <c r="X13" s="380"/>
      <c r="Y13" s="380"/>
      <c r="Z13" s="380"/>
    </row>
    <row r="14" ht="12.75" customHeight="1" spans="1:26">
      <c r="A14" s="462" t="s">
        <v>130</v>
      </c>
      <c r="B14" s="462">
        <v>3157104</v>
      </c>
      <c r="C14" s="462">
        <v>2501</v>
      </c>
      <c r="D14" s="463">
        <v>0.4</v>
      </c>
      <c r="E14" s="464">
        <v>41.67</v>
      </c>
      <c r="F14" s="462">
        <v>2602</v>
      </c>
      <c r="G14" s="463">
        <v>0.25</v>
      </c>
      <c r="H14" s="464">
        <v>24.05</v>
      </c>
      <c r="I14" s="479" t="s">
        <v>125</v>
      </c>
      <c r="J14" s="480" t="s">
        <v>126</v>
      </c>
      <c r="K14" s="480" t="s">
        <v>127</v>
      </c>
      <c r="L14" s="480" t="s">
        <v>128</v>
      </c>
      <c r="M14" s="380">
        <f t="shared" si="0"/>
        <v>101</v>
      </c>
      <c r="N14" s="478">
        <f t="shared" si="6"/>
        <v>-0.15</v>
      </c>
      <c r="O14" s="380"/>
      <c r="P14" s="380"/>
      <c r="Q14" s="380"/>
      <c r="R14" s="380"/>
      <c r="S14" s="380"/>
      <c r="T14" s="380"/>
      <c r="U14" s="380"/>
      <c r="V14" s="380"/>
      <c r="W14" s="380"/>
      <c r="X14" s="380"/>
      <c r="Y14" s="380"/>
      <c r="Z14" s="380"/>
    </row>
    <row r="15" ht="12.75" customHeight="1" spans="1:26">
      <c r="A15" s="462" t="s">
        <v>130</v>
      </c>
      <c r="B15" s="462">
        <v>3157105</v>
      </c>
      <c r="C15" s="462">
        <v>3800</v>
      </c>
      <c r="D15" s="463">
        <v>0.39</v>
      </c>
      <c r="E15" s="464">
        <v>37.41</v>
      </c>
      <c r="F15" s="462">
        <v>4063</v>
      </c>
      <c r="G15" s="463">
        <v>0.44</v>
      </c>
      <c r="H15" s="464">
        <v>42.5</v>
      </c>
      <c r="I15" s="379">
        <v>3157101</v>
      </c>
      <c r="J15" s="54">
        <f t="shared" ref="J15:L15" si="9">F5+F11+F17+F23+F29+F35+F41</f>
        <v>55811</v>
      </c>
      <c r="K15" s="481">
        <f t="shared" si="9"/>
        <v>6</v>
      </c>
      <c r="L15" s="482">
        <f t="shared" si="9"/>
        <v>427.44</v>
      </c>
      <c r="M15" s="380">
        <f t="shared" si="0"/>
        <v>263</v>
      </c>
      <c r="N15" s="478">
        <f t="shared" si="6"/>
        <v>0.05</v>
      </c>
      <c r="O15" s="380"/>
      <c r="P15" s="380"/>
      <c r="Q15" s="380"/>
      <c r="R15" s="380"/>
      <c r="S15" s="380"/>
      <c r="T15" s="380"/>
      <c r="U15" s="380"/>
      <c r="V15" s="380"/>
      <c r="W15" s="380"/>
      <c r="X15" s="380"/>
      <c r="Y15" s="380"/>
      <c r="Z15" s="380"/>
    </row>
    <row r="16" ht="12.75" customHeight="1" spans="1:26">
      <c r="A16" s="465" t="s">
        <v>30</v>
      </c>
      <c r="B16" s="35"/>
      <c r="C16" s="466">
        <f t="shared" ref="C16:H16" si="10">SUM(C11:C15)</f>
        <v>24774</v>
      </c>
      <c r="D16" s="467">
        <f t="shared" si="10"/>
        <v>2.83</v>
      </c>
      <c r="E16" s="468">
        <f t="shared" si="10"/>
        <v>267.67</v>
      </c>
      <c r="F16" s="466">
        <f t="shared" si="10"/>
        <v>26316</v>
      </c>
      <c r="G16" s="467">
        <f t="shared" si="10"/>
        <v>3.11</v>
      </c>
      <c r="H16" s="468">
        <f t="shared" si="10"/>
        <v>297.11</v>
      </c>
      <c r="I16" s="379">
        <v>3157102</v>
      </c>
      <c r="J16" s="54">
        <f t="shared" ref="J16:L16" si="11">F6+F12+F18+F24+F30+F36+F42</f>
        <v>56356</v>
      </c>
      <c r="K16" s="481">
        <f t="shared" si="11"/>
        <v>4.09</v>
      </c>
      <c r="L16" s="482">
        <f t="shared" si="11"/>
        <v>257.47</v>
      </c>
      <c r="M16" s="380">
        <f t="shared" si="0"/>
        <v>1542</v>
      </c>
      <c r="N16" s="478">
        <f t="shared" si="6"/>
        <v>0.28</v>
      </c>
      <c r="O16" s="380"/>
      <c r="P16" s="380"/>
      <c r="Q16" s="380"/>
      <c r="R16" s="380"/>
      <c r="S16" s="380"/>
      <c r="T16" s="380"/>
      <c r="U16" s="380"/>
      <c r="V16" s="380"/>
      <c r="W16" s="380"/>
      <c r="X16" s="380"/>
      <c r="Y16" s="380"/>
      <c r="Z16" s="380"/>
    </row>
    <row r="17" ht="12.75" customHeight="1" spans="1:26">
      <c r="A17" s="462" t="s">
        <v>131</v>
      </c>
      <c r="B17" s="462">
        <v>3157101</v>
      </c>
      <c r="C17" s="462">
        <v>45291</v>
      </c>
      <c r="D17" s="463">
        <v>3.92</v>
      </c>
      <c r="E17" s="464">
        <v>232.91</v>
      </c>
      <c r="F17" s="462">
        <v>46903</v>
      </c>
      <c r="G17" s="463">
        <v>4.51</v>
      </c>
      <c r="H17" s="464">
        <v>288.04</v>
      </c>
      <c r="I17" s="379">
        <v>3157103</v>
      </c>
      <c r="J17" s="54">
        <f t="shared" ref="J17:L17" si="12">F7+F13+F19+F25+F31+F37+F43</f>
        <v>60422</v>
      </c>
      <c r="K17" s="481">
        <f t="shared" si="12"/>
        <v>4.3</v>
      </c>
      <c r="L17" s="482">
        <f t="shared" si="12"/>
        <v>267.17</v>
      </c>
      <c r="M17" s="380">
        <f t="shared" si="0"/>
        <v>1612</v>
      </c>
      <c r="N17" s="478">
        <f t="shared" si="6"/>
        <v>0.59</v>
      </c>
      <c r="O17" s="380"/>
      <c r="P17" s="380"/>
      <c r="Q17" s="380"/>
      <c r="R17" s="380"/>
      <c r="S17" s="380"/>
      <c r="T17" s="380"/>
      <c r="U17" s="380"/>
      <c r="V17" s="380"/>
      <c r="W17" s="380"/>
      <c r="X17" s="380"/>
      <c r="Y17" s="380"/>
      <c r="Z17" s="380"/>
    </row>
    <row r="18" ht="12.75" customHeight="1" spans="1:26">
      <c r="A18" s="462" t="s">
        <v>131</v>
      </c>
      <c r="B18" s="462">
        <v>3157102</v>
      </c>
      <c r="C18" s="462">
        <v>46066</v>
      </c>
      <c r="D18" s="463">
        <v>2.8</v>
      </c>
      <c r="E18" s="464">
        <v>149.95</v>
      </c>
      <c r="F18" s="462">
        <v>48486</v>
      </c>
      <c r="G18" s="463">
        <v>3.02</v>
      </c>
      <c r="H18" s="464">
        <v>163.88</v>
      </c>
      <c r="I18" s="379">
        <v>3157104</v>
      </c>
      <c r="J18" s="54">
        <f t="shared" ref="J18:L18" si="13">F8+F14+F20+F26+F32+F38+F44</f>
        <v>25666</v>
      </c>
      <c r="K18" s="481">
        <f t="shared" si="13"/>
        <v>1.92</v>
      </c>
      <c r="L18" s="482">
        <f t="shared" si="13"/>
        <v>120.76</v>
      </c>
      <c r="M18" s="380">
        <f t="shared" si="0"/>
        <v>2420</v>
      </c>
      <c r="N18" s="478">
        <f t="shared" si="6"/>
        <v>0.22</v>
      </c>
      <c r="O18" s="380"/>
      <c r="P18" s="380"/>
      <c r="Q18" s="380"/>
      <c r="R18" s="380"/>
      <c r="S18" s="380"/>
      <c r="T18" s="380"/>
      <c r="U18" s="380"/>
      <c r="V18" s="380"/>
      <c r="W18" s="380"/>
      <c r="X18" s="380"/>
      <c r="Y18" s="380"/>
      <c r="Z18" s="380"/>
    </row>
    <row r="19" ht="12.75" customHeight="1" spans="1:26">
      <c r="A19" s="462" t="s">
        <v>131</v>
      </c>
      <c r="B19" s="462">
        <v>3157103</v>
      </c>
      <c r="C19" s="462">
        <v>48138</v>
      </c>
      <c r="D19" s="463">
        <v>2.6</v>
      </c>
      <c r="E19" s="464">
        <v>135.08</v>
      </c>
      <c r="F19" s="462">
        <v>52608</v>
      </c>
      <c r="G19" s="463">
        <v>3.15</v>
      </c>
      <c r="H19" s="464">
        <v>168.68</v>
      </c>
      <c r="I19" s="379">
        <v>3157105</v>
      </c>
      <c r="J19" s="54">
        <f t="shared" ref="J19:L19" si="14">F9+F15+F21+F27+F33+F39+F45</f>
        <v>37673</v>
      </c>
      <c r="K19" s="481">
        <f t="shared" si="14"/>
        <v>2.86</v>
      </c>
      <c r="L19" s="482">
        <f t="shared" si="14"/>
        <v>183.15</v>
      </c>
      <c r="M19" s="380">
        <f t="shared" si="0"/>
        <v>4470</v>
      </c>
      <c r="N19" s="478">
        <f t="shared" si="6"/>
        <v>0.55</v>
      </c>
      <c r="O19" s="380"/>
      <c r="P19" s="380"/>
      <c r="Q19" s="380"/>
      <c r="R19" s="380"/>
      <c r="S19" s="380"/>
      <c r="T19" s="380"/>
      <c r="U19" s="380"/>
      <c r="V19" s="380"/>
      <c r="W19" s="380"/>
      <c r="X19" s="380"/>
      <c r="Y19" s="380"/>
      <c r="Z19" s="380"/>
    </row>
    <row r="20" ht="12.75" customHeight="1" spans="1:26">
      <c r="A20" s="462" t="s">
        <v>131</v>
      </c>
      <c r="B20" s="462">
        <v>3157104</v>
      </c>
      <c r="C20" s="462">
        <v>21081</v>
      </c>
      <c r="D20" s="463">
        <v>1.29</v>
      </c>
      <c r="E20" s="464">
        <v>68.68</v>
      </c>
      <c r="F20" s="462">
        <v>22440</v>
      </c>
      <c r="G20" s="463">
        <v>1.45</v>
      </c>
      <c r="H20" s="464">
        <v>78.69</v>
      </c>
      <c r="I20" s="466" t="s">
        <v>30</v>
      </c>
      <c r="J20" s="466">
        <f t="shared" ref="J20:L20" si="15">SUM(J15:J19)</f>
        <v>235928</v>
      </c>
      <c r="K20" s="484">
        <f t="shared" si="15"/>
        <v>19.17</v>
      </c>
      <c r="L20" s="468">
        <f t="shared" si="15"/>
        <v>1255.99</v>
      </c>
      <c r="M20" s="380">
        <f t="shared" si="0"/>
        <v>1359</v>
      </c>
      <c r="N20" s="478">
        <f t="shared" si="6"/>
        <v>0.16</v>
      </c>
      <c r="O20" s="380"/>
      <c r="P20" s="380"/>
      <c r="Q20" s="380"/>
      <c r="R20" s="380"/>
      <c r="S20" s="380"/>
      <c r="T20" s="380"/>
      <c r="U20" s="380"/>
      <c r="V20" s="380"/>
      <c r="W20" s="380"/>
      <c r="X20" s="380"/>
      <c r="Y20" s="380"/>
      <c r="Z20" s="380"/>
    </row>
    <row r="21" ht="12.75" customHeight="1" spans="1:26">
      <c r="A21" s="462" t="s">
        <v>131</v>
      </c>
      <c r="B21" s="462">
        <v>3157105</v>
      </c>
      <c r="C21" s="462">
        <v>32031</v>
      </c>
      <c r="D21" s="463">
        <v>2.24</v>
      </c>
      <c r="E21" s="464">
        <v>124.85</v>
      </c>
      <c r="F21" s="462">
        <v>32936</v>
      </c>
      <c r="G21" s="463">
        <v>2.31</v>
      </c>
      <c r="H21" s="464">
        <v>130.18</v>
      </c>
      <c r="I21" s="380"/>
      <c r="J21" s="380"/>
      <c r="K21" s="485">
        <f>K20-K12</f>
        <v>2.18</v>
      </c>
      <c r="L21" s="380"/>
      <c r="M21" s="380">
        <f t="shared" si="0"/>
        <v>905</v>
      </c>
      <c r="N21" s="478">
        <f t="shared" si="6"/>
        <v>0.0699999999999998</v>
      </c>
      <c r="O21" s="380"/>
      <c r="P21" s="380"/>
      <c r="Q21" s="380"/>
      <c r="R21" s="380"/>
      <c r="S21" s="380"/>
      <c r="T21" s="380"/>
      <c r="U21" s="380"/>
      <c r="V21" s="380"/>
      <c r="W21" s="380"/>
      <c r="X21" s="380"/>
      <c r="Y21" s="380"/>
      <c r="Z21" s="380"/>
    </row>
    <row r="22" ht="12.75" customHeight="1" spans="1:26">
      <c r="A22" s="465" t="s">
        <v>30</v>
      </c>
      <c r="B22" s="35"/>
      <c r="C22" s="466">
        <f t="shared" ref="C22:H22" si="16">SUM(C17:C21)</f>
        <v>192607</v>
      </c>
      <c r="D22" s="467">
        <f t="shared" si="16"/>
        <v>12.85</v>
      </c>
      <c r="E22" s="468">
        <f t="shared" si="16"/>
        <v>711.47</v>
      </c>
      <c r="F22" s="466">
        <f t="shared" si="16"/>
        <v>203373</v>
      </c>
      <c r="G22" s="467">
        <f t="shared" si="16"/>
        <v>14.44</v>
      </c>
      <c r="H22" s="468">
        <f t="shared" si="16"/>
        <v>829.47</v>
      </c>
      <c r="I22" s="380"/>
      <c r="J22" s="380"/>
      <c r="K22" s="380"/>
      <c r="L22" s="380"/>
      <c r="M22" s="380">
        <f t="shared" si="0"/>
        <v>10766</v>
      </c>
      <c r="N22" s="478">
        <f t="shared" si="6"/>
        <v>1.59</v>
      </c>
      <c r="O22" s="380"/>
      <c r="P22" s="380"/>
      <c r="Q22" s="380"/>
      <c r="R22" s="380"/>
      <c r="S22" s="380"/>
      <c r="T22" s="380"/>
      <c r="U22" s="380"/>
      <c r="V22" s="380"/>
      <c r="W22" s="380"/>
      <c r="X22" s="380"/>
      <c r="Y22" s="380"/>
      <c r="Z22" s="380"/>
    </row>
    <row r="23" ht="12.75" customHeight="1" spans="1:26">
      <c r="A23" s="462" t="s">
        <v>132</v>
      </c>
      <c r="B23" s="462">
        <v>3157101</v>
      </c>
      <c r="C23" s="462">
        <v>248</v>
      </c>
      <c r="D23" s="463">
        <v>0.11</v>
      </c>
      <c r="E23" s="464">
        <v>8</v>
      </c>
      <c r="F23" s="462">
        <v>280</v>
      </c>
      <c r="G23" s="463">
        <v>0.18</v>
      </c>
      <c r="H23" s="464">
        <v>12.78</v>
      </c>
      <c r="I23" s="486"/>
      <c r="J23" s="380"/>
      <c r="K23" s="380"/>
      <c r="L23" s="380"/>
      <c r="M23" s="380">
        <f t="shared" si="0"/>
        <v>32</v>
      </c>
      <c r="N23" s="478">
        <f t="shared" si="6"/>
        <v>0.07</v>
      </c>
      <c r="O23" s="380"/>
      <c r="P23" s="380"/>
      <c r="Q23" s="380"/>
      <c r="R23" s="380"/>
      <c r="S23" s="380"/>
      <c r="T23" s="380"/>
      <c r="U23" s="380"/>
      <c r="V23" s="380"/>
      <c r="W23" s="380"/>
      <c r="X23" s="380"/>
      <c r="Y23" s="380"/>
      <c r="Z23" s="380"/>
    </row>
    <row r="24" ht="12.75" customHeight="1" spans="1:26">
      <c r="A24" s="462" t="s">
        <v>132</v>
      </c>
      <c r="B24" s="462">
        <v>3157102</v>
      </c>
      <c r="C24" s="462">
        <v>10</v>
      </c>
      <c r="D24" s="463">
        <v>0</v>
      </c>
      <c r="E24" s="464">
        <v>0.08</v>
      </c>
      <c r="F24" s="462">
        <v>10</v>
      </c>
      <c r="G24" s="463">
        <v>0</v>
      </c>
      <c r="H24" s="464">
        <v>0.09</v>
      </c>
      <c r="I24" s="486"/>
      <c r="J24" s="380"/>
      <c r="K24" s="380"/>
      <c r="L24" s="380"/>
      <c r="M24" s="380">
        <f t="shared" si="0"/>
        <v>0</v>
      </c>
      <c r="N24" s="478">
        <f t="shared" si="6"/>
        <v>0</v>
      </c>
      <c r="O24" s="380"/>
      <c r="P24" s="380"/>
      <c r="Q24" s="380"/>
      <c r="R24" s="380"/>
      <c r="S24" s="380"/>
      <c r="T24" s="380"/>
      <c r="U24" s="380"/>
      <c r="V24" s="380"/>
      <c r="W24" s="380"/>
      <c r="X24" s="380"/>
      <c r="Y24" s="380"/>
      <c r="Z24" s="380"/>
    </row>
    <row r="25" ht="12.75" customHeight="1" spans="1:26">
      <c r="A25" s="462" t="s">
        <v>132</v>
      </c>
      <c r="B25" s="462">
        <v>3157103</v>
      </c>
      <c r="C25" s="462">
        <v>29</v>
      </c>
      <c r="D25" s="463">
        <v>0</v>
      </c>
      <c r="E25" s="464">
        <v>0.25</v>
      </c>
      <c r="F25" s="462">
        <v>29</v>
      </c>
      <c r="G25" s="463">
        <v>0</v>
      </c>
      <c r="H25" s="464">
        <v>0.35</v>
      </c>
      <c r="I25" s="380"/>
      <c r="J25" s="380"/>
      <c r="K25" s="380"/>
      <c r="L25" s="380"/>
      <c r="M25" s="380">
        <f t="shared" si="0"/>
        <v>0</v>
      </c>
      <c r="N25" s="478">
        <f t="shared" si="6"/>
        <v>0</v>
      </c>
      <c r="O25" s="380"/>
      <c r="P25" s="380"/>
      <c r="Q25" s="380"/>
      <c r="R25" s="380"/>
      <c r="S25" s="380"/>
      <c r="T25" s="380"/>
      <c r="U25" s="380"/>
      <c r="V25" s="380"/>
      <c r="W25" s="380"/>
      <c r="X25" s="380"/>
      <c r="Y25" s="380"/>
      <c r="Z25" s="380"/>
    </row>
    <row r="26" ht="12.75" customHeight="1" spans="1:26">
      <c r="A26" s="462" t="s">
        <v>132</v>
      </c>
      <c r="B26" s="462">
        <v>3157104</v>
      </c>
      <c r="C26" s="462">
        <v>2</v>
      </c>
      <c r="D26" s="463">
        <v>0</v>
      </c>
      <c r="E26" s="464">
        <v>0.07</v>
      </c>
      <c r="F26" s="462">
        <v>2</v>
      </c>
      <c r="G26" s="463">
        <v>0</v>
      </c>
      <c r="H26" s="464">
        <v>0.07</v>
      </c>
      <c r="I26" s="380"/>
      <c r="J26" s="380"/>
      <c r="K26" s="380"/>
      <c r="L26" s="380"/>
      <c r="M26" s="380">
        <f t="shared" si="0"/>
        <v>0</v>
      </c>
      <c r="N26" s="478">
        <f t="shared" si="6"/>
        <v>0</v>
      </c>
      <c r="O26" s="380"/>
      <c r="P26" s="380"/>
      <c r="Q26" s="380"/>
      <c r="R26" s="380"/>
      <c r="S26" s="380"/>
      <c r="T26" s="380"/>
      <c r="U26" s="380"/>
      <c r="V26" s="380"/>
      <c r="W26" s="380"/>
      <c r="X26" s="380"/>
      <c r="Y26" s="380"/>
      <c r="Z26" s="380"/>
    </row>
    <row r="27" ht="12.75" customHeight="1" spans="1:26">
      <c r="A27" s="462" t="s">
        <v>132</v>
      </c>
      <c r="B27" s="462">
        <v>3157105</v>
      </c>
      <c r="C27" s="462">
        <v>3</v>
      </c>
      <c r="D27" s="463">
        <v>0</v>
      </c>
      <c r="E27" s="464">
        <v>0</v>
      </c>
      <c r="F27" s="462">
        <v>3</v>
      </c>
      <c r="G27" s="463">
        <v>0</v>
      </c>
      <c r="H27" s="464">
        <v>0.01</v>
      </c>
      <c r="I27" s="380"/>
      <c r="J27" s="380"/>
      <c r="K27" s="380"/>
      <c r="L27" s="380"/>
      <c r="M27" s="380">
        <f t="shared" si="0"/>
        <v>0</v>
      </c>
      <c r="N27" s="478">
        <f t="shared" si="6"/>
        <v>0</v>
      </c>
      <c r="O27" s="380"/>
      <c r="P27" s="380"/>
      <c r="Q27" s="380"/>
      <c r="R27" s="380"/>
      <c r="S27" s="380"/>
      <c r="T27" s="380"/>
      <c r="U27" s="380"/>
      <c r="V27" s="380"/>
      <c r="W27" s="380"/>
      <c r="X27" s="380"/>
      <c r="Y27" s="380"/>
      <c r="Z27" s="380"/>
    </row>
    <row r="28" ht="12.75" customHeight="1" spans="1:26">
      <c r="A28" s="465" t="s">
        <v>30</v>
      </c>
      <c r="B28" s="35"/>
      <c r="C28" s="466">
        <f t="shared" ref="C28:H28" si="17">SUM(C23:C27)</f>
        <v>292</v>
      </c>
      <c r="D28" s="467">
        <f t="shared" si="17"/>
        <v>0.11</v>
      </c>
      <c r="E28" s="468">
        <f t="shared" si="17"/>
        <v>8.4</v>
      </c>
      <c r="F28" s="466">
        <f t="shared" si="17"/>
        <v>324</v>
      </c>
      <c r="G28" s="467">
        <f t="shared" si="17"/>
        <v>0.18</v>
      </c>
      <c r="H28" s="468">
        <f t="shared" si="17"/>
        <v>13.3</v>
      </c>
      <c r="I28" s="380"/>
      <c r="J28" s="380"/>
      <c r="K28" s="380"/>
      <c r="L28" s="380"/>
      <c r="M28" s="380">
        <f t="shared" si="0"/>
        <v>32</v>
      </c>
      <c r="N28" s="478">
        <f t="shared" si="6"/>
        <v>0.07</v>
      </c>
      <c r="O28" s="380"/>
      <c r="P28" s="380"/>
      <c r="Q28" s="380"/>
      <c r="R28" s="380"/>
      <c r="S28" s="380"/>
      <c r="T28" s="380"/>
      <c r="U28" s="380"/>
      <c r="V28" s="380"/>
      <c r="W28" s="380"/>
      <c r="X28" s="380"/>
      <c r="Y28" s="380"/>
      <c r="Z28" s="380"/>
    </row>
    <row r="29" ht="12.75" customHeight="1" spans="1:26">
      <c r="A29" s="462" t="s">
        <v>133</v>
      </c>
      <c r="B29" s="462">
        <v>3157101</v>
      </c>
      <c r="C29" s="462">
        <v>270</v>
      </c>
      <c r="D29" s="463">
        <v>0.09</v>
      </c>
      <c r="E29" s="464">
        <v>8.65</v>
      </c>
      <c r="F29" s="462">
        <v>287</v>
      </c>
      <c r="G29" s="463">
        <v>0.15</v>
      </c>
      <c r="H29" s="464">
        <v>12.94</v>
      </c>
      <c r="I29" s="380"/>
      <c r="J29" s="380"/>
      <c r="K29" s="380"/>
      <c r="L29" s="380"/>
      <c r="M29" s="380">
        <f t="shared" si="0"/>
        <v>17</v>
      </c>
      <c r="N29" s="478">
        <f t="shared" si="6"/>
        <v>0.06</v>
      </c>
      <c r="O29" s="380"/>
      <c r="P29" s="380"/>
      <c r="Q29" s="380"/>
      <c r="R29" s="380"/>
      <c r="S29" s="380"/>
      <c r="T29" s="380"/>
      <c r="U29" s="380"/>
      <c r="V29" s="380"/>
      <c r="W29" s="380"/>
      <c r="X29" s="380"/>
      <c r="Y29" s="380"/>
      <c r="Z29" s="380"/>
    </row>
    <row r="30" ht="12.75" customHeight="1" spans="1:26">
      <c r="A30" s="462" t="s">
        <v>133</v>
      </c>
      <c r="B30" s="462">
        <v>3157102</v>
      </c>
      <c r="C30" s="462">
        <v>346</v>
      </c>
      <c r="D30" s="463">
        <v>0.33</v>
      </c>
      <c r="E30" s="464">
        <v>28.37</v>
      </c>
      <c r="F30" s="462">
        <v>357</v>
      </c>
      <c r="G30" s="463">
        <v>0.37</v>
      </c>
      <c r="H30" s="464">
        <v>31.54</v>
      </c>
      <c r="I30" s="380"/>
      <c r="J30" s="380"/>
      <c r="K30" s="380"/>
      <c r="L30" s="380"/>
      <c r="M30" s="380">
        <f t="shared" si="0"/>
        <v>11</v>
      </c>
      <c r="N30" s="478">
        <f t="shared" si="6"/>
        <v>0.04</v>
      </c>
      <c r="O30" s="380"/>
      <c r="P30" s="380"/>
      <c r="Q30" s="380"/>
      <c r="R30" s="380"/>
      <c r="S30" s="380"/>
      <c r="T30" s="380"/>
      <c r="U30" s="380"/>
      <c r="V30" s="380"/>
      <c r="W30" s="380"/>
      <c r="X30" s="380"/>
      <c r="Y30" s="380"/>
      <c r="Z30" s="380"/>
    </row>
    <row r="31" ht="12.75" customHeight="1" spans="1:26">
      <c r="A31" s="462" t="s">
        <v>133</v>
      </c>
      <c r="B31" s="462">
        <v>3157103</v>
      </c>
      <c r="C31" s="462">
        <v>301</v>
      </c>
      <c r="D31" s="463">
        <v>0.12</v>
      </c>
      <c r="E31" s="464">
        <v>10.89</v>
      </c>
      <c r="F31" s="462">
        <v>310</v>
      </c>
      <c r="G31" s="463">
        <v>0.2</v>
      </c>
      <c r="H31" s="464">
        <v>17.09</v>
      </c>
      <c r="I31" s="380"/>
      <c r="J31" s="380"/>
      <c r="K31" s="380"/>
      <c r="L31" s="380"/>
      <c r="M31" s="380">
        <f t="shared" si="0"/>
        <v>9</v>
      </c>
      <c r="N31" s="478">
        <f t="shared" si="6"/>
        <v>0.08</v>
      </c>
      <c r="O31" s="380"/>
      <c r="P31" s="380"/>
      <c r="Q31" s="380"/>
      <c r="R31" s="380"/>
      <c r="S31" s="380"/>
      <c r="T31" s="380"/>
      <c r="U31" s="380"/>
      <c r="V31" s="380"/>
      <c r="W31" s="380"/>
      <c r="X31" s="380"/>
      <c r="Y31" s="380"/>
      <c r="Z31" s="380"/>
    </row>
    <row r="32" ht="12.75" customHeight="1" spans="1:26">
      <c r="A32" s="462" t="s">
        <v>133</v>
      </c>
      <c r="B32" s="462">
        <v>3157104</v>
      </c>
      <c r="C32" s="462">
        <v>130</v>
      </c>
      <c r="D32" s="463">
        <v>0.07</v>
      </c>
      <c r="E32" s="464">
        <v>6.88</v>
      </c>
      <c r="F32" s="462">
        <v>135</v>
      </c>
      <c r="G32" s="463">
        <v>0.12</v>
      </c>
      <c r="H32" s="464">
        <v>10.69</v>
      </c>
      <c r="I32" s="380"/>
      <c r="J32" s="380"/>
      <c r="K32" s="380"/>
      <c r="L32" s="380"/>
      <c r="M32" s="380">
        <f t="shared" si="0"/>
        <v>5</v>
      </c>
      <c r="N32" s="478">
        <f t="shared" si="6"/>
        <v>0.05</v>
      </c>
      <c r="O32" s="380"/>
      <c r="P32" s="380"/>
      <c r="Q32" s="380"/>
      <c r="R32" s="380"/>
      <c r="S32" s="380"/>
      <c r="T32" s="380"/>
      <c r="U32" s="380"/>
      <c r="V32" s="380"/>
      <c r="W32" s="380"/>
      <c r="X32" s="380"/>
      <c r="Y32" s="380"/>
      <c r="Z32" s="380"/>
    </row>
    <row r="33" ht="12.75" customHeight="1" spans="1:26">
      <c r="A33" s="462" t="s">
        <v>133</v>
      </c>
      <c r="B33" s="462">
        <v>3157105</v>
      </c>
      <c r="C33" s="462">
        <v>144</v>
      </c>
      <c r="D33" s="463">
        <v>0.07</v>
      </c>
      <c r="E33" s="464">
        <v>6.41</v>
      </c>
      <c r="F33" s="462">
        <v>151</v>
      </c>
      <c r="G33" s="463">
        <v>0.09</v>
      </c>
      <c r="H33" s="464">
        <v>8.32</v>
      </c>
      <c r="I33" s="380"/>
      <c r="J33" s="380"/>
      <c r="K33" s="380"/>
      <c r="L33" s="380"/>
      <c r="M33" s="380">
        <f t="shared" si="0"/>
        <v>7</v>
      </c>
      <c r="N33" s="478">
        <f t="shared" si="6"/>
        <v>0.02</v>
      </c>
      <c r="O33" s="380"/>
      <c r="P33" s="380"/>
      <c r="Q33" s="380"/>
      <c r="R33" s="380"/>
      <c r="S33" s="380"/>
      <c r="T33" s="380"/>
      <c r="U33" s="380"/>
      <c r="V33" s="380"/>
      <c r="W33" s="380"/>
      <c r="X33" s="380"/>
      <c r="Y33" s="380"/>
      <c r="Z33" s="380"/>
    </row>
    <row r="34" ht="12.75" customHeight="1" spans="1:26">
      <c r="A34" s="465" t="s">
        <v>30</v>
      </c>
      <c r="B34" s="35"/>
      <c r="C34" s="466">
        <f t="shared" ref="C34:H34" si="18">SUM(C29:C33)</f>
        <v>1191</v>
      </c>
      <c r="D34" s="467">
        <f t="shared" si="18"/>
        <v>0.68</v>
      </c>
      <c r="E34" s="468">
        <f t="shared" si="18"/>
        <v>61.2</v>
      </c>
      <c r="F34" s="466">
        <f t="shared" si="18"/>
        <v>1240</v>
      </c>
      <c r="G34" s="467">
        <f t="shared" si="18"/>
        <v>0.93</v>
      </c>
      <c r="H34" s="468">
        <f t="shared" si="18"/>
        <v>80.58</v>
      </c>
      <c r="I34" s="380"/>
      <c r="J34" s="380"/>
      <c r="K34" s="380"/>
      <c r="L34" s="380"/>
      <c r="M34" s="380">
        <f t="shared" si="0"/>
        <v>49</v>
      </c>
      <c r="N34" s="478">
        <f t="shared" si="6"/>
        <v>0.25</v>
      </c>
      <c r="O34" s="380"/>
      <c r="P34" s="380"/>
      <c r="Q34" s="380"/>
      <c r="R34" s="380"/>
      <c r="S34" s="380"/>
      <c r="T34" s="380"/>
      <c r="U34" s="380"/>
      <c r="V34" s="380"/>
      <c r="W34" s="380"/>
      <c r="X34" s="380"/>
      <c r="Y34" s="380"/>
      <c r="Z34" s="380"/>
    </row>
    <row r="35" ht="12.75" customHeight="1" spans="1:26">
      <c r="A35" s="462" t="s">
        <v>134</v>
      </c>
      <c r="B35" s="462">
        <v>3157101</v>
      </c>
      <c r="C35" s="462">
        <v>0</v>
      </c>
      <c r="D35" s="462">
        <v>0</v>
      </c>
      <c r="E35" s="462">
        <v>0</v>
      </c>
      <c r="F35" s="462">
        <v>0</v>
      </c>
      <c r="G35" s="462">
        <v>0</v>
      </c>
      <c r="H35" s="462">
        <v>0</v>
      </c>
      <c r="I35" s="380"/>
      <c r="J35" s="380"/>
      <c r="K35" s="380"/>
      <c r="L35" s="380"/>
      <c r="M35" s="380">
        <f t="shared" si="0"/>
        <v>0</v>
      </c>
      <c r="N35" s="478">
        <f t="shared" si="6"/>
        <v>0</v>
      </c>
      <c r="O35" s="380"/>
      <c r="P35" s="380"/>
      <c r="Q35" s="380"/>
      <c r="R35" s="380"/>
      <c r="S35" s="380"/>
      <c r="T35" s="380"/>
      <c r="U35" s="380"/>
      <c r="V35" s="380"/>
      <c r="W35" s="380"/>
      <c r="X35" s="380"/>
      <c r="Y35" s="380"/>
      <c r="Z35" s="380"/>
    </row>
    <row r="36" ht="12.75" customHeight="1" spans="1:26">
      <c r="A36" s="462" t="s">
        <v>134</v>
      </c>
      <c r="B36" s="462">
        <v>3157102</v>
      </c>
      <c r="C36" s="462">
        <v>0</v>
      </c>
      <c r="D36" s="462">
        <v>0</v>
      </c>
      <c r="E36" s="462">
        <v>0</v>
      </c>
      <c r="F36" s="462">
        <v>0</v>
      </c>
      <c r="G36" s="462">
        <v>0</v>
      </c>
      <c r="H36" s="462">
        <v>0</v>
      </c>
      <c r="I36" s="380"/>
      <c r="J36" s="380"/>
      <c r="K36" s="380"/>
      <c r="L36" s="380"/>
      <c r="M36" s="380">
        <f t="shared" si="0"/>
        <v>0</v>
      </c>
      <c r="N36" s="478">
        <f t="shared" si="6"/>
        <v>0</v>
      </c>
      <c r="O36" s="380"/>
      <c r="P36" s="380"/>
      <c r="Q36" s="380"/>
      <c r="R36" s="380"/>
      <c r="S36" s="380"/>
      <c r="T36" s="380"/>
      <c r="U36" s="380"/>
      <c r="V36" s="380"/>
      <c r="W36" s="380"/>
      <c r="X36" s="380"/>
      <c r="Y36" s="380"/>
      <c r="Z36" s="380"/>
    </row>
    <row r="37" ht="12.75" customHeight="1" spans="1:26">
      <c r="A37" s="462" t="s">
        <v>134</v>
      </c>
      <c r="B37" s="462">
        <v>3157103</v>
      </c>
      <c r="C37" s="462">
        <v>0</v>
      </c>
      <c r="D37" s="462">
        <v>0</v>
      </c>
      <c r="E37" s="462">
        <v>0</v>
      </c>
      <c r="F37" s="462">
        <v>0</v>
      </c>
      <c r="G37" s="462">
        <v>0</v>
      </c>
      <c r="H37" s="462">
        <v>0</v>
      </c>
      <c r="I37" s="380"/>
      <c r="J37" s="380"/>
      <c r="K37" s="380"/>
      <c r="L37" s="380"/>
      <c r="M37" s="380">
        <f t="shared" si="0"/>
        <v>0</v>
      </c>
      <c r="N37" s="478">
        <f t="shared" si="6"/>
        <v>0</v>
      </c>
      <c r="O37" s="380"/>
      <c r="P37" s="380"/>
      <c r="Q37" s="380"/>
      <c r="R37" s="380"/>
      <c r="S37" s="380"/>
      <c r="T37" s="380"/>
      <c r="U37" s="380"/>
      <c r="V37" s="380"/>
      <c r="W37" s="380"/>
      <c r="X37" s="380"/>
      <c r="Y37" s="380"/>
      <c r="Z37" s="380"/>
    </row>
    <row r="38" ht="12.75" customHeight="1" spans="1:26">
      <c r="A38" s="462" t="s">
        <v>134</v>
      </c>
      <c r="B38" s="462">
        <v>3157104</v>
      </c>
      <c r="C38" s="462">
        <v>0</v>
      </c>
      <c r="D38" s="462">
        <v>0</v>
      </c>
      <c r="E38" s="462">
        <v>0</v>
      </c>
      <c r="F38" s="462">
        <v>0</v>
      </c>
      <c r="G38" s="462">
        <v>0</v>
      </c>
      <c r="H38" s="462">
        <v>0</v>
      </c>
      <c r="I38" s="486"/>
      <c r="J38" s="380"/>
      <c r="K38" s="380"/>
      <c r="L38" s="380"/>
      <c r="M38" s="380">
        <f t="shared" si="0"/>
        <v>0</v>
      </c>
      <c r="N38" s="478">
        <f t="shared" si="6"/>
        <v>0</v>
      </c>
      <c r="O38" s="380"/>
      <c r="P38" s="380"/>
      <c r="Q38" s="380"/>
      <c r="R38" s="380"/>
      <c r="S38" s="380"/>
      <c r="T38" s="380"/>
      <c r="U38" s="380"/>
      <c r="V38" s="380"/>
      <c r="W38" s="380"/>
      <c r="X38" s="380"/>
      <c r="Y38" s="380"/>
      <c r="Z38" s="380"/>
    </row>
    <row r="39" ht="12.75" customHeight="1" spans="1:26">
      <c r="A39" s="462" t="s">
        <v>134</v>
      </c>
      <c r="B39" s="462">
        <v>3157105</v>
      </c>
      <c r="C39" s="462">
        <v>0</v>
      </c>
      <c r="D39" s="462">
        <v>0</v>
      </c>
      <c r="E39" s="462">
        <v>0</v>
      </c>
      <c r="F39" s="462">
        <v>0</v>
      </c>
      <c r="G39" s="462">
        <v>0</v>
      </c>
      <c r="H39" s="462">
        <v>0</v>
      </c>
      <c r="I39" s="380"/>
      <c r="J39" s="380"/>
      <c r="K39" s="380"/>
      <c r="L39" s="380"/>
      <c r="M39" s="380">
        <f t="shared" si="0"/>
        <v>0</v>
      </c>
      <c r="N39" s="478">
        <f t="shared" si="6"/>
        <v>0</v>
      </c>
      <c r="O39" s="380"/>
      <c r="P39" s="380"/>
      <c r="Q39" s="380"/>
      <c r="R39" s="380"/>
      <c r="S39" s="380"/>
      <c r="T39" s="380"/>
      <c r="U39" s="380"/>
      <c r="V39" s="380"/>
      <c r="W39" s="380"/>
      <c r="X39" s="380"/>
      <c r="Y39" s="380"/>
      <c r="Z39" s="380"/>
    </row>
    <row r="40" ht="12.75" customHeight="1" spans="1:26">
      <c r="A40" s="465" t="s">
        <v>30</v>
      </c>
      <c r="B40" s="35"/>
      <c r="C40" s="466">
        <f t="shared" ref="C40:H40" si="19">SUM(C35:C39)</f>
        <v>0</v>
      </c>
      <c r="D40" s="467">
        <f t="shared" si="19"/>
        <v>0</v>
      </c>
      <c r="E40" s="468">
        <f t="shared" si="19"/>
        <v>0</v>
      </c>
      <c r="F40" s="466">
        <f t="shared" si="19"/>
        <v>0</v>
      </c>
      <c r="G40" s="467">
        <f t="shared" si="19"/>
        <v>0</v>
      </c>
      <c r="H40" s="468">
        <f t="shared" si="19"/>
        <v>0</v>
      </c>
      <c r="I40" s="380"/>
      <c r="J40" s="380"/>
      <c r="K40" s="380"/>
      <c r="L40" s="380"/>
      <c r="M40" s="380">
        <f t="shared" si="0"/>
        <v>0</v>
      </c>
      <c r="N40" s="478">
        <f t="shared" si="6"/>
        <v>0</v>
      </c>
      <c r="O40" s="380"/>
      <c r="P40" s="380"/>
      <c r="Q40" s="380"/>
      <c r="R40" s="380"/>
      <c r="S40" s="380"/>
      <c r="T40" s="380"/>
      <c r="U40" s="380"/>
      <c r="V40" s="380"/>
      <c r="W40" s="380"/>
      <c r="X40" s="380"/>
      <c r="Y40" s="380"/>
      <c r="Z40" s="380"/>
    </row>
    <row r="41" ht="12.75" customHeight="1" spans="1:26">
      <c r="A41" s="462" t="s">
        <v>135</v>
      </c>
      <c r="B41" s="462">
        <v>3157101</v>
      </c>
      <c r="C41" s="462">
        <v>23</v>
      </c>
      <c r="D41" s="463">
        <v>0.01</v>
      </c>
      <c r="E41" s="464">
        <v>1.48</v>
      </c>
      <c r="F41" s="462">
        <v>18</v>
      </c>
      <c r="G41" s="463">
        <v>0.01</v>
      </c>
      <c r="H41" s="464">
        <v>1.34</v>
      </c>
      <c r="I41" s="380"/>
      <c r="J41" s="380"/>
      <c r="K41" s="380"/>
      <c r="L41" s="380"/>
      <c r="M41" s="380">
        <f t="shared" si="0"/>
        <v>-5</v>
      </c>
      <c r="N41" s="478">
        <f t="shared" si="6"/>
        <v>0</v>
      </c>
      <c r="O41" s="380"/>
      <c r="P41" s="380"/>
      <c r="Q41" s="380"/>
      <c r="R41" s="380"/>
      <c r="S41" s="380"/>
      <c r="T41" s="380"/>
      <c r="U41" s="380"/>
      <c r="V41" s="380"/>
      <c r="W41" s="380"/>
      <c r="X41" s="380"/>
      <c r="Y41" s="380"/>
      <c r="Z41" s="380"/>
    </row>
    <row r="42" ht="12.75" customHeight="1" spans="1:26">
      <c r="A42" s="462" t="s">
        <v>135</v>
      </c>
      <c r="B42" s="462">
        <v>3157102</v>
      </c>
      <c r="C42" s="462">
        <v>30</v>
      </c>
      <c r="D42" s="463">
        <v>0.03</v>
      </c>
      <c r="E42" s="464">
        <v>2.93</v>
      </c>
      <c r="F42" s="462">
        <v>26</v>
      </c>
      <c r="G42" s="463">
        <v>0.02</v>
      </c>
      <c r="H42" s="464">
        <v>1.93</v>
      </c>
      <c r="I42" s="380"/>
      <c r="J42" s="380"/>
      <c r="K42" s="380"/>
      <c r="L42" s="380"/>
      <c r="M42" s="380">
        <f t="shared" si="0"/>
        <v>-4</v>
      </c>
      <c r="N42" s="478">
        <f t="shared" si="6"/>
        <v>-0.01</v>
      </c>
      <c r="O42" s="380"/>
      <c r="P42" s="380"/>
      <c r="Q42" s="380"/>
      <c r="R42" s="380"/>
      <c r="S42" s="380"/>
      <c r="T42" s="380"/>
      <c r="U42" s="380"/>
      <c r="V42" s="380"/>
      <c r="W42" s="380"/>
      <c r="X42" s="380"/>
      <c r="Y42" s="380"/>
      <c r="Z42" s="380"/>
    </row>
    <row r="43" ht="12.75" customHeight="1" spans="1:26">
      <c r="A43" s="462" t="s">
        <v>135</v>
      </c>
      <c r="B43" s="462">
        <v>3157103</v>
      </c>
      <c r="C43" s="462">
        <v>51</v>
      </c>
      <c r="D43" s="463">
        <v>0.05</v>
      </c>
      <c r="E43" s="464">
        <v>4.58</v>
      </c>
      <c r="F43" s="462">
        <v>39</v>
      </c>
      <c r="G43" s="463">
        <v>0.04</v>
      </c>
      <c r="H43" s="464">
        <v>3.91</v>
      </c>
      <c r="I43" s="380"/>
      <c r="J43" s="380"/>
      <c r="K43" s="380"/>
      <c r="L43" s="380"/>
      <c r="M43" s="380">
        <f t="shared" si="0"/>
        <v>-12</v>
      </c>
      <c r="N43" s="478">
        <f t="shared" si="6"/>
        <v>-0.01</v>
      </c>
      <c r="O43" s="380"/>
      <c r="P43" s="380"/>
      <c r="Q43" s="380"/>
      <c r="R43" s="380"/>
      <c r="S43" s="380"/>
      <c r="T43" s="380"/>
      <c r="U43" s="380"/>
      <c r="V43" s="380"/>
      <c r="W43" s="380"/>
      <c r="X43" s="380"/>
      <c r="Y43" s="380"/>
      <c r="Z43" s="380"/>
    </row>
    <row r="44" ht="12.75" customHeight="1" spans="1:26">
      <c r="A44" s="462" t="s">
        <v>135</v>
      </c>
      <c r="B44" s="462">
        <v>3157104</v>
      </c>
      <c r="C44" s="462">
        <v>27</v>
      </c>
      <c r="D44" s="463">
        <v>0.01</v>
      </c>
      <c r="E44" s="464">
        <v>1.18</v>
      </c>
      <c r="F44" s="462">
        <v>33</v>
      </c>
      <c r="G44" s="463">
        <v>0.02</v>
      </c>
      <c r="H44" s="464">
        <v>2.19</v>
      </c>
      <c r="I44" s="380"/>
      <c r="J44" s="380"/>
      <c r="K44" s="380"/>
      <c r="L44" s="380"/>
      <c r="M44" s="380">
        <f t="shared" si="0"/>
        <v>6</v>
      </c>
      <c r="N44" s="478">
        <f t="shared" si="6"/>
        <v>0.01</v>
      </c>
      <c r="O44" s="380"/>
      <c r="P44" s="380"/>
      <c r="Q44" s="380"/>
      <c r="R44" s="380"/>
      <c r="S44" s="380"/>
      <c r="T44" s="380"/>
      <c r="U44" s="380"/>
      <c r="V44" s="380"/>
      <c r="W44" s="380"/>
      <c r="X44" s="380"/>
      <c r="Y44" s="380"/>
      <c r="Z44" s="380"/>
    </row>
    <row r="45" ht="12.75" customHeight="1" spans="1:26">
      <c r="A45" s="462" t="s">
        <v>135</v>
      </c>
      <c r="B45" s="462">
        <v>3157105</v>
      </c>
      <c r="C45" s="462">
        <v>11</v>
      </c>
      <c r="D45" s="463">
        <v>0</v>
      </c>
      <c r="E45" s="464">
        <v>0.43</v>
      </c>
      <c r="F45" s="462">
        <v>11</v>
      </c>
      <c r="G45" s="463">
        <v>0</v>
      </c>
      <c r="H45" s="464">
        <v>0.61</v>
      </c>
      <c r="I45" s="380"/>
      <c r="J45" s="380"/>
      <c r="K45" s="380"/>
      <c r="L45" s="380"/>
      <c r="M45" s="380">
        <f t="shared" si="0"/>
        <v>0</v>
      </c>
      <c r="N45" s="478">
        <f t="shared" si="6"/>
        <v>0</v>
      </c>
      <c r="O45" s="380"/>
      <c r="P45" s="380"/>
      <c r="Q45" s="380"/>
      <c r="R45" s="380"/>
      <c r="S45" s="380"/>
      <c r="T45" s="380"/>
      <c r="U45" s="380"/>
      <c r="V45" s="380"/>
      <c r="W45" s="380"/>
      <c r="X45" s="380"/>
      <c r="Y45" s="380"/>
      <c r="Z45" s="380"/>
    </row>
    <row r="46" ht="12.75" customHeight="1" spans="1:26">
      <c r="A46" s="465" t="s">
        <v>30</v>
      </c>
      <c r="B46" s="35"/>
      <c r="C46" s="466">
        <f t="shared" ref="C46:H46" si="20">SUM(C41:C45)</f>
        <v>142</v>
      </c>
      <c r="D46" s="467">
        <f t="shared" si="20"/>
        <v>0.1</v>
      </c>
      <c r="E46" s="468">
        <f t="shared" si="20"/>
        <v>10.6</v>
      </c>
      <c r="F46" s="466">
        <f t="shared" si="20"/>
        <v>127</v>
      </c>
      <c r="G46" s="467">
        <f t="shared" si="20"/>
        <v>0.09</v>
      </c>
      <c r="H46" s="468">
        <f t="shared" si="20"/>
        <v>9.98</v>
      </c>
      <c r="I46" s="380"/>
      <c r="J46" s="380"/>
      <c r="K46" s="380"/>
      <c r="L46" s="380"/>
      <c r="M46" s="380">
        <f t="shared" si="0"/>
        <v>-15</v>
      </c>
      <c r="N46" s="478">
        <f t="shared" si="6"/>
        <v>-0.00999999999999998</v>
      </c>
      <c r="O46" s="380"/>
      <c r="P46" s="380"/>
      <c r="Q46" s="380"/>
      <c r="R46" s="380"/>
      <c r="S46" s="380"/>
      <c r="T46" s="380"/>
      <c r="U46" s="380"/>
      <c r="V46" s="380"/>
      <c r="W46" s="380"/>
      <c r="X46" s="380"/>
      <c r="Y46" s="380"/>
      <c r="Z46" s="380"/>
    </row>
    <row r="47" ht="12.75" customHeight="1" spans="1:26">
      <c r="A47" s="469" t="s">
        <v>136</v>
      </c>
      <c r="B47" s="35"/>
      <c r="C47" s="470">
        <f t="shared" ref="C47:H47" si="21">C10+C28+C34+C40+C46</f>
        <v>5778</v>
      </c>
      <c r="D47" s="471">
        <f t="shared" si="21"/>
        <v>1.31</v>
      </c>
      <c r="E47" s="472">
        <f t="shared" si="21"/>
        <v>105.15</v>
      </c>
      <c r="F47" s="470">
        <f t="shared" si="21"/>
        <v>6239</v>
      </c>
      <c r="G47" s="471">
        <f t="shared" si="21"/>
        <v>1.62</v>
      </c>
      <c r="H47" s="472">
        <f t="shared" si="21"/>
        <v>129.41</v>
      </c>
      <c r="I47" s="380"/>
      <c r="J47" s="380"/>
      <c r="K47" s="380"/>
      <c r="L47" s="380"/>
      <c r="M47" s="380">
        <f t="shared" si="0"/>
        <v>461</v>
      </c>
      <c r="N47" s="478">
        <f t="shared" si="6"/>
        <v>0.31</v>
      </c>
      <c r="O47" s="380"/>
      <c r="P47" s="380"/>
      <c r="Q47" s="380"/>
      <c r="R47" s="380"/>
      <c r="S47" s="380"/>
      <c r="T47" s="380"/>
      <c r="U47" s="380"/>
      <c r="V47" s="380"/>
      <c r="W47" s="380"/>
      <c r="X47" s="380"/>
      <c r="Y47" s="380"/>
      <c r="Z47" s="380"/>
    </row>
    <row r="48" ht="12.75" customHeight="1" spans="1:26">
      <c r="A48" s="469" t="s">
        <v>137</v>
      </c>
      <c r="B48" s="35"/>
      <c r="C48" s="371">
        <f t="shared" ref="C48:H48" si="22">C16+C22</f>
        <v>217381</v>
      </c>
      <c r="D48" s="471">
        <f t="shared" si="22"/>
        <v>15.68</v>
      </c>
      <c r="E48" s="472">
        <f t="shared" si="22"/>
        <v>979.14</v>
      </c>
      <c r="F48" s="371">
        <f t="shared" si="22"/>
        <v>229689</v>
      </c>
      <c r="G48" s="471">
        <f t="shared" si="22"/>
        <v>17.55</v>
      </c>
      <c r="H48" s="472">
        <f t="shared" si="22"/>
        <v>1126.58</v>
      </c>
      <c r="I48" s="380"/>
      <c r="J48" s="380"/>
      <c r="K48" s="380"/>
      <c r="L48" s="380"/>
      <c r="M48" s="380">
        <f t="shared" si="0"/>
        <v>12308</v>
      </c>
      <c r="N48" s="478">
        <f t="shared" si="6"/>
        <v>1.87</v>
      </c>
      <c r="O48" s="380"/>
      <c r="P48" s="380"/>
      <c r="Q48" s="380"/>
      <c r="R48" s="380"/>
      <c r="S48" s="380"/>
      <c r="T48" s="380"/>
      <c r="U48" s="380"/>
      <c r="V48" s="380"/>
      <c r="W48" s="380"/>
      <c r="X48" s="380"/>
      <c r="Y48" s="380"/>
      <c r="Z48" s="380"/>
    </row>
    <row r="49" ht="12.75" customHeight="1" spans="1:26">
      <c r="A49" s="473" t="s">
        <v>30</v>
      </c>
      <c r="B49" s="35"/>
      <c r="C49" s="474">
        <f t="shared" ref="C49:H49" si="23">C46+C40+C34+C28+C22+C16+C10</f>
        <v>223159</v>
      </c>
      <c r="D49" s="475">
        <f t="shared" si="23"/>
        <v>16.99</v>
      </c>
      <c r="E49" s="476">
        <f t="shared" si="23"/>
        <v>1084.29</v>
      </c>
      <c r="F49" s="474">
        <f t="shared" si="23"/>
        <v>235928</v>
      </c>
      <c r="G49" s="475">
        <f t="shared" si="23"/>
        <v>19.17</v>
      </c>
      <c r="H49" s="476">
        <f t="shared" si="23"/>
        <v>1255.99</v>
      </c>
      <c r="I49" s="380"/>
      <c r="J49" s="380"/>
      <c r="K49" s="380"/>
      <c r="L49" s="380"/>
      <c r="M49" s="380">
        <f t="shared" si="0"/>
        <v>12769</v>
      </c>
      <c r="N49" s="478">
        <f t="shared" si="6"/>
        <v>2.18</v>
      </c>
      <c r="O49" s="380"/>
      <c r="P49" s="380"/>
      <c r="Q49" s="380"/>
      <c r="R49" s="380"/>
      <c r="S49" s="380"/>
      <c r="T49" s="380"/>
      <c r="U49" s="380"/>
      <c r="V49" s="380"/>
      <c r="W49" s="380"/>
      <c r="X49" s="380"/>
      <c r="Y49" s="380"/>
      <c r="Z49" s="380"/>
    </row>
    <row r="50" ht="12.75" customHeight="1" spans="1:26">
      <c r="A50" s="380"/>
      <c r="B50" s="380"/>
      <c r="C50" s="380"/>
      <c r="D50" s="380"/>
      <c r="E50" s="380"/>
      <c r="F50" s="380"/>
      <c r="G50" s="380"/>
      <c r="H50" s="380"/>
      <c r="I50" s="380"/>
      <c r="J50" s="380"/>
      <c r="K50" s="380"/>
      <c r="L50" s="380"/>
      <c r="M50" s="380"/>
      <c r="N50" s="380"/>
      <c r="O50" s="380"/>
      <c r="P50" s="380"/>
      <c r="Q50" s="380"/>
      <c r="R50" s="380"/>
      <c r="S50" s="380"/>
      <c r="T50" s="380"/>
      <c r="U50" s="380"/>
      <c r="V50" s="380"/>
      <c r="W50" s="380"/>
      <c r="X50" s="380"/>
      <c r="Y50" s="380"/>
      <c r="Z50" s="380"/>
    </row>
    <row r="51" ht="12.75" customHeight="1" spans="1:26">
      <c r="A51" s="380"/>
      <c r="B51" s="380"/>
      <c r="C51" s="380"/>
      <c r="D51" s="380"/>
      <c r="E51" s="380"/>
      <c r="F51" s="380"/>
      <c r="G51" s="380"/>
      <c r="H51" s="380"/>
      <c r="I51" s="380"/>
      <c r="J51" s="380"/>
      <c r="K51" s="380"/>
      <c r="L51" s="380"/>
      <c r="M51" s="380"/>
      <c r="N51" s="380"/>
      <c r="O51" s="380"/>
      <c r="P51" s="380"/>
      <c r="Q51" s="380"/>
      <c r="R51" s="380"/>
      <c r="S51" s="380"/>
      <c r="T51" s="380"/>
      <c r="U51" s="380"/>
      <c r="V51" s="380"/>
      <c r="W51" s="380"/>
      <c r="X51" s="380"/>
      <c r="Y51" s="380"/>
      <c r="Z51" s="380"/>
    </row>
    <row r="52" ht="12.75" customHeight="1" spans="1:26">
      <c r="A52" s="380"/>
      <c r="B52" s="380"/>
      <c r="C52" s="380"/>
      <c r="D52" s="380"/>
      <c r="E52" s="380"/>
      <c r="F52" s="380"/>
      <c r="G52" s="380"/>
      <c r="H52" s="380"/>
      <c r="I52" s="380"/>
      <c r="J52" s="380"/>
      <c r="K52" s="380"/>
      <c r="L52" s="380"/>
      <c r="M52" s="380"/>
      <c r="N52" s="380"/>
      <c r="O52" s="380"/>
      <c r="P52" s="380"/>
      <c r="Q52" s="380"/>
      <c r="R52" s="380"/>
      <c r="S52" s="380"/>
      <c r="T52" s="380"/>
      <c r="U52" s="380"/>
      <c r="V52" s="380"/>
      <c r="W52" s="380"/>
      <c r="X52" s="380"/>
      <c r="Y52" s="380"/>
      <c r="Z52" s="380"/>
    </row>
    <row r="53" ht="12.75" customHeight="1" spans="1:26">
      <c r="A53" s="380"/>
      <c r="B53" s="380"/>
      <c r="C53" s="380"/>
      <c r="D53" s="380"/>
      <c r="E53" s="380"/>
      <c r="F53" s="380"/>
      <c r="G53" s="380"/>
      <c r="H53" s="380"/>
      <c r="I53" s="380"/>
      <c r="J53" s="380"/>
      <c r="K53" s="380"/>
      <c r="L53" s="380"/>
      <c r="M53" s="380"/>
      <c r="N53" s="380"/>
      <c r="O53" s="380"/>
      <c r="P53" s="380"/>
      <c r="Q53" s="380"/>
      <c r="R53" s="380"/>
      <c r="S53" s="380"/>
      <c r="T53" s="380"/>
      <c r="U53" s="380"/>
      <c r="V53" s="380"/>
      <c r="W53" s="380"/>
      <c r="X53" s="380"/>
      <c r="Y53" s="380"/>
      <c r="Z53" s="380"/>
    </row>
    <row r="54" ht="12.75" customHeight="1" spans="1:26">
      <c r="A54" s="380"/>
      <c r="B54" s="380"/>
      <c r="C54" s="380"/>
      <c r="D54" s="380"/>
      <c r="E54" s="380"/>
      <c r="F54" s="380"/>
      <c r="G54" s="380"/>
      <c r="H54" s="380"/>
      <c r="I54" s="380"/>
      <c r="J54" s="380"/>
      <c r="K54" s="380"/>
      <c r="L54" s="380"/>
      <c r="M54" s="380"/>
      <c r="N54" s="380"/>
      <c r="O54" s="380"/>
      <c r="P54" s="380"/>
      <c r="Q54" s="380"/>
      <c r="R54" s="380"/>
      <c r="S54" s="380"/>
      <c r="T54" s="380"/>
      <c r="U54" s="380"/>
      <c r="V54" s="380"/>
      <c r="W54" s="380"/>
      <c r="X54" s="380"/>
      <c r="Y54" s="380"/>
      <c r="Z54" s="380"/>
    </row>
    <row r="55" ht="12.75" customHeight="1" spans="1:26">
      <c r="A55" s="380"/>
      <c r="B55" s="380"/>
      <c r="C55" s="380"/>
      <c r="D55" s="380"/>
      <c r="E55" s="380"/>
      <c r="F55" s="380"/>
      <c r="G55" s="380"/>
      <c r="H55" s="380"/>
      <c r="I55" s="380"/>
      <c r="J55" s="380"/>
      <c r="K55" s="380"/>
      <c r="L55" s="380"/>
      <c r="M55" s="380"/>
      <c r="N55" s="380"/>
      <c r="O55" s="380"/>
      <c r="P55" s="380"/>
      <c r="Q55" s="380"/>
      <c r="R55" s="380"/>
      <c r="S55" s="380"/>
      <c r="T55" s="380"/>
      <c r="U55" s="380"/>
      <c r="V55" s="380"/>
      <c r="W55" s="380"/>
      <c r="X55" s="380"/>
      <c r="Y55" s="380"/>
      <c r="Z55" s="380"/>
    </row>
    <row r="56" ht="12.75" customHeight="1" spans="1:26">
      <c r="A56" s="380"/>
      <c r="B56" s="380"/>
      <c r="C56" s="380"/>
      <c r="D56" s="380"/>
      <c r="E56" s="380"/>
      <c r="F56" s="380"/>
      <c r="G56" s="380"/>
      <c r="H56" s="380"/>
      <c r="I56" s="380"/>
      <c r="J56" s="380"/>
      <c r="K56" s="380"/>
      <c r="L56" s="380"/>
      <c r="M56" s="380"/>
      <c r="N56" s="380"/>
      <c r="O56" s="380"/>
      <c r="P56" s="380"/>
      <c r="Q56" s="380"/>
      <c r="R56" s="380"/>
      <c r="S56" s="380"/>
      <c r="T56" s="380"/>
      <c r="U56" s="380"/>
      <c r="V56" s="380"/>
      <c r="W56" s="380"/>
      <c r="X56" s="380"/>
      <c r="Y56" s="380"/>
      <c r="Z56" s="380"/>
    </row>
    <row r="57" ht="12.75" customHeight="1" spans="1:26">
      <c r="A57" s="380"/>
      <c r="B57" s="380"/>
      <c r="C57" s="380"/>
      <c r="D57" s="380"/>
      <c r="E57" s="380"/>
      <c r="F57" s="380"/>
      <c r="G57" s="380"/>
      <c r="H57" s="380"/>
      <c r="I57" s="380"/>
      <c r="J57" s="380"/>
      <c r="K57" s="380"/>
      <c r="L57" s="380"/>
      <c r="M57" s="380"/>
      <c r="N57" s="380"/>
      <c r="O57" s="380"/>
      <c r="P57" s="380"/>
      <c r="Q57" s="380"/>
      <c r="R57" s="380"/>
      <c r="S57" s="380"/>
      <c r="T57" s="380"/>
      <c r="U57" s="380"/>
      <c r="V57" s="380"/>
      <c r="W57" s="380"/>
      <c r="X57" s="380"/>
      <c r="Y57" s="380"/>
      <c r="Z57" s="380"/>
    </row>
    <row r="58" ht="12.75" customHeight="1" spans="1:26">
      <c r="A58" s="380"/>
      <c r="B58" s="380"/>
      <c r="C58" s="380"/>
      <c r="D58" s="380"/>
      <c r="E58" s="380"/>
      <c r="F58" s="380"/>
      <c r="G58" s="380"/>
      <c r="H58" s="380"/>
      <c r="I58" s="380"/>
      <c r="J58" s="380"/>
      <c r="K58" s="380"/>
      <c r="L58" s="380"/>
      <c r="M58" s="380"/>
      <c r="N58" s="380"/>
      <c r="O58" s="380"/>
      <c r="P58" s="380"/>
      <c r="Q58" s="380"/>
      <c r="R58" s="380"/>
      <c r="S58" s="380"/>
      <c r="T58" s="380"/>
      <c r="U58" s="380"/>
      <c r="V58" s="380"/>
      <c r="W58" s="380"/>
      <c r="X58" s="380"/>
      <c r="Y58" s="380"/>
      <c r="Z58" s="380"/>
    </row>
    <row r="59" ht="12.75" customHeight="1" spans="1:26">
      <c r="A59" s="380"/>
      <c r="B59" s="380"/>
      <c r="C59" s="380"/>
      <c r="D59" s="380"/>
      <c r="E59" s="380"/>
      <c r="F59" s="380"/>
      <c r="G59" s="380"/>
      <c r="H59" s="380"/>
      <c r="I59" s="380"/>
      <c r="J59" s="380"/>
      <c r="K59" s="380"/>
      <c r="L59" s="380"/>
      <c r="M59" s="380"/>
      <c r="N59" s="380"/>
      <c r="O59" s="380"/>
      <c r="P59" s="380"/>
      <c r="Q59" s="380"/>
      <c r="R59" s="380"/>
      <c r="S59" s="380"/>
      <c r="T59" s="380"/>
      <c r="U59" s="380"/>
      <c r="V59" s="380"/>
      <c r="W59" s="380"/>
      <c r="X59" s="380"/>
      <c r="Y59" s="380"/>
      <c r="Z59" s="380"/>
    </row>
    <row r="60" ht="12.75" customHeight="1" spans="1:26">
      <c r="A60" s="380"/>
      <c r="B60" s="380"/>
      <c r="C60" s="380"/>
      <c r="D60" s="380"/>
      <c r="E60" s="380"/>
      <c r="F60" s="380"/>
      <c r="G60" s="380"/>
      <c r="H60" s="380"/>
      <c r="I60" s="380"/>
      <c r="J60" s="380"/>
      <c r="K60" s="380"/>
      <c r="L60" s="380"/>
      <c r="M60" s="380"/>
      <c r="N60" s="380"/>
      <c r="O60" s="380"/>
      <c r="P60" s="380"/>
      <c r="Q60" s="380"/>
      <c r="R60" s="380"/>
      <c r="S60" s="380"/>
      <c r="T60" s="380"/>
      <c r="U60" s="380"/>
      <c r="V60" s="380"/>
      <c r="W60" s="380"/>
      <c r="X60" s="380"/>
      <c r="Y60" s="380"/>
      <c r="Z60" s="380"/>
    </row>
    <row r="61" ht="12.75" customHeight="1" spans="1:26">
      <c r="A61" s="380"/>
      <c r="B61" s="380"/>
      <c r="C61" s="380"/>
      <c r="D61" s="380"/>
      <c r="E61" s="380"/>
      <c r="F61" s="380"/>
      <c r="G61" s="380"/>
      <c r="H61" s="380"/>
      <c r="I61" s="380"/>
      <c r="J61" s="380"/>
      <c r="K61" s="380"/>
      <c r="L61" s="380"/>
      <c r="M61" s="380"/>
      <c r="N61" s="380"/>
      <c r="O61" s="380"/>
      <c r="P61" s="380"/>
      <c r="Q61" s="380"/>
      <c r="R61" s="380"/>
      <c r="S61" s="380"/>
      <c r="T61" s="380"/>
      <c r="U61" s="380"/>
      <c r="V61" s="380"/>
      <c r="W61" s="380"/>
      <c r="X61" s="380"/>
      <c r="Y61" s="380"/>
      <c r="Z61" s="380"/>
    </row>
    <row r="62" ht="12.75" customHeight="1" spans="1:26">
      <c r="A62" s="380"/>
      <c r="B62" s="380"/>
      <c r="C62" s="380"/>
      <c r="D62" s="380"/>
      <c r="E62" s="380"/>
      <c r="F62" s="380"/>
      <c r="G62" s="380"/>
      <c r="H62" s="380"/>
      <c r="I62" s="380"/>
      <c r="J62" s="380"/>
      <c r="K62" s="380"/>
      <c r="L62" s="380"/>
      <c r="M62" s="380"/>
      <c r="N62" s="380"/>
      <c r="O62" s="380"/>
      <c r="P62" s="380"/>
      <c r="Q62" s="380"/>
      <c r="R62" s="380"/>
      <c r="S62" s="380"/>
      <c r="T62" s="380"/>
      <c r="U62" s="380"/>
      <c r="V62" s="380"/>
      <c r="W62" s="380"/>
      <c r="X62" s="380"/>
      <c r="Y62" s="380"/>
      <c r="Z62" s="380"/>
    </row>
    <row r="63" ht="12.75" customHeight="1" spans="1:26">
      <c r="A63" s="380"/>
      <c r="B63" s="380"/>
      <c r="C63" s="380"/>
      <c r="D63" s="380"/>
      <c r="E63" s="380"/>
      <c r="F63" s="380"/>
      <c r="G63" s="380"/>
      <c r="H63" s="380"/>
      <c r="I63" s="380"/>
      <c r="J63" s="380"/>
      <c r="K63" s="380"/>
      <c r="L63" s="380"/>
      <c r="M63" s="380"/>
      <c r="N63" s="380"/>
      <c r="O63" s="380"/>
      <c r="P63" s="380"/>
      <c r="Q63" s="380"/>
      <c r="R63" s="380"/>
      <c r="S63" s="380"/>
      <c r="T63" s="380"/>
      <c r="U63" s="380"/>
      <c r="V63" s="380"/>
      <c r="W63" s="380"/>
      <c r="X63" s="380"/>
      <c r="Y63" s="380"/>
      <c r="Z63" s="380"/>
    </row>
    <row r="64" ht="12.75" customHeight="1" spans="1:26">
      <c r="A64" s="380"/>
      <c r="B64" s="380"/>
      <c r="C64" s="380"/>
      <c r="D64" s="380"/>
      <c r="E64" s="380"/>
      <c r="F64" s="380"/>
      <c r="G64" s="380"/>
      <c r="H64" s="380"/>
      <c r="I64" s="380"/>
      <c r="J64" s="380"/>
      <c r="K64" s="380"/>
      <c r="L64" s="380"/>
      <c r="M64" s="380"/>
      <c r="N64" s="380"/>
      <c r="O64" s="380"/>
      <c r="P64" s="380"/>
      <c r="Q64" s="380"/>
      <c r="R64" s="380"/>
      <c r="S64" s="380"/>
      <c r="T64" s="380"/>
      <c r="U64" s="380"/>
      <c r="V64" s="380"/>
      <c r="W64" s="380"/>
      <c r="X64" s="380"/>
      <c r="Y64" s="380"/>
      <c r="Z64" s="380"/>
    </row>
    <row r="65" ht="12.75" customHeight="1" spans="1:26">
      <c r="A65" s="380"/>
      <c r="B65" s="380"/>
      <c r="C65" s="380"/>
      <c r="D65" s="380"/>
      <c r="E65" s="380"/>
      <c r="F65" s="380"/>
      <c r="G65" s="380"/>
      <c r="H65" s="380"/>
      <c r="I65" s="380"/>
      <c r="J65" s="380"/>
      <c r="K65" s="380"/>
      <c r="L65" s="380"/>
      <c r="M65" s="380"/>
      <c r="N65" s="380"/>
      <c r="O65" s="380"/>
      <c r="P65" s="380"/>
      <c r="Q65" s="380"/>
      <c r="R65" s="380"/>
      <c r="S65" s="380"/>
      <c r="T65" s="380"/>
      <c r="U65" s="380"/>
      <c r="V65" s="380"/>
      <c r="W65" s="380"/>
      <c r="X65" s="380"/>
      <c r="Y65" s="380"/>
      <c r="Z65" s="380"/>
    </row>
    <row r="66" ht="12.75" customHeight="1" spans="1:26">
      <c r="A66" s="380"/>
      <c r="B66" s="380"/>
      <c r="C66" s="380"/>
      <c r="D66" s="380"/>
      <c r="E66" s="380"/>
      <c r="F66" s="380"/>
      <c r="G66" s="380"/>
      <c r="H66" s="380"/>
      <c r="I66" s="380"/>
      <c r="J66" s="380"/>
      <c r="K66" s="380"/>
      <c r="L66" s="380"/>
      <c r="M66" s="380"/>
      <c r="N66" s="380"/>
      <c r="O66" s="380"/>
      <c r="P66" s="380"/>
      <c r="Q66" s="380"/>
      <c r="R66" s="380"/>
      <c r="S66" s="380"/>
      <c r="T66" s="380"/>
      <c r="U66" s="380"/>
      <c r="V66" s="380"/>
      <c r="W66" s="380"/>
      <c r="X66" s="380"/>
      <c r="Y66" s="380"/>
      <c r="Z66" s="380"/>
    </row>
    <row r="67" ht="12.75" customHeight="1" spans="1:26">
      <c r="A67" s="380"/>
      <c r="B67" s="380"/>
      <c r="C67" s="380"/>
      <c r="D67" s="380"/>
      <c r="E67" s="380"/>
      <c r="F67" s="380"/>
      <c r="G67" s="380"/>
      <c r="H67" s="380"/>
      <c r="I67" s="380"/>
      <c r="J67" s="380"/>
      <c r="K67" s="380"/>
      <c r="L67" s="380"/>
      <c r="M67" s="380"/>
      <c r="N67" s="380"/>
      <c r="O67" s="380"/>
      <c r="P67" s="380"/>
      <c r="Q67" s="380"/>
      <c r="R67" s="380"/>
      <c r="S67" s="380"/>
      <c r="T67" s="380"/>
      <c r="U67" s="380"/>
      <c r="V67" s="380"/>
      <c r="W67" s="380"/>
      <c r="X67" s="380"/>
      <c r="Y67" s="380"/>
      <c r="Z67" s="380"/>
    </row>
    <row r="68" ht="12.75" customHeight="1" spans="1:26">
      <c r="A68" s="380"/>
      <c r="B68" s="380"/>
      <c r="C68" s="380"/>
      <c r="D68" s="380"/>
      <c r="E68" s="380"/>
      <c r="F68" s="380"/>
      <c r="G68" s="380"/>
      <c r="H68" s="380"/>
      <c r="I68" s="380"/>
      <c r="J68" s="380"/>
      <c r="K68" s="380"/>
      <c r="L68" s="380"/>
      <c r="M68" s="380"/>
      <c r="N68" s="380"/>
      <c r="O68" s="380"/>
      <c r="P68" s="380"/>
      <c r="Q68" s="380"/>
      <c r="R68" s="380"/>
      <c r="S68" s="380"/>
      <c r="T68" s="380"/>
      <c r="U68" s="380"/>
      <c r="V68" s="380"/>
      <c r="W68" s="380"/>
      <c r="X68" s="380"/>
      <c r="Y68" s="380"/>
      <c r="Z68" s="380"/>
    </row>
    <row r="69" ht="12.75" customHeight="1" spans="1:26">
      <c r="A69" s="380"/>
      <c r="B69" s="380"/>
      <c r="C69" s="380"/>
      <c r="D69" s="380"/>
      <c r="E69" s="380"/>
      <c r="F69" s="380"/>
      <c r="G69" s="380"/>
      <c r="H69" s="380"/>
      <c r="I69" s="380"/>
      <c r="J69" s="380"/>
      <c r="K69" s="380"/>
      <c r="L69" s="380"/>
      <c r="M69" s="380"/>
      <c r="N69" s="380"/>
      <c r="O69" s="380"/>
      <c r="P69" s="380"/>
      <c r="Q69" s="380"/>
      <c r="R69" s="380"/>
      <c r="S69" s="380"/>
      <c r="T69" s="380"/>
      <c r="U69" s="380"/>
      <c r="V69" s="380"/>
      <c r="W69" s="380"/>
      <c r="X69" s="380"/>
      <c r="Y69" s="380"/>
      <c r="Z69" s="380"/>
    </row>
    <row r="70" ht="12.75" customHeight="1" spans="1:26">
      <c r="A70" s="380"/>
      <c r="B70" s="380"/>
      <c r="C70" s="380"/>
      <c r="D70" s="380"/>
      <c r="E70" s="380"/>
      <c r="F70" s="380"/>
      <c r="G70" s="380"/>
      <c r="H70" s="380"/>
      <c r="I70" s="380"/>
      <c r="J70" s="380"/>
      <c r="K70" s="380"/>
      <c r="L70" s="380"/>
      <c r="M70" s="380"/>
      <c r="N70" s="380"/>
      <c r="O70" s="380"/>
      <c r="P70" s="380"/>
      <c r="Q70" s="380"/>
      <c r="R70" s="380"/>
      <c r="S70" s="380"/>
      <c r="T70" s="380"/>
      <c r="U70" s="380"/>
      <c r="V70" s="380"/>
      <c r="W70" s="380"/>
      <c r="X70" s="380"/>
      <c r="Y70" s="380"/>
      <c r="Z70" s="380"/>
    </row>
    <row r="71" ht="12.75" customHeight="1" spans="1:26">
      <c r="A71" s="380"/>
      <c r="B71" s="380"/>
      <c r="C71" s="380"/>
      <c r="D71" s="380"/>
      <c r="E71" s="380"/>
      <c r="F71" s="380"/>
      <c r="G71" s="380"/>
      <c r="H71" s="380"/>
      <c r="I71" s="380"/>
      <c r="J71" s="380"/>
      <c r="K71" s="380"/>
      <c r="L71" s="380"/>
      <c r="M71" s="380"/>
      <c r="N71" s="380"/>
      <c r="O71" s="380"/>
      <c r="P71" s="380"/>
      <c r="Q71" s="380"/>
      <c r="R71" s="380"/>
      <c r="S71" s="380"/>
      <c r="T71" s="380"/>
      <c r="U71" s="380"/>
      <c r="V71" s="380"/>
      <c r="W71" s="380"/>
      <c r="X71" s="380"/>
      <c r="Y71" s="380"/>
      <c r="Z71" s="380"/>
    </row>
    <row r="72" ht="12.75" customHeight="1" spans="1:26">
      <c r="A72" s="380"/>
      <c r="B72" s="380"/>
      <c r="C72" s="380"/>
      <c r="D72" s="380"/>
      <c r="E72" s="380"/>
      <c r="F72" s="380"/>
      <c r="G72" s="380"/>
      <c r="H72" s="380"/>
      <c r="I72" s="380"/>
      <c r="J72" s="380"/>
      <c r="K72" s="380"/>
      <c r="L72" s="380"/>
      <c r="M72" s="380"/>
      <c r="N72" s="380"/>
      <c r="O72" s="380"/>
      <c r="P72" s="380"/>
      <c r="Q72" s="380"/>
      <c r="R72" s="380"/>
      <c r="S72" s="380"/>
      <c r="T72" s="380"/>
      <c r="U72" s="380"/>
      <c r="V72" s="380"/>
      <c r="W72" s="380"/>
      <c r="X72" s="380"/>
      <c r="Y72" s="380"/>
      <c r="Z72" s="380"/>
    </row>
    <row r="73" ht="12.75" customHeight="1" spans="1:26">
      <c r="A73" s="380"/>
      <c r="B73" s="380"/>
      <c r="C73" s="380"/>
      <c r="D73" s="380"/>
      <c r="E73" s="380"/>
      <c r="F73" s="380"/>
      <c r="G73" s="380"/>
      <c r="H73" s="380"/>
      <c r="I73" s="380"/>
      <c r="J73" s="380"/>
      <c r="K73" s="380"/>
      <c r="L73" s="380"/>
      <c r="M73" s="380"/>
      <c r="N73" s="380"/>
      <c r="O73" s="380"/>
      <c r="P73" s="380"/>
      <c r="Q73" s="380"/>
      <c r="R73" s="380"/>
      <c r="S73" s="380"/>
      <c r="T73" s="380"/>
      <c r="U73" s="380"/>
      <c r="V73" s="380"/>
      <c r="W73" s="380"/>
      <c r="X73" s="380"/>
      <c r="Y73" s="380"/>
      <c r="Z73" s="380"/>
    </row>
    <row r="74" ht="12.75" customHeight="1" spans="1:26">
      <c r="A74" s="380"/>
      <c r="B74" s="380"/>
      <c r="C74" s="380"/>
      <c r="D74" s="380"/>
      <c r="E74" s="380"/>
      <c r="F74" s="380"/>
      <c r="G74" s="380"/>
      <c r="H74" s="380"/>
      <c r="I74" s="380"/>
      <c r="J74" s="380"/>
      <c r="K74" s="380"/>
      <c r="L74" s="380"/>
      <c r="M74" s="380"/>
      <c r="N74" s="380"/>
      <c r="O74" s="380"/>
      <c r="P74" s="380"/>
      <c r="Q74" s="380"/>
      <c r="R74" s="380"/>
      <c r="S74" s="380"/>
      <c r="T74" s="380"/>
      <c r="U74" s="380"/>
      <c r="V74" s="380"/>
      <c r="W74" s="380"/>
      <c r="X74" s="380"/>
      <c r="Y74" s="380"/>
      <c r="Z74" s="380"/>
    </row>
    <row r="75" ht="12.75" customHeight="1" spans="1:26">
      <c r="A75" s="380"/>
      <c r="B75" s="380"/>
      <c r="C75" s="380"/>
      <c r="D75" s="380"/>
      <c r="E75" s="380"/>
      <c r="F75" s="380"/>
      <c r="G75" s="380"/>
      <c r="H75" s="380"/>
      <c r="I75" s="380"/>
      <c r="J75" s="380"/>
      <c r="K75" s="380"/>
      <c r="L75" s="380"/>
      <c r="M75" s="380"/>
      <c r="N75" s="380"/>
      <c r="O75" s="380"/>
      <c r="P75" s="380"/>
      <c r="Q75" s="380"/>
      <c r="R75" s="380"/>
      <c r="S75" s="380"/>
      <c r="T75" s="380"/>
      <c r="U75" s="380"/>
      <c r="V75" s="380"/>
      <c r="W75" s="380"/>
      <c r="X75" s="380"/>
      <c r="Y75" s="380"/>
      <c r="Z75" s="380"/>
    </row>
    <row r="76" ht="12.75" customHeight="1" spans="1:26">
      <c r="A76" s="380"/>
      <c r="B76" s="380"/>
      <c r="C76" s="380"/>
      <c r="D76" s="380"/>
      <c r="E76" s="380"/>
      <c r="F76" s="380"/>
      <c r="G76" s="380"/>
      <c r="H76" s="380"/>
      <c r="I76" s="380"/>
      <c r="J76" s="380"/>
      <c r="K76" s="380"/>
      <c r="L76" s="380"/>
      <c r="M76" s="380"/>
      <c r="N76" s="380"/>
      <c r="O76" s="380"/>
      <c r="P76" s="380"/>
      <c r="Q76" s="380"/>
      <c r="R76" s="380"/>
      <c r="S76" s="380"/>
      <c r="T76" s="380"/>
      <c r="U76" s="380"/>
      <c r="V76" s="380"/>
      <c r="W76" s="380"/>
      <c r="X76" s="380"/>
      <c r="Y76" s="380"/>
      <c r="Z76" s="380"/>
    </row>
    <row r="77" ht="12.75" customHeight="1" spans="1:26">
      <c r="A77" s="380"/>
      <c r="B77" s="380"/>
      <c r="C77" s="380"/>
      <c r="D77" s="380"/>
      <c r="E77" s="380"/>
      <c r="F77" s="380"/>
      <c r="G77" s="380"/>
      <c r="H77" s="380"/>
      <c r="I77" s="380"/>
      <c r="J77" s="380"/>
      <c r="K77" s="380"/>
      <c r="L77" s="380"/>
      <c r="M77" s="380"/>
      <c r="N77" s="380"/>
      <c r="O77" s="380"/>
      <c r="P77" s="380"/>
      <c r="Q77" s="380"/>
      <c r="R77" s="380"/>
      <c r="S77" s="380"/>
      <c r="T77" s="380"/>
      <c r="U77" s="380"/>
      <c r="V77" s="380"/>
      <c r="W77" s="380"/>
      <c r="X77" s="380"/>
      <c r="Y77" s="380"/>
      <c r="Z77" s="380"/>
    </row>
    <row r="78" ht="12.75" customHeight="1" spans="1:26">
      <c r="A78" s="380"/>
      <c r="B78" s="380"/>
      <c r="C78" s="380"/>
      <c r="D78" s="380"/>
      <c r="E78" s="380"/>
      <c r="F78" s="380"/>
      <c r="G78" s="380"/>
      <c r="H78" s="380"/>
      <c r="I78" s="380"/>
      <c r="J78" s="380"/>
      <c r="K78" s="380"/>
      <c r="L78" s="380"/>
      <c r="M78" s="380"/>
      <c r="N78" s="380"/>
      <c r="O78" s="380"/>
      <c r="P78" s="380"/>
      <c r="Q78" s="380"/>
      <c r="R78" s="380"/>
      <c r="S78" s="380"/>
      <c r="T78" s="380"/>
      <c r="U78" s="380"/>
      <c r="V78" s="380"/>
      <c r="W78" s="380"/>
      <c r="X78" s="380"/>
      <c r="Y78" s="380"/>
      <c r="Z78" s="380"/>
    </row>
    <row r="79" ht="12.75" customHeight="1" spans="1:26">
      <c r="A79" s="380"/>
      <c r="B79" s="380"/>
      <c r="C79" s="380"/>
      <c r="D79" s="380"/>
      <c r="E79" s="380"/>
      <c r="F79" s="380"/>
      <c r="G79" s="380"/>
      <c r="H79" s="380"/>
      <c r="I79" s="380"/>
      <c r="J79" s="380"/>
      <c r="K79" s="380"/>
      <c r="L79" s="380"/>
      <c r="M79" s="380"/>
      <c r="N79" s="380"/>
      <c r="O79" s="380"/>
      <c r="P79" s="380"/>
      <c r="Q79" s="380"/>
      <c r="R79" s="380"/>
      <c r="S79" s="380"/>
      <c r="T79" s="380"/>
      <c r="U79" s="380"/>
      <c r="V79" s="380"/>
      <c r="W79" s="380"/>
      <c r="X79" s="380"/>
      <c r="Y79" s="380"/>
      <c r="Z79" s="380"/>
    </row>
    <row r="80" ht="12.75" customHeight="1" spans="1:26">
      <c r="A80" s="380"/>
      <c r="B80" s="380"/>
      <c r="C80" s="380"/>
      <c r="D80" s="380"/>
      <c r="E80" s="380"/>
      <c r="F80" s="380"/>
      <c r="G80" s="380"/>
      <c r="H80" s="380"/>
      <c r="I80" s="380"/>
      <c r="J80" s="380"/>
      <c r="K80" s="380"/>
      <c r="L80" s="380"/>
      <c r="M80" s="380"/>
      <c r="N80" s="380"/>
      <c r="O80" s="380"/>
      <c r="P80" s="380"/>
      <c r="Q80" s="380"/>
      <c r="R80" s="380"/>
      <c r="S80" s="380"/>
      <c r="T80" s="380"/>
      <c r="U80" s="380"/>
      <c r="V80" s="380"/>
      <c r="W80" s="380"/>
      <c r="X80" s="380"/>
      <c r="Y80" s="380"/>
      <c r="Z80" s="380"/>
    </row>
    <row r="81" ht="12.75" customHeight="1" spans="1:26">
      <c r="A81" s="380"/>
      <c r="B81" s="380"/>
      <c r="C81" s="380"/>
      <c r="D81" s="380"/>
      <c r="E81" s="380"/>
      <c r="F81" s="380"/>
      <c r="G81" s="380"/>
      <c r="H81" s="380"/>
      <c r="I81" s="380"/>
      <c r="J81" s="380"/>
      <c r="K81" s="380"/>
      <c r="L81" s="380"/>
      <c r="M81" s="380"/>
      <c r="N81" s="380"/>
      <c r="O81" s="380"/>
      <c r="P81" s="380"/>
      <c r="Q81" s="380"/>
      <c r="R81" s="380"/>
      <c r="S81" s="380"/>
      <c r="T81" s="380"/>
      <c r="U81" s="380"/>
      <c r="V81" s="380"/>
      <c r="W81" s="380"/>
      <c r="X81" s="380"/>
      <c r="Y81" s="380"/>
      <c r="Z81" s="380"/>
    </row>
    <row r="82" ht="12.75" customHeight="1" spans="1:26">
      <c r="A82" s="380"/>
      <c r="B82" s="380"/>
      <c r="C82" s="380"/>
      <c r="D82" s="380"/>
      <c r="E82" s="380"/>
      <c r="F82" s="380"/>
      <c r="G82" s="380"/>
      <c r="H82" s="380"/>
      <c r="I82" s="380"/>
      <c r="J82" s="380"/>
      <c r="K82" s="380"/>
      <c r="L82" s="380"/>
      <c r="M82" s="380"/>
      <c r="N82" s="380"/>
      <c r="O82" s="380"/>
      <c r="P82" s="380"/>
      <c r="Q82" s="380"/>
      <c r="R82" s="380"/>
      <c r="S82" s="380"/>
      <c r="T82" s="380"/>
      <c r="U82" s="380"/>
      <c r="V82" s="380"/>
      <c r="W82" s="380"/>
      <c r="X82" s="380"/>
      <c r="Y82" s="380"/>
      <c r="Z82" s="380"/>
    </row>
    <row r="83" ht="12.75" customHeight="1" spans="1:26">
      <c r="A83" s="380"/>
      <c r="B83" s="380"/>
      <c r="C83" s="380"/>
      <c r="D83" s="380"/>
      <c r="E83" s="380"/>
      <c r="F83" s="380"/>
      <c r="G83" s="380"/>
      <c r="H83" s="380"/>
      <c r="I83" s="380"/>
      <c r="J83" s="380"/>
      <c r="K83" s="380"/>
      <c r="L83" s="380"/>
      <c r="M83" s="380"/>
      <c r="N83" s="380"/>
      <c r="O83" s="380"/>
      <c r="P83" s="380"/>
      <c r="Q83" s="380"/>
      <c r="R83" s="380"/>
      <c r="S83" s="380"/>
      <c r="T83" s="380"/>
      <c r="U83" s="380"/>
      <c r="V83" s="380"/>
      <c r="W83" s="380"/>
      <c r="X83" s="380"/>
      <c r="Y83" s="380"/>
      <c r="Z83" s="380"/>
    </row>
    <row r="84" ht="12.75" customHeight="1" spans="1:26">
      <c r="A84" s="380"/>
      <c r="B84" s="380"/>
      <c r="C84" s="380"/>
      <c r="D84" s="380"/>
      <c r="E84" s="380"/>
      <c r="F84" s="380"/>
      <c r="G84" s="380"/>
      <c r="H84" s="380"/>
      <c r="I84" s="380"/>
      <c r="J84" s="380"/>
      <c r="K84" s="380"/>
      <c r="L84" s="380"/>
      <c r="M84" s="380"/>
      <c r="N84" s="380"/>
      <c r="O84" s="380"/>
      <c r="P84" s="380"/>
      <c r="Q84" s="380"/>
      <c r="R84" s="380"/>
      <c r="S84" s="380"/>
      <c r="T84" s="380"/>
      <c r="U84" s="380"/>
      <c r="V84" s="380"/>
      <c r="W84" s="380"/>
      <c r="X84" s="380"/>
      <c r="Y84" s="380"/>
      <c r="Z84" s="380"/>
    </row>
    <row r="85" ht="12.75" customHeight="1" spans="1:26">
      <c r="A85" s="380"/>
      <c r="B85" s="380"/>
      <c r="C85" s="380"/>
      <c r="D85" s="380"/>
      <c r="E85" s="380"/>
      <c r="F85" s="380"/>
      <c r="G85" s="380"/>
      <c r="H85" s="380"/>
      <c r="I85" s="380"/>
      <c r="J85" s="380"/>
      <c r="K85" s="380"/>
      <c r="L85" s="380"/>
      <c r="M85" s="380"/>
      <c r="N85" s="380"/>
      <c r="O85" s="380"/>
      <c r="P85" s="380"/>
      <c r="Q85" s="380"/>
      <c r="R85" s="380"/>
      <c r="S85" s="380"/>
      <c r="T85" s="380"/>
      <c r="U85" s="380"/>
      <c r="V85" s="380"/>
      <c r="W85" s="380"/>
      <c r="X85" s="380"/>
      <c r="Y85" s="380"/>
      <c r="Z85" s="380"/>
    </row>
    <row r="86" ht="12.75" customHeight="1" spans="1:26">
      <c r="A86" s="380"/>
      <c r="B86" s="380"/>
      <c r="C86" s="380"/>
      <c r="D86" s="380"/>
      <c r="E86" s="380"/>
      <c r="F86" s="380"/>
      <c r="G86" s="380"/>
      <c r="H86" s="380"/>
      <c r="I86" s="380"/>
      <c r="J86" s="380"/>
      <c r="K86" s="380"/>
      <c r="L86" s="380"/>
      <c r="M86" s="380"/>
      <c r="N86" s="380"/>
      <c r="O86" s="380"/>
      <c r="P86" s="380"/>
      <c r="Q86" s="380"/>
      <c r="R86" s="380"/>
      <c r="S86" s="380"/>
      <c r="T86" s="380"/>
      <c r="U86" s="380"/>
      <c r="V86" s="380"/>
      <c r="W86" s="380"/>
      <c r="X86" s="380"/>
      <c r="Y86" s="380"/>
      <c r="Z86" s="380"/>
    </row>
    <row r="87" ht="12.75" customHeight="1" spans="1:26">
      <c r="A87" s="380"/>
      <c r="B87" s="380"/>
      <c r="C87" s="380"/>
      <c r="D87" s="380"/>
      <c r="E87" s="380"/>
      <c r="F87" s="380"/>
      <c r="G87" s="380"/>
      <c r="H87" s="380"/>
      <c r="I87" s="380"/>
      <c r="J87" s="380"/>
      <c r="K87" s="380"/>
      <c r="L87" s="380"/>
      <c r="M87" s="380"/>
      <c r="N87" s="380"/>
      <c r="O87" s="380"/>
      <c r="P87" s="380"/>
      <c r="Q87" s="380"/>
      <c r="R87" s="380"/>
      <c r="S87" s="380"/>
      <c r="T87" s="380"/>
      <c r="U87" s="380"/>
      <c r="V87" s="380"/>
      <c r="W87" s="380"/>
      <c r="X87" s="380"/>
      <c r="Y87" s="380"/>
      <c r="Z87" s="380"/>
    </row>
    <row r="88" ht="12.75" customHeight="1" spans="1:26">
      <c r="A88" s="380"/>
      <c r="B88" s="380"/>
      <c r="C88" s="380"/>
      <c r="D88" s="380"/>
      <c r="E88" s="380"/>
      <c r="F88" s="380"/>
      <c r="G88" s="380"/>
      <c r="H88" s="380"/>
      <c r="I88" s="380"/>
      <c r="J88" s="380"/>
      <c r="K88" s="380"/>
      <c r="L88" s="380"/>
      <c r="M88" s="380"/>
      <c r="N88" s="380"/>
      <c r="O88" s="380"/>
      <c r="P88" s="380"/>
      <c r="Q88" s="380"/>
      <c r="R88" s="380"/>
      <c r="S88" s="380"/>
      <c r="T88" s="380"/>
      <c r="U88" s="380"/>
      <c r="V88" s="380"/>
      <c r="W88" s="380"/>
      <c r="X88" s="380"/>
      <c r="Y88" s="380"/>
      <c r="Z88" s="380"/>
    </row>
    <row r="89" ht="12.75" customHeight="1" spans="1:26">
      <c r="A89" s="380"/>
      <c r="B89" s="380"/>
      <c r="C89" s="380"/>
      <c r="D89" s="380"/>
      <c r="E89" s="380"/>
      <c r="F89" s="380"/>
      <c r="G89" s="380"/>
      <c r="H89" s="380"/>
      <c r="I89" s="380"/>
      <c r="J89" s="380"/>
      <c r="K89" s="380"/>
      <c r="L89" s="380"/>
      <c r="M89" s="380"/>
      <c r="N89" s="380"/>
      <c r="O89" s="380"/>
      <c r="P89" s="380"/>
      <c r="Q89" s="380"/>
      <c r="R89" s="380"/>
      <c r="S89" s="380"/>
      <c r="T89" s="380"/>
      <c r="U89" s="380"/>
      <c r="V89" s="380"/>
      <c r="W89" s="380"/>
      <c r="X89" s="380"/>
      <c r="Y89" s="380"/>
      <c r="Z89" s="380"/>
    </row>
    <row r="90" ht="12.75" customHeight="1" spans="1:26">
      <c r="A90" s="380"/>
      <c r="B90" s="380"/>
      <c r="C90" s="380"/>
      <c r="D90" s="380"/>
      <c r="E90" s="380"/>
      <c r="F90" s="380"/>
      <c r="G90" s="380"/>
      <c r="H90" s="380"/>
      <c r="I90" s="380"/>
      <c r="J90" s="380"/>
      <c r="K90" s="380"/>
      <c r="L90" s="380"/>
      <c r="M90" s="380"/>
      <c r="N90" s="380"/>
      <c r="O90" s="380"/>
      <c r="P90" s="380"/>
      <c r="Q90" s="380"/>
      <c r="R90" s="380"/>
      <c r="S90" s="380"/>
      <c r="T90" s="380"/>
      <c r="U90" s="380"/>
      <c r="V90" s="380"/>
      <c r="W90" s="380"/>
      <c r="X90" s="380"/>
      <c r="Y90" s="380"/>
      <c r="Z90" s="380"/>
    </row>
    <row r="91" ht="12.75" customHeight="1" spans="1:26">
      <c r="A91" s="380"/>
      <c r="B91" s="380"/>
      <c r="C91" s="380"/>
      <c r="D91" s="380"/>
      <c r="E91" s="380"/>
      <c r="F91" s="380"/>
      <c r="G91" s="380"/>
      <c r="H91" s="380"/>
      <c r="I91" s="380"/>
      <c r="J91" s="380"/>
      <c r="K91" s="380"/>
      <c r="L91" s="380"/>
      <c r="M91" s="380"/>
      <c r="N91" s="380"/>
      <c r="O91" s="380"/>
      <c r="P91" s="380"/>
      <c r="Q91" s="380"/>
      <c r="R91" s="380"/>
      <c r="S91" s="380"/>
      <c r="T91" s="380"/>
      <c r="U91" s="380"/>
      <c r="V91" s="380"/>
      <c r="W91" s="380"/>
      <c r="X91" s="380"/>
      <c r="Y91" s="380"/>
      <c r="Z91" s="380"/>
    </row>
    <row r="92" ht="12.75" customHeight="1" spans="1:26">
      <c r="A92" s="380"/>
      <c r="B92" s="380"/>
      <c r="C92" s="380"/>
      <c r="D92" s="380"/>
      <c r="E92" s="380"/>
      <c r="F92" s="380"/>
      <c r="G92" s="380"/>
      <c r="H92" s="380"/>
      <c r="I92" s="380"/>
      <c r="J92" s="380"/>
      <c r="K92" s="380"/>
      <c r="L92" s="380"/>
      <c r="M92" s="380"/>
      <c r="N92" s="380"/>
      <c r="O92" s="380"/>
      <c r="P92" s="380"/>
      <c r="Q92" s="380"/>
      <c r="R92" s="380"/>
      <c r="S92" s="380"/>
      <c r="T92" s="380"/>
      <c r="U92" s="380"/>
      <c r="V92" s="380"/>
      <c r="W92" s="380"/>
      <c r="X92" s="380"/>
      <c r="Y92" s="380"/>
      <c r="Z92" s="380"/>
    </row>
    <row r="93" ht="12.75" customHeight="1" spans="1:26">
      <c r="A93" s="380"/>
      <c r="B93" s="380"/>
      <c r="C93" s="380"/>
      <c r="D93" s="380"/>
      <c r="E93" s="380"/>
      <c r="F93" s="380"/>
      <c r="G93" s="380"/>
      <c r="H93" s="380"/>
      <c r="I93" s="380"/>
      <c r="J93" s="380"/>
      <c r="K93" s="380"/>
      <c r="L93" s="380"/>
      <c r="M93" s="380"/>
      <c r="N93" s="380"/>
      <c r="O93" s="380"/>
      <c r="P93" s="380"/>
      <c r="Q93" s="380"/>
      <c r="R93" s="380"/>
      <c r="S93" s="380"/>
      <c r="T93" s="380"/>
      <c r="U93" s="380"/>
      <c r="V93" s="380"/>
      <c r="W93" s="380"/>
      <c r="X93" s="380"/>
      <c r="Y93" s="380"/>
      <c r="Z93" s="380"/>
    </row>
    <row r="94" ht="12.75" customHeight="1" spans="1:26">
      <c r="A94" s="380"/>
      <c r="B94" s="380"/>
      <c r="C94" s="380"/>
      <c r="D94" s="380"/>
      <c r="E94" s="380"/>
      <c r="F94" s="380"/>
      <c r="G94" s="380"/>
      <c r="H94" s="380"/>
      <c r="I94" s="380"/>
      <c r="J94" s="380"/>
      <c r="K94" s="380"/>
      <c r="L94" s="380"/>
      <c r="M94" s="380"/>
      <c r="N94" s="380"/>
      <c r="O94" s="380"/>
      <c r="P94" s="380"/>
      <c r="Q94" s="380"/>
      <c r="R94" s="380"/>
      <c r="S94" s="380"/>
      <c r="T94" s="380"/>
      <c r="U94" s="380"/>
      <c r="V94" s="380"/>
      <c r="W94" s="380"/>
      <c r="X94" s="380"/>
      <c r="Y94" s="380"/>
      <c r="Z94" s="380"/>
    </row>
    <row r="95" ht="12.75" customHeight="1" spans="1:26">
      <c r="A95" s="380"/>
      <c r="B95" s="380"/>
      <c r="C95" s="380"/>
      <c r="D95" s="380"/>
      <c r="E95" s="380"/>
      <c r="F95" s="380"/>
      <c r="G95" s="380"/>
      <c r="H95" s="380"/>
      <c r="I95" s="380"/>
      <c r="J95" s="380"/>
      <c r="K95" s="380"/>
      <c r="L95" s="380"/>
      <c r="M95" s="380"/>
      <c r="N95" s="380"/>
      <c r="O95" s="380"/>
      <c r="P95" s="380"/>
      <c r="Q95" s="380"/>
      <c r="R95" s="380"/>
      <c r="S95" s="380"/>
      <c r="T95" s="380"/>
      <c r="U95" s="380"/>
      <c r="V95" s="380"/>
      <c r="W95" s="380"/>
      <c r="X95" s="380"/>
      <c r="Y95" s="380"/>
      <c r="Z95" s="380"/>
    </row>
    <row r="96" ht="12.75" customHeight="1" spans="1:26">
      <c r="A96" s="380"/>
      <c r="B96" s="380"/>
      <c r="C96" s="380"/>
      <c r="D96" s="380"/>
      <c r="E96" s="380"/>
      <c r="F96" s="380"/>
      <c r="G96" s="380"/>
      <c r="H96" s="380"/>
      <c r="I96" s="380"/>
      <c r="J96" s="380"/>
      <c r="K96" s="380"/>
      <c r="L96" s="380"/>
      <c r="M96" s="380"/>
      <c r="N96" s="380"/>
      <c r="O96" s="380"/>
      <c r="P96" s="380"/>
      <c r="Q96" s="380"/>
      <c r="R96" s="380"/>
      <c r="S96" s="380"/>
      <c r="T96" s="380"/>
      <c r="U96" s="380"/>
      <c r="V96" s="380"/>
      <c r="W96" s="380"/>
      <c r="X96" s="380"/>
      <c r="Y96" s="380"/>
      <c r="Z96" s="380"/>
    </row>
    <row r="97" ht="12.75" customHeight="1" spans="1:26">
      <c r="A97" s="380"/>
      <c r="B97" s="380"/>
      <c r="C97" s="380"/>
      <c r="D97" s="380"/>
      <c r="E97" s="380"/>
      <c r="F97" s="380"/>
      <c r="G97" s="380"/>
      <c r="H97" s="380"/>
      <c r="I97" s="380"/>
      <c r="J97" s="380"/>
      <c r="K97" s="380"/>
      <c r="L97" s="380"/>
      <c r="M97" s="380"/>
      <c r="N97" s="380"/>
      <c r="O97" s="380"/>
      <c r="P97" s="380"/>
      <c r="Q97" s="380"/>
      <c r="R97" s="380"/>
      <c r="S97" s="380"/>
      <c r="T97" s="380"/>
      <c r="U97" s="380"/>
      <c r="V97" s="380"/>
      <c r="W97" s="380"/>
      <c r="X97" s="380"/>
      <c r="Y97" s="380"/>
      <c r="Z97" s="380"/>
    </row>
    <row r="98" ht="12.75" customHeight="1" spans="1:26">
      <c r="A98" s="380"/>
      <c r="B98" s="380"/>
      <c r="C98" s="380"/>
      <c r="D98" s="380"/>
      <c r="E98" s="380"/>
      <c r="F98" s="380"/>
      <c r="G98" s="380"/>
      <c r="H98" s="380"/>
      <c r="I98" s="380"/>
      <c r="J98" s="380"/>
      <c r="K98" s="380"/>
      <c r="L98" s="380"/>
      <c r="M98" s="380"/>
      <c r="N98" s="380"/>
      <c r="O98" s="380"/>
      <c r="P98" s="380"/>
      <c r="Q98" s="380"/>
      <c r="R98" s="380"/>
      <c r="S98" s="380"/>
      <c r="T98" s="380"/>
      <c r="U98" s="380"/>
      <c r="V98" s="380"/>
      <c r="W98" s="380"/>
      <c r="X98" s="380"/>
      <c r="Y98" s="380"/>
      <c r="Z98" s="380"/>
    </row>
    <row r="99" ht="12.75" customHeight="1" spans="1:26">
      <c r="A99" s="380"/>
      <c r="B99" s="380"/>
      <c r="C99" s="380"/>
      <c r="D99" s="380"/>
      <c r="E99" s="380"/>
      <c r="F99" s="380"/>
      <c r="G99" s="380"/>
      <c r="H99" s="380"/>
      <c r="I99" s="380"/>
      <c r="J99" s="380"/>
      <c r="K99" s="380"/>
      <c r="L99" s="380"/>
      <c r="M99" s="380"/>
      <c r="N99" s="380"/>
      <c r="O99" s="380"/>
      <c r="P99" s="380"/>
      <c r="Q99" s="380"/>
      <c r="R99" s="380"/>
      <c r="S99" s="380"/>
      <c r="T99" s="380"/>
      <c r="U99" s="380"/>
      <c r="V99" s="380"/>
      <c r="W99" s="380"/>
      <c r="X99" s="380"/>
      <c r="Y99" s="380"/>
      <c r="Z99" s="380"/>
    </row>
    <row r="100" ht="12.75" customHeight="1" spans="1:26">
      <c r="A100" s="380"/>
      <c r="B100" s="380"/>
      <c r="C100" s="380"/>
      <c r="D100" s="380"/>
      <c r="E100" s="380"/>
      <c r="F100" s="380"/>
      <c r="G100" s="380"/>
      <c r="H100" s="380"/>
      <c r="I100" s="380"/>
      <c r="J100" s="380"/>
      <c r="K100" s="380"/>
      <c r="L100" s="380"/>
      <c r="M100" s="380"/>
      <c r="N100" s="380"/>
      <c r="O100" s="380"/>
      <c r="P100" s="380"/>
      <c r="Q100" s="380"/>
      <c r="R100" s="380"/>
      <c r="S100" s="380"/>
      <c r="T100" s="380"/>
      <c r="U100" s="380"/>
      <c r="V100" s="380"/>
      <c r="W100" s="380"/>
      <c r="X100" s="380"/>
      <c r="Y100" s="380"/>
      <c r="Z100" s="380"/>
    </row>
    <row r="101" ht="12.75" customHeight="1" spans="1:26">
      <c r="A101" s="380"/>
      <c r="B101" s="380"/>
      <c r="C101" s="380"/>
      <c r="D101" s="380"/>
      <c r="E101" s="380"/>
      <c r="F101" s="380"/>
      <c r="G101" s="380"/>
      <c r="H101" s="380"/>
      <c r="I101" s="380"/>
      <c r="J101" s="380"/>
      <c r="K101" s="380"/>
      <c r="L101" s="380"/>
      <c r="M101" s="380"/>
      <c r="N101" s="380"/>
      <c r="O101" s="380"/>
      <c r="P101" s="380"/>
      <c r="Q101" s="380"/>
      <c r="R101" s="380"/>
      <c r="S101" s="380"/>
      <c r="T101" s="380"/>
      <c r="U101" s="380"/>
      <c r="V101" s="380"/>
      <c r="W101" s="380"/>
      <c r="X101" s="380"/>
      <c r="Y101" s="380"/>
      <c r="Z101" s="380"/>
    </row>
    <row r="102" ht="12.75" customHeight="1" spans="1:26">
      <c r="A102" s="380"/>
      <c r="B102" s="380"/>
      <c r="C102" s="380"/>
      <c r="D102" s="380"/>
      <c r="E102" s="380"/>
      <c r="F102" s="380"/>
      <c r="G102" s="380"/>
      <c r="H102" s="380"/>
      <c r="I102" s="380"/>
      <c r="J102" s="380"/>
      <c r="K102" s="380"/>
      <c r="L102" s="380"/>
      <c r="M102" s="380"/>
      <c r="N102" s="380"/>
      <c r="O102" s="380"/>
      <c r="P102" s="380"/>
      <c r="Q102" s="380"/>
      <c r="R102" s="380"/>
      <c r="S102" s="380"/>
      <c r="T102" s="380"/>
      <c r="U102" s="380"/>
      <c r="V102" s="380"/>
      <c r="W102" s="380"/>
      <c r="X102" s="380"/>
      <c r="Y102" s="380"/>
      <c r="Z102" s="380"/>
    </row>
    <row r="103" ht="12.75" customHeight="1" spans="1:26">
      <c r="A103" s="380"/>
      <c r="B103" s="380"/>
      <c r="C103" s="380"/>
      <c r="D103" s="380"/>
      <c r="E103" s="380"/>
      <c r="F103" s="380"/>
      <c r="G103" s="380"/>
      <c r="H103" s="380"/>
      <c r="I103" s="380"/>
      <c r="J103" s="380"/>
      <c r="K103" s="380"/>
      <c r="L103" s="380"/>
      <c r="M103" s="380"/>
      <c r="N103" s="380"/>
      <c r="O103" s="380"/>
      <c r="P103" s="380"/>
      <c r="Q103" s="380"/>
      <c r="R103" s="380"/>
      <c r="S103" s="380"/>
      <c r="T103" s="380"/>
      <c r="U103" s="380"/>
      <c r="V103" s="380"/>
      <c r="W103" s="380"/>
      <c r="X103" s="380"/>
      <c r="Y103" s="380"/>
      <c r="Z103" s="380"/>
    </row>
    <row r="104" ht="12.75" customHeight="1" spans="1:26">
      <c r="A104" s="380"/>
      <c r="B104" s="380"/>
      <c r="C104" s="380"/>
      <c r="D104" s="380"/>
      <c r="E104" s="380"/>
      <c r="F104" s="380"/>
      <c r="G104" s="380"/>
      <c r="H104" s="380"/>
      <c r="I104" s="380"/>
      <c r="J104" s="380"/>
      <c r="K104" s="380"/>
      <c r="L104" s="380"/>
      <c r="M104" s="380"/>
      <c r="N104" s="380"/>
      <c r="O104" s="380"/>
      <c r="P104" s="380"/>
      <c r="Q104" s="380"/>
      <c r="R104" s="380"/>
      <c r="S104" s="380"/>
      <c r="T104" s="380"/>
      <c r="U104" s="380"/>
      <c r="V104" s="380"/>
      <c r="W104" s="380"/>
      <c r="X104" s="380"/>
      <c r="Y104" s="380"/>
      <c r="Z104" s="380"/>
    </row>
    <row r="105" ht="12.75" customHeight="1" spans="1:26">
      <c r="A105" s="380"/>
      <c r="B105" s="380"/>
      <c r="C105" s="380"/>
      <c r="D105" s="380"/>
      <c r="E105" s="380"/>
      <c r="F105" s="380"/>
      <c r="G105" s="380"/>
      <c r="H105" s="380"/>
      <c r="I105" s="380"/>
      <c r="J105" s="380"/>
      <c r="K105" s="380"/>
      <c r="L105" s="380"/>
      <c r="M105" s="380"/>
      <c r="N105" s="380"/>
      <c r="O105" s="380"/>
      <c r="P105" s="380"/>
      <c r="Q105" s="380"/>
      <c r="R105" s="380"/>
      <c r="S105" s="380"/>
      <c r="T105" s="380"/>
      <c r="U105" s="380"/>
      <c r="V105" s="380"/>
      <c r="W105" s="380"/>
      <c r="X105" s="380"/>
      <c r="Y105" s="380"/>
      <c r="Z105" s="380"/>
    </row>
    <row r="106" ht="12.75" customHeight="1" spans="1:26">
      <c r="A106" s="380"/>
      <c r="B106" s="380"/>
      <c r="C106" s="380"/>
      <c r="D106" s="380"/>
      <c r="E106" s="380"/>
      <c r="F106" s="380"/>
      <c r="G106" s="380"/>
      <c r="H106" s="380"/>
      <c r="I106" s="380"/>
      <c r="J106" s="380"/>
      <c r="K106" s="380"/>
      <c r="L106" s="380"/>
      <c r="M106" s="380"/>
      <c r="N106" s="380"/>
      <c r="O106" s="380"/>
      <c r="P106" s="380"/>
      <c r="Q106" s="380"/>
      <c r="R106" s="380"/>
      <c r="S106" s="380"/>
      <c r="T106" s="380"/>
      <c r="U106" s="380"/>
      <c r="V106" s="380"/>
      <c r="W106" s="380"/>
      <c r="X106" s="380"/>
      <c r="Y106" s="380"/>
      <c r="Z106" s="380"/>
    </row>
    <row r="107" ht="12.75" customHeight="1" spans="1:26">
      <c r="A107" s="380"/>
      <c r="B107" s="380"/>
      <c r="C107" s="380"/>
      <c r="D107" s="380"/>
      <c r="E107" s="380"/>
      <c r="F107" s="380"/>
      <c r="G107" s="380"/>
      <c r="H107" s="380"/>
      <c r="I107" s="380"/>
      <c r="J107" s="380"/>
      <c r="K107" s="380"/>
      <c r="L107" s="380"/>
      <c r="M107" s="380"/>
      <c r="N107" s="380"/>
      <c r="O107" s="380"/>
      <c r="P107" s="380"/>
      <c r="Q107" s="380"/>
      <c r="R107" s="380"/>
      <c r="S107" s="380"/>
      <c r="T107" s="380"/>
      <c r="U107" s="380"/>
      <c r="V107" s="380"/>
      <c r="W107" s="380"/>
      <c r="X107" s="380"/>
      <c r="Y107" s="380"/>
      <c r="Z107" s="380"/>
    </row>
    <row r="108" ht="12.75" customHeight="1" spans="1:26">
      <c r="A108" s="380"/>
      <c r="B108" s="380"/>
      <c r="C108" s="380"/>
      <c r="D108" s="380"/>
      <c r="E108" s="380"/>
      <c r="F108" s="380"/>
      <c r="G108" s="380"/>
      <c r="H108" s="380"/>
      <c r="I108" s="380"/>
      <c r="J108" s="380"/>
      <c r="K108" s="380"/>
      <c r="L108" s="380"/>
      <c r="M108" s="380"/>
      <c r="N108" s="380"/>
      <c r="O108" s="380"/>
      <c r="P108" s="380"/>
      <c r="Q108" s="380"/>
      <c r="R108" s="380"/>
      <c r="S108" s="380"/>
      <c r="T108" s="380"/>
      <c r="U108" s="380"/>
      <c r="V108" s="380"/>
      <c r="W108" s="380"/>
      <c r="X108" s="380"/>
      <c r="Y108" s="380"/>
      <c r="Z108" s="380"/>
    </row>
    <row r="109" ht="12.75" customHeight="1" spans="1:26">
      <c r="A109" s="380"/>
      <c r="B109" s="380"/>
      <c r="C109" s="380"/>
      <c r="D109" s="380"/>
      <c r="E109" s="380"/>
      <c r="F109" s="380"/>
      <c r="G109" s="380"/>
      <c r="H109" s="380"/>
      <c r="I109" s="380"/>
      <c r="J109" s="380"/>
      <c r="K109" s="380"/>
      <c r="L109" s="380"/>
      <c r="M109" s="380"/>
      <c r="N109" s="380"/>
      <c r="O109" s="380"/>
      <c r="P109" s="380"/>
      <c r="Q109" s="380"/>
      <c r="R109" s="380"/>
      <c r="S109" s="380"/>
      <c r="T109" s="380"/>
      <c r="U109" s="380"/>
      <c r="V109" s="380"/>
      <c r="W109" s="380"/>
      <c r="X109" s="380"/>
      <c r="Y109" s="380"/>
      <c r="Z109" s="380"/>
    </row>
    <row r="110" ht="12.75" customHeight="1" spans="1:26">
      <c r="A110" s="380"/>
      <c r="B110" s="380"/>
      <c r="C110" s="380"/>
      <c r="D110" s="380"/>
      <c r="E110" s="380"/>
      <c r="F110" s="380"/>
      <c r="G110" s="380"/>
      <c r="H110" s="380"/>
      <c r="I110" s="380"/>
      <c r="J110" s="380"/>
      <c r="K110" s="380"/>
      <c r="L110" s="380"/>
      <c r="M110" s="380"/>
      <c r="N110" s="380"/>
      <c r="O110" s="380"/>
      <c r="P110" s="380"/>
      <c r="Q110" s="380"/>
      <c r="R110" s="380"/>
      <c r="S110" s="380"/>
      <c r="T110" s="380"/>
      <c r="U110" s="380"/>
      <c r="V110" s="380"/>
      <c r="W110" s="380"/>
      <c r="X110" s="380"/>
      <c r="Y110" s="380"/>
      <c r="Z110" s="380"/>
    </row>
    <row r="111" ht="12.75" customHeight="1" spans="1:26">
      <c r="A111" s="380"/>
      <c r="B111" s="380"/>
      <c r="C111" s="380"/>
      <c r="D111" s="380"/>
      <c r="E111" s="380"/>
      <c r="F111" s="380"/>
      <c r="G111" s="380"/>
      <c r="H111" s="380"/>
      <c r="I111" s="380"/>
      <c r="J111" s="380"/>
      <c r="K111" s="380"/>
      <c r="L111" s="380"/>
      <c r="M111" s="380"/>
      <c r="N111" s="380"/>
      <c r="O111" s="380"/>
      <c r="P111" s="380"/>
      <c r="Q111" s="380"/>
      <c r="R111" s="380"/>
      <c r="S111" s="380"/>
      <c r="T111" s="380"/>
      <c r="U111" s="380"/>
      <c r="V111" s="380"/>
      <c r="W111" s="380"/>
      <c r="X111" s="380"/>
      <c r="Y111" s="380"/>
      <c r="Z111" s="380"/>
    </row>
    <row r="112" ht="12.75" customHeight="1" spans="1:26">
      <c r="A112" s="380"/>
      <c r="B112" s="380"/>
      <c r="C112" s="380"/>
      <c r="D112" s="380"/>
      <c r="E112" s="380"/>
      <c r="F112" s="380"/>
      <c r="G112" s="380"/>
      <c r="H112" s="380"/>
      <c r="I112" s="380"/>
      <c r="J112" s="380"/>
      <c r="K112" s="380"/>
      <c r="L112" s="380"/>
      <c r="M112" s="380"/>
      <c r="N112" s="380"/>
      <c r="O112" s="380"/>
      <c r="P112" s="380"/>
      <c r="Q112" s="380"/>
      <c r="R112" s="380"/>
      <c r="S112" s="380"/>
      <c r="T112" s="380"/>
      <c r="U112" s="380"/>
      <c r="V112" s="380"/>
      <c r="W112" s="380"/>
      <c r="X112" s="380"/>
      <c r="Y112" s="380"/>
      <c r="Z112" s="380"/>
    </row>
    <row r="113" ht="12.75" customHeight="1" spans="1:26">
      <c r="A113" s="380"/>
      <c r="B113" s="380"/>
      <c r="C113" s="380"/>
      <c r="D113" s="380"/>
      <c r="E113" s="380"/>
      <c r="F113" s="380"/>
      <c r="G113" s="380"/>
      <c r="H113" s="380"/>
      <c r="I113" s="380"/>
      <c r="J113" s="380"/>
      <c r="K113" s="380"/>
      <c r="L113" s="380"/>
      <c r="M113" s="380"/>
      <c r="N113" s="380"/>
      <c r="O113" s="380"/>
      <c r="P113" s="380"/>
      <c r="Q113" s="380"/>
      <c r="R113" s="380"/>
      <c r="S113" s="380"/>
      <c r="T113" s="380"/>
      <c r="U113" s="380"/>
      <c r="V113" s="380"/>
      <c r="W113" s="380"/>
      <c r="X113" s="380"/>
      <c r="Y113" s="380"/>
      <c r="Z113" s="380"/>
    </row>
    <row r="114" ht="12.75" customHeight="1" spans="1:26">
      <c r="A114" s="380"/>
      <c r="B114" s="380"/>
      <c r="C114" s="380"/>
      <c r="D114" s="380"/>
      <c r="E114" s="380"/>
      <c r="F114" s="380"/>
      <c r="G114" s="380"/>
      <c r="H114" s="380"/>
      <c r="I114" s="380"/>
      <c r="J114" s="380"/>
      <c r="K114" s="380"/>
      <c r="L114" s="380"/>
      <c r="M114" s="380"/>
      <c r="N114" s="380"/>
      <c r="O114" s="380"/>
      <c r="P114" s="380"/>
      <c r="Q114" s="380"/>
      <c r="R114" s="380"/>
      <c r="S114" s="380"/>
      <c r="T114" s="380"/>
      <c r="U114" s="380"/>
      <c r="V114" s="380"/>
      <c r="W114" s="380"/>
      <c r="X114" s="380"/>
      <c r="Y114" s="380"/>
      <c r="Z114" s="380"/>
    </row>
    <row r="115" ht="12.75" customHeight="1" spans="1:26">
      <c r="A115" s="380"/>
      <c r="B115" s="380"/>
      <c r="C115" s="380"/>
      <c r="D115" s="380"/>
      <c r="E115" s="380"/>
      <c r="F115" s="380"/>
      <c r="G115" s="380"/>
      <c r="H115" s="380"/>
      <c r="I115" s="380"/>
      <c r="J115" s="380"/>
      <c r="K115" s="380"/>
      <c r="L115" s="380"/>
      <c r="M115" s="380"/>
      <c r="N115" s="380"/>
      <c r="O115" s="380"/>
      <c r="P115" s="380"/>
      <c r="Q115" s="380"/>
      <c r="R115" s="380"/>
      <c r="S115" s="380"/>
      <c r="T115" s="380"/>
      <c r="U115" s="380"/>
      <c r="V115" s="380"/>
      <c r="W115" s="380"/>
      <c r="X115" s="380"/>
      <c r="Y115" s="380"/>
      <c r="Z115" s="380"/>
    </row>
    <row r="116" ht="12.75" customHeight="1" spans="1:26">
      <c r="A116" s="380"/>
      <c r="B116" s="380"/>
      <c r="C116" s="380"/>
      <c r="D116" s="380"/>
      <c r="E116" s="380"/>
      <c r="F116" s="380"/>
      <c r="G116" s="380"/>
      <c r="H116" s="380"/>
      <c r="I116" s="380"/>
      <c r="J116" s="380"/>
      <c r="K116" s="380"/>
      <c r="L116" s="380"/>
      <c r="M116" s="380"/>
      <c r="N116" s="380"/>
      <c r="O116" s="380"/>
      <c r="P116" s="380"/>
      <c r="Q116" s="380"/>
      <c r="R116" s="380"/>
      <c r="S116" s="380"/>
      <c r="T116" s="380"/>
      <c r="U116" s="380"/>
      <c r="V116" s="380"/>
      <c r="W116" s="380"/>
      <c r="X116" s="380"/>
      <c r="Y116" s="380"/>
      <c r="Z116" s="380"/>
    </row>
    <row r="117" ht="12.75" customHeight="1" spans="1:26">
      <c r="A117" s="380"/>
      <c r="B117" s="380"/>
      <c r="C117" s="380"/>
      <c r="D117" s="380"/>
      <c r="E117" s="380"/>
      <c r="F117" s="380"/>
      <c r="G117" s="380"/>
      <c r="H117" s="380"/>
      <c r="I117" s="380"/>
      <c r="J117" s="380"/>
      <c r="K117" s="380"/>
      <c r="L117" s="380"/>
      <c r="M117" s="380"/>
      <c r="N117" s="380"/>
      <c r="O117" s="380"/>
      <c r="P117" s="380"/>
      <c r="Q117" s="380"/>
      <c r="R117" s="380"/>
      <c r="S117" s="380"/>
      <c r="T117" s="380"/>
      <c r="U117" s="380"/>
      <c r="V117" s="380"/>
      <c r="W117" s="380"/>
      <c r="X117" s="380"/>
      <c r="Y117" s="380"/>
      <c r="Z117" s="380"/>
    </row>
    <row r="118" ht="12.75" customHeight="1" spans="1:26">
      <c r="A118" s="380"/>
      <c r="B118" s="380"/>
      <c r="C118" s="380"/>
      <c r="D118" s="380"/>
      <c r="E118" s="380"/>
      <c r="F118" s="380"/>
      <c r="G118" s="380"/>
      <c r="H118" s="380"/>
      <c r="I118" s="380"/>
      <c r="J118" s="380"/>
      <c r="K118" s="380"/>
      <c r="L118" s="380"/>
      <c r="M118" s="380"/>
      <c r="N118" s="380"/>
      <c r="O118" s="380"/>
      <c r="P118" s="380"/>
      <c r="Q118" s="380"/>
      <c r="R118" s="380"/>
      <c r="S118" s="380"/>
      <c r="T118" s="380"/>
      <c r="U118" s="380"/>
      <c r="V118" s="380"/>
      <c r="W118" s="380"/>
      <c r="X118" s="380"/>
      <c r="Y118" s="380"/>
      <c r="Z118" s="380"/>
    </row>
    <row r="119" ht="12.75" customHeight="1" spans="1:26">
      <c r="A119" s="380"/>
      <c r="B119" s="380"/>
      <c r="C119" s="380"/>
      <c r="D119" s="380"/>
      <c r="E119" s="380"/>
      <c r="F119" s="380"/>
      <c r="G119" s="380"/>
      <c r="H119" s="380"/>
      <c r="I119" s="380"/>
      <c r="J119" s="380"/>
      <c r="K119" s="380"/>
      <c r="L119" s="380"/>
      <c r="M119" s="380"/>
      <c r="N119" s="380"/>
      <c r="O119" s="380"/>
      <c r="P119" s="380"/>
      <c r="Q119" s="380"/>
      <c r="R119" s="380"/>
      <c r="S119" s="380"/>
      <c r="T119" s="380"/>
      <c r="U119" s="380"/>
      <c r="V119" s="380"/>
      <c r="W119" s="380"/>
      <c r="X119" s="380"/>
      <c r="Y119" s="380"/>
      <c r="Z119" s="380"/>
    </row>
    <row r="120" ht="12.75" customHeight="1" spans="1:26">
      <c r="A120" s="380"/>
      <c r="B120" s="380"/>
      <c r="C120" s="380"/>
      <c r="D120" s="380"/>
      <c r="E120" s="380"/>
      <c r="F120" s="380"/>
      <c r="G120" s="380"/>
      <c r="H120" s="380"/>
      <c r="I120" s="380"/>
      <c r="J120" s="380"/>
      <c r="K120" s="380"/>
      <c r="L120" s="380"/>
      <c r="M120" s="380"/>
      <c r="N120" s="380"/>
      <c r="O120" s="380"/>
      <c r="P120" s="380"/>
      <c r="Q120" s="380"/>
      <c r="R120" s="380"/>
      <c r="S120" s="380"/>
      <c r="T120" s="380"/>
      <c r="U120" s="380"/>
      <c r="V120" s="380"/>
      <c r="W120" s="380"/>
      <c r="X120" s="380"/>
      <c r="Y120" s="380"/>
      <c r="Z120" s="380"/>
    </row>
    <row r="121" ht="12.75" customHeight="1" spans="1:26">
      <c r="A121" s="380"/>
      <c r="B121" s="380"/>
      <c r="C121" s="380"/>
      <c r="D121" s="380"/>
      <c r="E121" s="380"/>
      <c r="F121" s="380"/>
      <c r="G121" s="380"/>
      <c r="H121" s="380"/>
      <c r="I121" s="380"/>
      <c r="J121" s="380"/>
      <c r="K121" s="380"/>
      <c r="L121" s="380"/>
      <c r="M121" s="380"/>
      <c r="N121" s="380"/>
      <c r="O121" s="380"/>
      <c r="P121" s="380"/>
      <c r="Q121" s="380"/>
      <c r="R121" s="380"/>
      <c r="S121" s="380"/>
      <c r="T121" s="380"/>
      <c r="U121" s="380"/>
      <c r="V121" s="380"/>
      <c r="W121" s="380"/>
      <c r="X121" s="380"/>
      <c r="Y121" s="380"/>
      <c r="Z121" s="380"/>
    </row>
    <row r="122" ht="12.75" customHeight="1" spans="1:26">
      <c r="A122" s="380"/>
      <c r="B122" s="380"/>
      <c r="C122" s="380"/>
      <c r="D122" s="380"/>
      <c r="E122" s="380"/>
      <c r="F122" s="380"/>
      <c r="G122" s="380"/>
      <c r="H122" s="380"/>
      <c r="I122" s="380"/>
      <c r="J122" s="380"/>
      <c r="K122" s="380"/>
      <c r="L122" s="380"/>
      <c r="M122" s="380"/>
      <c r="N122" s="380"/>
      <c r="O122" s="380"/>
      <c r="P122" s="380"/>
      <c r="Q122" s="380"/>
      <c r="R122" s="380"/>
      <c r="S122" s="380"/>
      <c r="T122" s="380"/>
      <c r="U122" s="380"/>
      <c r="V122" s="380"/>
      <c r="W122" s="380"/>
      <c r="X122" s="380"/>
      <c r="Y122" s="380"/>
      <c r="Z122" s="380"/>
    </row>
    <row r="123" ht="12.75" customHeight="1" spans="1:26">
      <c r="A123" s="380"/>
      <c r="B123" s="380"/>
      <c r="C123" s="380"/>
      <c r="D123" s="380"/>
      <c r="E123" s="380"/>
      <c r="F123" s="380"/>
      <c r="G123" s="380"/>
      <c r="H123" s="380"/>
      <c r="I123" s="380"/>
      <c r="J123" s="380"/>
      <c r="K123" s="380"/>
      <c r="L123" s="380"/>
      <c r="M123" s="380"/>
      <c r="N123" s="380"/>
      <c r="O123" s="380"/>
      <c r="P123" s="380"/>
      <c r="Q123" s="380"/>
      <c r="R123" s="380"/>
      <c r="S123" s="380"/>
      <c r="T123" s="380"/>
      <c r="U123" s="380"/>
      <c r="V123" s="380"/>
      <c r="W123" s="380"/>
      <c r="X123" s="380"/>
      <c r="Y123" s="380"/>
      <c r="Z123" s="380"/>
    </row>
    <row r="124" ht="12.75" customHeight="1" spans="1:26">
      <c r="A124" s="380"/>
      <c r="B124" s="380"/>
      <c r="C124" s="380"/>
      <c r="D124" s="380"/>
      <c r="E124" s="380"/>
      <c r="F124" s="380"/>
      <c r="G124" s="380"/>
      <c r="H124" s="380"/>
      <c r="I124" s="380"/>
      <c r="J124" s="380"/>
      <c r="K124" s="380"/>
      <c r="L124" s="380"/>
      <c r="M124" s="380"/>
      <c r="N124" s="380"/>
      <c r="O124" s="380"/>
      <c r="P124" s="380"/>
      <c r="Q124" s="380"/>
      <c r="R124" s="380"/>
      <c r="S124" s="380"/>
      <c r="T124" s="380"/>
      <c r="U124" s="380"/>
      <c r="V124" s="380"/>
      <c r="W124" s="380"/>
      <c r="X124" s="380"/>
      <c r="Y124" s="380"/>
      <c r="Z124" s="380"/>
    </row>
    <row r="125" ht="12.75" customHeight="1" spans="1:26">
      <c r="A125" s="380"/>
      <c r="B125" s="380"/>
      <c r="C125" s="380"/>
      <c r="D125" s="380"/>
      <c r="E125" s="380"/>
      <c r="F125" s="380"/>
      <c r="G125" s="380"/>
      <c r="H125" s="380"/>
      <c r="I125" s="380"/>
      <c r="J125" s="380"/>
      <c r="K125" s="380"/>
      <c r="L125" s="380"/>
      <c r="M125" s="380"/>
      <c r="N125" s="380"/>
      <c r="O125" s="380"/>
      <c r="P125" s="380"/>
      <c r="Q125" s="380"/>
      <c r="R125" s="380"/>
      <c r="S125" s="380"/>
      <c r="T125" s="380"/>
      <c r="U125" s="380"/>
      <c r="V125" s="380"/>
      <c r="W125" s="380"/>
      <c r="X125" s="380"/>
      <c r="Y125" s="380"/>
      <c r="Z125" s="380"/>
    </row>
    <row r="126" ht="12.75" customHeight="1" spans="1:26">
      <c r="A126" s="380"/>
      <c r="B126" s="380"/>
      <c r="C126" s="380"/>
      <c r="D126" s="380"/>
      <c r="E126" s="380"/>
      <c r="F126" s="380"/>
      <c r="G126" s="380"/>
      <c r="H126" s="380"/>
      <c r="I126" s="380"/>
      <c r="J126" s="380"/>
      <c r="K126" s="380"/>
      <c r="L126" s="380"/>
      <c r="M126" s="380"/>
      <c r="N126" s="380"/>
      <c r="O126" s="380"/>
      <c r="P126" s="380"/>
      <c r="Q126" s="380"/>
      <c r="R126" s="380"/>
      <c r="S126" s="380"/>
      <c r="T126" s="380"/>
      <c r="U126" s="380"/>
      <c r="V126" s="380"/>
      <c r="W126" s="380"/>
      <c r="X126" s="380"/>
      <c r="Y126" s="380"/>
      <c r="Z126" s="380"/>
    </row>
    <row r="127" ht="12.75" customHeight="1" spans="1:26">
      <c r="A127" s="380"/>
      <c r="B127" s="380"/>
      <c r="C127" s="380"/>
      <c r="D127" s="380"/>
      <c r="E127" s="380"/>
      <c r="F127" s="380"/>
      <c r="G127" s="380"/>
      <c r="H127" s="380"/>
      <c r="I127" s="380"/>
      <c r="J127" s="380"/>
      <c r="K127" s="380"/>
      <c r="L127" s="380"/>
      <c r="M127" s="380"/>
      <c r="N127" s="380"/>
      <c r="O127" s="380"/>
      <c r="P127" s="380"/>
      <c r="Q127" s="380"/>
      <c r="R127" s="380"/>
      <c r="S127" s="380"/>
      <c r="T127" s="380"/>
      <c r="U127" s="380"/>
      <c r="V127" s="380"/>
      <c r="W127" s="380"/>
      <c r="X127" s="380"/>
      <c r="Y127" s="380"/>
      <c r="Z127" s="380"/>
    </row>
    <row r="128" ht="12.75" customHeight="1" spans="1:26">
      <c r="A128" s="380"/>
      <c r="B128" s="380"/>
      <c r="C128" s="380"/>
      <c r="D128" s="380"/>
      <c r="E128" s="380"/>
      <c r="F128" s="380"/>
      <c r="G128" s="380"/>
      <c r="H128" s="380"/>
      <c r="I128" s="380"/>
      <c r="J128" s="380"/>
      <c r="K128" s="380"/>
      <c r="L128" s="380"/>
      <c r="M128" s="380"/>
      <c r="N128" s="380"/>
      <c r="O128" s="380"/>
      <c r="P128" s="380"/>
      <c r="Q128" s="380"/>
      <c r="R128" s="380"/>
      <c r="S128" s="380"/>
      <c r="T128" s="380"/>
      <c r="U128" s="380"/>
      <c r="V128" s="380"/>
      <c r="W128" s="380"/>
      <c r="X128" s="380"/>
      <c r="Y128" s="380"/>
      <c r="Z128" s="380"/>
    </row>
    <row r="129" ht="12.75" customHeight="1" spans="1:26">
      <c r="A129" s="380"/>
      <c r="B129" s="380"/>
      <c r="C129" s="380"/>
      <c r="D129" s="380"/>
      <c r="E129" s="380"/>
      <c r="F129" s="380"/>
      <c r="G129" s="380"/>
      <c r="H129" s="380"/>
      <c r="I129" s="380"/>
      <c r="J129" s="380"/>
      <c r="K129" s="380"/>
      <c r="L129" s="380"/>
      <c r="M129" s="380"/>
      <c r="N129" s="380"/>
      <c r="O129" s="380"/>
      <c r="P129" s="380"/>
      <c r="Q129" s="380"/>
      <c r="R129" s="380"/>
      <c r="S129" s="380"/>
      <c r="T129" s="380"/>
      <c r="U129" s="380"/>
      <c r="V129" s="380"/>
      <c r="W129" s="380"/>
      <c r="X129" s="380"/>
      <c r="Y129" s="380"/>
      <c r="Z129" s="380"/>
    </row>
    <row r="130" ht="12.75" customHeight="1" spans="1:26">
      <c r="A130" s="380"/>
      <c r="B130" s="380"/>
      <c r="C130" s="380"/>
      <c r="D130" s="380"/>
      <c r="E130" s="380"/>
      <c r="F130" s="380"/>
      <c r="G130" s="380"/>
      <c r="H130" s="380"/>
      <c r="I130" s="380"/>
      <c r="J130" s="380"/>
      <c r="K130" s="380"/>
      <c r="L130" s="380"/>
      <c r="M130" s="380"/>
      <c r="N130" s="380"/>
      <c r="O130" s="380"/>
      <c r="P130" s="380"/>
      <c r="Q130" s="380"/>
      <c r="R130" s="380"/>
      <c r="S130" s="380"/>
      <c r="T130" s="380"/>
      <c r="U130" s="380"/>
      <c r="V130" s="380"/>
      <c r="W130" s="380"/>
      <c r="X130" s="380"/>
      <c r="Y130" s="380"/>
      <c r="Z130" s="380"/>
    </row>
    <row r="131" ht="12.75" customHeight="1" spans="1:26">
      <c r="A131" s="380"/>
      <c r="B131" s="380"/>
      <c r="C131" s="380"/>
      <c r="D131" s="380"/>
      <c r="E131" s="380"/>
      <c r="F131" s="380"/>
      <c r="G131" s="380"/>
      <c r="H131" s="380"/>
      <c r="I131" s="380"/>
      <c r="J131" s="380"/>
      <c r="K131" s="380"/>
      <c r="L131" s="380"/>
      <c r="M131" s="380"/>
      <c r="N131" s="380"/>
      <c r="O131" s="380"/>
      <c r="P131" s="380"/>
      <c r="Q131" s="380"/>
      <c r="R131" s="380"/>
      <c r="S131" s="380"/>
      <c r="T131" s="380"/>
      <c r="U131" s="380"/>
      <c r="V131" s="380"/>
      <c r="W131" s="380"/>
      <c r="X131" s="380"/>
      <c r="Y131" s="380"/>
      <c r="Z131" s="380"/>
    </row>
    <row r="132" ht="12.75" customHeight="1" spans="1:26">
      <c r="A132" s="380"/>
      <c r="B132" s="380"/>
      <c r="C132" s="380"/>
      <c r="D132" s="380"/>
      <c r="E132" s="380"/>
      <c r="F132" s="380"/>
      <c r="G132" s="380"/>
      <c r="H132" s="380"/>
      <c r="I132" s="380"/>
      <c r="J132" s="380"/>
      <c r="K132" s="380"/>
      <c r="L132" s="380"/>
      <c r="M132" s="380"/>
      <c r="N132" s="380"/>
      <c r="O132" s="380"/>
      <c r="P132" s="380"/>
      <c r="Q132" s="380"/>
      <c r="R132" s="380"/>
      <c r="S132" s="380"/>
      <c r="T132" s="380"/>
      <c r="U132" s="380"/>
      <c r="V132" s="380"/>
      <c r="W132" s="380"/>
      <c r="X132" s="380"/>
      <c r="Y132" s="380"/>
      <c r="Z132" s="380"/>
    </row>
    <row r="133" ht="12.75" customHeight="1" spans="1:26">
      <c r="A133" s="380"/>
      <c r="B133" s="380"/>
      <c r="C133" s="380"/>
      <c r="D133" s="380"/>
      <c r="E133" s="380"/>
      <c r="F133" s="380"/>
      <c r="G133" s="380"/>
      <c r="H133" s="380"/>
      <c r="I133" s="380"/>
      <c r="J133" s="380"/>
      <c r="K133" s="380"/>
      <c r="L133" s="380"/>
      <c r="M133" s="380"/>
      <c r="N133" s="380"/>
      <c r="O133" s="380"/>
      <c r="P133" s="380"/>
      <c r="Q133" s="380"/>
      <c r="R133" s="380"/>
      <c r="S133" s="380"/>
      <c r="T133" s="380"/>
      <c r="U133" s="380"/>
      <c r="V133" s="380"/>
      <c r="W133" s="380"/>
      <c r="X133" s="380"/>
      <c r="Y133" s="380"/>
      <c r="Z133" s="380"/>
    </row>
    <row r="134" ht="12.75" customHeight="1" spans="1:26">
      <c r="A134" s="380"/>
      <c r="B134" s="380"/>
      <c r="C134" s="380"/>
      <c r="D134" s="380"/>
      <c r="E134" s="380"/>
      <c r="F134" s="380"/>
      <c r="G134" s="380"/>
      <c r="H134" s="380"/>
      <c r="I134" s="380"/>
      <c r="J134" s="380"/>
      <c r="K134" s="380"/>
      <c r="L134" s="380"/>
      <c r="M134" s="380"/>
      <c r="N134" s="380"/>
      <c r="O134" s="380"/>
      <c r="P134" s="380"/>
      <c r="Q134" s="380"/>
      <c r="R134" s="380"/>
      <c r="S134" s="380"/>
      <c r="T134" s="380"/>
      <c r="U134" s="380"/>
      <c r="V134" s="380"/>
      <c r="W134" s="380"/>
      <c r="X134" s="380"/>
      <c r="Y134" s="380"/>
      <c r="Z134" s="380"/>
    </row>
    <row r="135" ht="12.75" customHeight="1" spans="1:26">
      <c r="A135" s="380"/>
      <c r="B135" s="380"/>
      <c r="C135" s="380"/>
      <c r="D135" s="380"/>
      <c r="E135" s="380"/>
      <c r="F135" s="380"/>
      <c r="G135" s="380"/>
      <c r="H135" s="380"/>
      <c r="I135" s="380"/>
      <c r="J135" s="380"/>
      <c r="K135" s="380"/>
      <c r="L135" s="380"/>
      <c r="M135" s="380"/>
      <c r="N135" s="380"/>
      <c r="O135" s="380"/>
      <c r="P135" s="380"/>
      <c r="Q135" s="380"/>
      <c r="R135" s="380"/>
      <c r="S135" s="380"/>
      <c r="T135" s="380"/>
      <c r="U135" s="380"/>
      <c r="V135" s="380"/>
      <c r="W135" s="380"/>
      <c r="X135" s="380"/>
      <c r="Y135" s="380"/>
      <c r="Z135" s="380"/>
    </row>
    <row r="136" ht="12.75" customHeight="1" spans="1:26">
      <c r="A136" s="380"/>
      <c r="B136" s="380"/>
      <c r="C136" s="380"/>
      <c r="D136" s="380"/>
      <c r="E136" s="380"/>
      <c r="F136" s="380"/>
      <c r="G136" s="380"/>
      <c r="H136" s="380"/>
      <c r="I136" s="380"/>
      <c r="J136" s="380"/>
      <c r="K136" s="380"/>
      <c r="L136" s="380"/>
      <c r="M136" s="380"/>
      <c r="N136" s="380"/>
      <c r="O136" s="380"/>
      <c r="P136" s="380"/>
      <c r="Q136" s="380"/>
      <c r="R136" s="380"/>
      <c r="S136" s="380"/>
      <c r="T136" s="380"/>
      <c r="U136" s="380"/>
      <c r="V136" s="380"/>
      <c r="W136" s="380"/>
      <c r="X136" s="380"/>
      <c r="Y136" s="380"/>
      <c r="Z136" s="380"/>
    </row>
    <row r="137" ht="12.75" customHeight="1" spans="1:26">
      <c r="A137" s="380"/>
      <c r="B137" s="380"/>
      <c r="C137" s="380"/>
      <c r="D137" s="380"/>
      <c r="E137" s="380"/>
      <c r="F137" s="380"/>
      <c r="G137" s="380"/>
      <c r="H137" s="380"/>
      <c r="I137" s="380"/>
      <c r="J137" s="380"/>
      <c r="K137" s="380"/>
      <c r="L137" s="380"/>
      <c r="M137" s="380"/>
      <c r="N137" s="380"/>
      <c r="O137" s="380"/>
      <c r="P137" s="380"/>
      <c r="Q137" s="380"/>
      <c r="R137" s="380"/>
      <c r="S137" s="380"/>
      <c r="T137" s="380"/>
      <c r="U137" s="380"/>
      <c r="V137" s="380"/>
      <c r="W137" s="380"/>
      <c r="X137" s="380"/>
      <c r="Y137" s="380"/>
      <c r="Z137" s="380"/>
    </row>
    <row r="138" ht="12.75" customHeight="1" spans="1:26">
      <c r="A138" s="380"/>
      <c r="B138" s="380"/>
      <c r="C138" s="380"/>
      <c r="D138" s="380"/>
      <c r="E138" s="380"/>
      <c r="F138" s="380"/>
      <c r="G138" s="380"/>
      <c r="H138" s="380"/>
      <c r="I138" s="380"/>
      <c r="J138" s="380"/>
      <c r="K138" s="380"/>
      <c r="L138" s="380"/>
      <c r="M138" s="380"/>
      <c r="N138" s="380"/>
      <c r="O138" s="380"/>
      <c r="P138" s="380"/>
      <c r="Q138" s="380"/>
      <c r="R138" s="380"/>
      <c r="S138" s="380"/>
      <c r="T138" s="380"/>
      <c r="U138" s="380"/>
      <c r="V138" s="380"/>
      <c r="W138" s="380"/>
      <c r="X138" s="380"/>
      <c r="Y138" s="380"/>
      <c r="Z138" s="380"/>
    </row>
    <row r="139" ht="12.75" customHeight="1" spans="1:26">
      <c r="A139" s="380"/>
      <c r="B139" s="380"/>
      <c r="C139" s="380"/>
      <c r="D139" s="380"/>
      <c r="E139" s="380"/>
      <c r="F139" s="380"/>
      <c r="G139" s="380"/>
      <c r="H139" s="380"/>
      <c r="I139" s="380"/>
      <c r="J139" s="380"/>
      <c r="K139" s="380"/>
      <c r="L139" s="380"/>
      <c r="M139" s="380"/>
      <c r="N139" s="380"/>
      <c r="O139" s="380"/>
      <c r="P139" s="380"/>
      <c r="Q139" s="380"/>
      <c r="R139" s="380"/>
      <c r="S139" s="380"/>
      <c r="T139" s="380"/>
      <c r="U139" s="380"/>
      <c r="V139" s="380"/>
      <c r="W139" s="380"/>
      <c r="X139" s="380"/>
      <c r="Y139" s="380"/>
      <c r="Z139" s="380"/>
    </row>
    <row r="140" ht="12.75" customHeight="1" spans="1:26">
      <c r="A140" s="380"/>
      <c r="B140" s="380"/>
      <c r="C140" s="380"/>
      <c r="D140" s="380"/>
      <c r="E140" s="380"/>
      <c r="F140" s="380"/>
      <c r="G140" s="380"/>
      <c r="H140" s="380"/>
      <c r="I140" s="380"/>
      <c r="J140" s="380"/>
      <c r="K140" s="380"/>
      <c r="L140" s="380"/>
      <c r="M140" s="380"/>
      <c r="N140" s="380"/>
      <c r="O140" s="380"/>
      <c r="P140" s="380"/>
      <c r="Q140" s="380"/>
      <c r="R140" s="380"/>
      <c r="S140" s="380"/>
      <c r="T140" s="380"/>
      <c r="U140" s="380"/>
      <c r="V140" s="380"/>
      <c r="W140" s="380"/>
      <c r="X140" s="380"/>
      <c r="Y140" s="380"/>
      <c r="Z140" s="380"/>
    </row>
    <row r="141" ht="12.75" customHeight="1" spans="1:26">
      <c r="A141" s="380"/>
      <c r="B141" s="380"/>
      <c r="C141" s="380"/>
      <c r="D141" s="380"/>
      <c r="E141" s="380"/>
      <c r="F141" s="380"/>
      <c r="G141" s="380"/>
      <c r="H141" s="380"/>
      <c r="I141" s="380"/>
      <c r="J141" s="380"/>
      <c r="K141" s="380"/>
      <c r="L141" s="380"/>
      <c r="M141" s="380"/>
      <c r="N141" s="380"/>
      <c r="O141" s="380"/>
      <c r="P141" s="380"/>
      <c r="Q141" s="380"/>
      <c r="R141" s="380"/>
      <c r="S141" s="380"/>
      <c r="T141" s="380"/>
      <c r="U141" s="380"/>
      <c r="V141" s="380"/>
      <c r="W141" s="380"/>
      <c r="X141" s="380"/>
      <c r="Y141" s="380"/>
      <c r="Z141" s="380"/>
    </row>
    <row r="142" ht="12.75" customHeight="1" spans="1:26">
      <c r="A142" s="380"/>
      <c r="B142" s="380"/>
      <c r="C142" s="380"/>
      <c r="D142" s="380"/>
      <c r="E142" s="380"/>
      <c r="F142" s="380"/>
      <c r="G142" s="380"/>
      <c r="H142" s="380"/>
      <c r="I142" s="380"/>
      <c r="J142" s="380"/>
      <c r="K142" s="380"/>
      <c r="L142" s="380"/>
      <c r="M142" s="380"/>
      <c r="N142" s="380"/>
      <c r="O142" s="380"/>
      <c r="P142" s="380"/>
      <c r="Q142" s="380"/>
      <c r="R142" s="380"/>
      <c r="S142" s="380"/>
      <c r="T142" s="380"/>
      <c r="U142" s="380"/>
      <c r="V142" s="380"/>
      <c r="W142" s="380"/>
      <c r="X142" s="380"/>
      <c r="Y142" s="380"/>
      <c r="Z142" s="380"/>
    </row>
    <row r="143" ht="12.75" customHeight="1" spans="1:26">
      <c r="A143" s="380"/>
      <c r="B143" s="380"/>
      <c r="C143" s="380"/>
      <c r="D143" s="380"/>
      <c r="E143" s="380"/>
      <c r="F143" s="380"/>
      <c r="G143" s="380"/>
      <c r="H143" s="380"/>
      <c r="I143" s="380"/>
      <c r="J143" s="380"/>
      <c r="K143" s="380"/>
      <c r="L143" s="380"/>
      <c r="M143" s="380"/>
      <c r="N143" s="380"/>
      <c r="O143" s="380"/>
      <c r="P143" s="380"/>
      <c r="Q143" s="380"/>
      <c r="R143" s="380"/>
      <c r="S143" s="380"/>
      <c r="T143" s="380"/>
      <c r="U143" s="380"/>
      <c r="V143" s="380"/>
      <c r="W143" s="380"/>
      <c r="X143" s="380"/>
      <c r="Y143" s="380"/>
      <c r="Z143" s="380"/>
    </row>
    <row r="144" ht="12.75" customHeight="1" spans="1:26">
      <c r="A144" s="380"/>
      <c r="B144" s="380"/>
      <c r="C144" s="380"/>
      <c r="D144" s="380"/>
      <c r="E144" s="380"/>
      <c r="F144" s="380"/>
      <c r="G144" s="380"/>
      <c r="H144" s="380"/>
      <c r="I144" s="380"/>
      <c r="J144" s="380"/>
      <c r="K144" s="380"/>
      <c r="L144" s="380"/>
      <c r="M144" s="380"/>
      <c r="N144" s="380"/>
      <c r="O144" s="380"/>
      <c r="P144" s="380"/>
      <c r="Q144" s="380"/>
      <c r="R144" s="380"/>
      <c r="S144" s="380"/>
      <c r="T144" s="380"/>
      <c r="U144" s="380"/>
      <c r="V144" s="380"/>
      <c r="W144" s="380"/>
      <c r="X144" s="380"/>
      <c r="Y144" s="380"/>
      <c r="Z144" s="380"/>
    </row>
    <row r="145" ht="12.75" customHeight="1" spans="1:26">
      <c r="A145" s="380"/>
      <c r="B145" s="380"/>
      <c r="C145" s="380"/>
      <c r="D145" s="380"/>
      <c r="E145" s="380"/>
      <c r="F145" s="380"/>
      <c r="G145" s="380"/>
      <c r="H145" s="380"/>
      <c r="I145" s="380"/>
      <c r="J145" s="380"/>
      <c r="K145" s="380"/>
      <c r="L145" s="380"/>
      <c r="M145" s="380"/>
      <c r="N145" s="380"/>
      <c r="O145" s="380"/>
      <c r="P145" s="380"/>
      <c r="Q145" s="380"/>
      <c r="R145" s="380"/>
      <c r="S145" s="380"/>
      <c r="T145" s="380"/>
      <c r="U145" s="380"/>
      <c r="V145" s="380"/>
      <c r="W145" s="380"/>
      <c r="X145" s="380"/>
      <c r="Y145" s="380"/>
      <c r="Z145" s="380"/>
    </row>
    <row r="146" ht="12.75" customHeight="1" spans="1:26">
      <c r="A146" s="380"/>
      <c r="B146" s="380"/>
      <c r="C146" s="380"/>
      <c r="D146" s="380"/>
      <c r="E146" s="380"/>
      <c r="F146" s="380"/>
      <c r="G146" s="380"/>
      <c r="H146" s="380"/>
      <c r="I146" s="380"/>
      <c r="J146" s="380"/>
      <c r="K146" s="380"/>
      <c r="L146" s="380"/>
      <c r="M146" s="380"/>
      <c r="N146" s="380"/>
      <c r="O146" s="380"/>
      <c r="P146" s="380"/>
      <c r="Q146" s="380"/>
      <c r="R146" s="380"/>
      <c r="S146" s="380"/>
      <c r="T146" s="380"/>
      <c r="U146" s="380"/>
      <c r="V146" s="380"/>
      <c r="W146" s="380"/>
      <c r="X146" s="380"/>
      <c r="Y146" s="380"/>
      <c r="Z146" s="380"/>
    </row>
    <row r="147" ht="12.75" customHeight="1" spans="1:26">
      <c r="A147" s="380"/>
      <c r="B147" s="380"/>
      <c r="C147" s="380"/>
      <c r="D147" s="380"/>
      <c r="E147" s="380"/>
      <c r="F147" s="380"/>
      <c r="G147" s="380"/>
      <c r="H147" s="380"/>
      <c r="I147" s="380"/>
      <c r="J147" s="380"/>
      <c r="K147" s="380"/>
      <c r="L147" s="380"/>
      <c r="M147" s="380"/>
      <c r="N147" s="380"/>
      <c r="O147" s="380"/>
      <c r="P147" s="380"/>
      <c r="Q147" s="380"/>
      <c r="R147" s="380"/>
      <c r="S147" s="380"/>
      <c r="T147" s="380"/>
      <c r="U147" s="380"/>
      <c r="V147" s="380"/>
      <c r="W147" s="380"/>
      <c r="X147" s="380"/>
      <c r="Y147" s="380"/>
      <c r="Z147" s="380"/>
    </row>
    <row r="148" ht="12.75" customHeight="1" spans="1:26">
      <c r="A148" s="380"/>
      <c r="B148" s="380"/>
      <c r="C148" s="380"/>
      <c r="D148" s="380"/>
      <c r="E148" s="380"/>
      <c r="F148" s="380"/>
      <c r="G148" s="380"/>
      <c r="H148" s="380"/>
      <c r="I148" s="380"/>
      <c r="J148" s="380"/>
      <c r="K148" s="380"/>
      <c r="L148" s="380"/>
      <c r="M148" s="380"/>
      <c r="N148" s="380"/>
      <c r="O148" s="380"/>
      <c r="P148" s="380"/>
      <c r="Q148" s="380"/>
      <c r="R148" s="380"/>
      <c r="S148" s="380"/>
      <c r="T148" s="380"/>
      <c r="U148" s="380"/>
      <c r="V148" s="380"/>
      <c r="W148" s="380"/>
      <c r="X148" s="380"/>
      <c r="Y148" s="380"/>
      <c r="Z148" s="380"/>
    </row>
    <row r="149" ht="12.75" customHeight="1" spans="1:26">
      <c r="A149" s="380"/>
      <c r="B149" s="380"/>
      <c r="C149" s="380"/>
      <c r="D149" s="380"/>
      <c r="E149" s="380"/>
      <c r="F149" s="380"/>
      <c r="G149" s="380"/>
      <c r="H149" s="380"/>
      <c r="I149" s="380"/>
      <c r="J149" s="380"/>
      <c r="K149" s="380"/>
      <c r="L149" s="380"/>
      <c r="M149" s="380"/>
      <c r="N149" s="380"/>
      <c r="O149" s="380"/>
      <c r="P149" s="380"/>
      <c r="Q149" s="380"/>
      <c r="R149" s="380"/>
      <c r="S149" s="380"/>
      <c r="T149" s="380"/>
      <c r="U149" s="380"/>
      <c r="V149" s="380"/>
      <c r="W149" s="380"/>
      <c r="X149" s="380"/>
      <c r="Y149" s="380"/>
      <c r="Z149" s="380"/>
    </row>
    <row r="150" ht="12.75" customHeight="1" spans="1:26">
      <c r="A150" s="380"/>
      <c r="B150" s="380"/>
      <c r="C150" s="380"/>
      <c r="D150" s="380"/>
      <c r="E150" s="380"/>
      <c r="F150" s="380"/>
      <c r="G150" s="380"/>
      <c r="H150" s="380"/>
      <c r="I150" s="380"/>
      <c r="J150" s="380"/>
      <c r="K150" s="380"/>
      <c r="L150" s="380"/>
      <c r="M150" s="380"/>
      <c r="N150" s="380"/>
      <c r="O150" s="380"/>
      <c r="P150" s="380"/>
      <c r="Q150" s="380"/>
      <c r="R150" s="380"/>
      <c r="S150" s="380"/>
      <c r="T150" s="380"/>
      <c r="U150" s="380"/>
      <c r="V150" s="380"/>
      <c r="W150" s="380"/>
      <c r="X150" s="380"/>
      <c r="Y150" s="380"/>
      <c r="Z150" s="380"/>
    </row>
    <row r="151" ht="12.75" customHeight="1" spans="1:26">
      <c r="A151" s="380"/>
      <c r="B151" s="380"/>
      <c r="C151" s="380"/>
      <c r="D151" s="380"/>
      <c r="E151" s="380"/>
      <c r="F151" s="380"/>
      <c r="G151" s="380"/>
      <c r="H151" s="380"/>
      <c r="I151" s="380"/>
      <c r="J151" s="380"/>
      <c r="K151" s="380"/>
      <c r="L151" s="380"/>
      <c r="M151" s="380"/>
      <c r="N151" s="380"/>
      <c r="O151" s="380"/>
      <c r="P151" s="380"/>
      <c r="Q151" s="380"/>
      <c r="R151" s="380"/>
      <c r="S151" s="380"/>
      <c r="T151" s="380"/>
      <c r="U151" s="380"/>
      <c r="V151" s="380"/>
      <c r="W151" s="380"/>
      <c r="X151" s="380"/>
      <c r="Y151" s="380"/>
      <c r="Z151" s="380"/>
    </row>
    <row r="152" ht="12.75" customHeight="1" spans="1:26">
      <c r="A152" s="380"/>
      <c r="B152" s="380"/>
      <c r="C152" s="380"/>
      <c r="D152" s="380"/>
      <c r="E152" s="380"/>
      <c r="F152" s="380"/>
      <c r="G152" s="380"/>
      <c r="H152" s="380"/>
      <c r="I152" s="380"/>
      <c r="J152" s="380"/>
      <c r="K152" s="380"/>
      <c r="L152" s="380"/>
      <c r="M152" s="380"/>
      <c r="N152" s="380"/>
      <c r="O152" s="380"/>
      <c r="P152" s="380"/>
      <c r="Q152" s="380"/>
      <c r="R152" s="380"/>
      <c r="S152" s="380"/>
      <c r="T152" s="380"/>
      <c r="U152" s="380"/>
      <c r="V152" s="380"/>
      <c r="W152" s="380"/>
      <c r="X152" s="380"/>
      <c r="Y152" s="380"/>
      <c r="Z152" s="380"/>
    </row>
    <row r="153" ht="12.75" customHeight="1" spans="1:26">
      <c r="A153" s="380"/>
      <c r="B153" s="380"/>
      <c r="C153" s="380"/>
      <c r="D153" s="380"/>
      <c r="E153" s="380"/>
      <c r="F153" s="380"/>
      <c r="G153" s="380"/>
      <c r="H153" s="380"/>
      <c r="I153" s="380"/>
      <c r="J153" s="380"/>
      <c r="K153" s="380"/>
      <c r="L153" s="380"/>
      <c r="M153" s="380"/>
      <c r="N153" s="380"/>
      <c r="O153" s="380"/>
      <c r="P153" s="380"/>
      <c r="Q153" s="380"/>
      <c r="R153" s="380"/>
      <c r="S153" s="380"/>
      <c r="T153" s="380"/>
      <c r="U153" s="380"/>
      <c r="V153" s="380"/>
      <c r="W153" s="380"/>
      <c r="X153" s="380"/>
      <c r="Y153" s="380"/>
      <c r="Z153" s="380"/>
    </row>
    <row r="154" ht="12.75" customHeight="1" spans="1:26">
      <c r="A154" s="380"/>
      <c r="B154" s="380"/>
      <c r="C154" s="380"/>
      <c r="D154" s="380"/>
      <c r="E154" s="380"/>
      <c r="F154" s="380"/>
      <c r="G154" s="380"/>
      <c r="H154" s="380"/>
      <c r="I154" s="380"/>
      <c r="J154" s="380"/>
      <c r="K154" s="380"/>
      <c r="L154" s="380"/>
      <c r="M154" s="380"/>
      <c r="N154" s="380"/>
      <c r="O154" s="380"/>
      <c r="P154" s="380"/>
      <c r="Q154" s="380"/>
      <c r="R154" s="380"/>
      <c r="S154" s="380"/>
      <c r="T154" s="380"/>
      <c r="U154" s="380"/>
      <c r="V154" s="380"/>
      <c r="W154" s="380"/>
      <c r="X154" s="380"/>
      <c r="Y154" s="380"/>
      <c r="Z154" s="380"/>
    </row>
    <row r="155" ht="12.75" customHeight="1" spans="1:26">
      <c r="A155" s="380"/>
      <c r="B155" s="380"/>
      <c r="C155" s="380"/>
      <c r="D155" s="380"/>
      <c r="E155" s="380"/>
      <c r="F155" s="380"/>
      <c r="G155" s="380"/>
      <c r="H155" s="380"/>
      <c r="I155" s="380"/>
      <c r="J155" s="380"/>
      <c r="K155" s="380"/>
      <c r="L155" s="380"/>
      <c r="M155" s="380"/>
      <c r="N155" s="380"/>
      <c r="O155" s="380"/>
      <c r="P155" s="380"/>
      <c r="Q155" s="380"/>
      <c r="R155" s="380"/>
      <c r="S155" s="380"/>
      <c r="T155" s="380"/>
      <c r="U155" s="380"/>
      <c r="V155" s="380"/>
      <c r="W155" s="380"/>
      <c r="X155" s="380"/>
      <c r="Y155" s="380"/>
      <c r="Z155" s="380"/>
    </row>
    <row r="156" ht="12.75" customHeight="1" spans="1:26">
      <c r="A156" s="380"/>
      <c r="B156" s="380"/>
      <c r="C156" s="380"/>
      <c r="D156" s="380"/>
      <c r="E156" s="380"/>
      <c r="F156" s="380"/>
      <c r="G156" s="380"/>
      <c r="H156" s="380"/>
      <c r="I156" s="380"/>
      <c r="J156" s="380"/>
      <c r="K156" s="380"/>
      <c r="L156" s="380"/>
      <c r="M156" s="380"/>
      <c r="N156" s="380"/>
      <c r="O156" s="380"/>
      <c r="P156" s="380"/>
      <c r="Q156" s="380"/>
      <c r="R156" s="380"/>
      <c r="S156" s="380"/>
      <c r="T156" s="380"/>
      <c r="U156" s="380"/>
      <c r="V156" s="380"/>
      <c r="W156" s="380"/>
      <c r="X156" s="380"/>
      <c r="Y156" s="380"/>
      <c r="Z156" s="380"/>
    </row>
    <row r="157" ht="12.75" customHeight="1" spans="1:26">
      <c r="A157" s="380"/>
      <c r="B157" s="380"/>
      <c r="C157" s="380"/>
      <c r="D157" s="380"/>
      <c r="E157" s="380"/>
      <c r="F157" s="380"/>
      <c r="G157" s="380"/>
      <c r="H157" s="380"/>
      <c r="I157" s="380"/>
      <c r="J157" s="380"/>
      <c r="K157" s="380"/>
      <c r="L157" s="380"/>
      <c r="M157" s="380"/>
      <c r="N157" s="380"/>
      <c r="O157" s="380"/>
      <c r="P157" s="380"/>
      <c r="Q157" s="380"/>
      <c r="R157" s="380"/>
      <c r="S157" s="380"/>
      <c r="T157" s="380"/>
      <c r="U157" s="380"/>
      <c r="V157" s="380"/>
      <c r="W157" s="380"/>
      <c r="X157" s="380"/>
      <c r="Y157" s="380"/>
      <c r="Z157" s="380"/>
    </row>
    <row r="158" ht="12.75" customHeight="1" spans="1:26">
      <c r="A158" s="380"/>
      <c r="B158" s="380"/>
      <c r="C158" s="380"/>
      <c r="D158" s="380"/>
      <c r="E158" s="380"/>
      <c r="F158" s="380"/>
      <c r="G158" s="380"/>
      <c r="H158" s="380"/>
      <c r="I158" s="380"/>
      <c r="J158" s="380"/>
      <c r="K158" s="380"/>
      <c r="L158" s="380"/>
      <c r="M158" s="380"/>
      <c r="N158" s="380"/>
      <c r="O158" s="380"/>
      <c r="P158" s="380"/>
      <c r="Q158" s="380"/>
      <c r="R158" s="380"/>
      <c r="S158" s="380"/>
      <c r="T158" s="380"/>
      <c r="U158" s="380"/>
      <c r="V158" s="380"/>
      <c r="W158" s="380"/>
      <c r="X158" s="380"/>
      <c r="Y158" s="380"/>
      <c r="Z158" s="380"/>
    </row>
    <row r="159" ht="12.75" customHeight="1" spans="1:26">
      <c r="A159" s="380"/>
      <c r="B159" s="380"/>
      <c r="C159" s="380"/>
      <c r="D159" s="380"/>
      <c r="E159" s="380"/>
      <c r="F159" s="380"/>
      <c r="G159" s="380"/>
      <c r="H159" s="380"/>
      <c r="I159" s="380"/>
      <c r="J159" s="380"/>
      <c r="K159" s="380"/>
      <c r="L159" s="380"/>
      <c r="M159" s="380"/>
      <c r="N159" s="380"/>
      <c r="O159" s="380"/>
      <c r="P159" s="380"/>
      <c r="Q159" s="380"/>
      <c r="R159" s="380"/>
      <c r="S159" s="380"/>
      <c r="T159" s="380"/>
      <c r="U159" s="380"/>
      <c r="V159" s="380"/>
      <c r="W159" s="380"/>
      <c r="X159" s="380"/>
      <c r="Y159" s="380"/>
      <c r="Z159" s="380"/>
    </row>
    <row r="160" ht="12.75" customHeight="1" spans="1:26">
      <c r="A160" s="380"/>
      <c r="B160" s="380"/>
      <c r="C160" s="380"/>
      <c r="D160" s="380"/>
      <c r="E160" s="380"/>
      <c r="F160" s="380"/>
      <c r="G160" s="380"/>
      <c r="H160" s="380"/>
      <c r="I160" s="380"/>
      <c r="J160" s="380"/>
      <c r="K160" s="380"/>
      <c r="L160" s="380"/>
      <c r="M160" s="380"/>
      <c r="N160" s="380"/>
      <c r="O160" s="380"/>
      <c r="P160" s="380"/>
      <c r="Q160" s="380"/>
      <c r="R160" s="380"/>
      <c r="S160" s="380"/>
      <c r="T160" s="380"/>
      <c r="U160" s="380"/>
      <c r="V160" s="380"/>
      <c r="W160" s="380"/>
      <c r="X160" s="380"/>
      <c r="Y160" s="380"/>
      <c r="Z160" s="380"/>
    </row>
    <row r="161" ht="12.75" customHeight="1" spans="1:26">
      <c r="A161" s="380"/>
      <c r="B161" s="380"/>
      <c r="C161" s="380"/>
      <c r="D161" s="380"/>
      <c r="E161" s="380"/>
      <c r="F161" s="380"/>
      <c r="G161" s="380"/>
      <c r="H161" s="380"/>
      <c r="I161" s="380"/>
      <c r="J161" s="380"/>
      <c r="K161" s="380"/>
      <c r="L161" s="380"/>
      <c r="M161" s="380"/>
      <c r="N161" s="380"/>
      <c r="O161" s="380"/>
      <c r="P161" s="380"/>
      <c r="Q161" s="380"/>
      <c r="R161" s="380"/>
      <c r="S161" s="380"/>
      <c r="T161" s="380"/>
      <c r="U161" s="380"/>
      <c r="V161" s="380"/>
      <c r="W161" s="380"/>
      <c r="X161" s="380"/>
      <c r="Y161" s="380"/>
      <c r="Z161" s="380"/>
    </row>
    <row r="162" ht="12.75" customHeight="1" spans="1:26">
      <c r="A162" s="380"/>
      <c r="B162" s="380"/>
      <c r="C162" s="380"/>
      <c r="D162" s="380"/>
      <c r="E162" s="380"/>
      <c r="F162" s="380"/>
      <c r="G162" s="380"/>
      <c r="H162" s="380"/>
      <c r="I162" s="380"/>
      <c r="J162" s="380"/>
      <c r="K162" s="380"/>
      <c r="L162" s="380"/>
      <c r="M162" s="380"/>
      <c r="N162" s="380"/>
      <c r="O162" s="380"/>
      <c r="P162" s="380"/>
      <c r="Q162" s="380"/>
      <c r="R162" s="380"/>
      <c r="S162" s="380"/>
      <c r="T162" s="380"/>
      <c r="U162" s="380"/>
      <c r="V162" s="380"/>
      <c r="W162" s="380"/>
      <c r="X162" s="380"/>
      <c r="Y162" s="380"/>
      <c r="Z162" s="380"/>
    </row>
    <row r="163" ht="12.75" customHeight="1" spans="1:26">
      <c r="A163" s="380"/>
      <c r="B163" s="380"/>
      <c r="C163" s="380"/>
      <c r="D163" s="380"/>
      <c r="E163" s="380"/>
      <c r="F163" s="380"/>
      <c r="G163" s="380"/>
      <c r="H163" s="380"/>
      <c r="I163" s="380"/>
      <c r="J163" s="380"/>
      <c r="K163" s="380"/>
      <c r="L163" s="380"/>
      <c r="M163" s="380"/>
      <c r="N163" s="380"/>
      <c r="O163" s="380"/>
      <c r="P163" s="380"/>
      <c r="Q163" s="380"/>
      <c r="R163" s="380"/>
      <c r="S163" s="380"/>
      <c r="T163" s="380"/>
      <c r="U163" s="380"/>
      <c r="V163" s="380"/>
      <c r="W163" s="380"/>
      <c r="X163" s="380"/>
      <c r="Y163" s="380"/>
      <c r="Z163" s="380"/>
    </row>
    <row r="164" ht="12.75" customHeight="1" spans="1:26">
      <c r="A164" s="380"/>
      <c r="B164" s="380"/>
      <c r="C164" s="380"/>
      <c r="D164" s="380"/>
      <c r="E164" s="380"/>
      <c r="F164" s="380"/>
      <c r="G164" s="380"/>
      <c r="H164" s="380"/>
      <c r="I164" s="380"/>
      <c r="J164" s="380"/>
      <c r="K164" s="380"/>
      <c r="L164" s="380"/>
      <c r="M164" s="380"/>
      <c r="N164" s="380"/>
      <c r="O164" s="380"/>
      <c r="P164" s="380"/>
      <c r="Q164" s="380"/>
      <c r="R164" s="380"/>
      <c r="S164" s="380"/>
      <c r="T164" s="380"/>
      <c r="U164" s="380"/>
      <c r="V164" s="380"/>
      <c r="W164" s="380"/>
      <c r="X164" s="380"/>
      <c r="Y164" s="380"/>
      <c r="Z164" s="380"/>
    </row>
    <row r="165" ht="12.75" customHeight="1" spans="1:26">
      <c r="A165" s="380"/>
      <c r="B165" s="380"/>
      <c r="C165" s="380"/>
      <c r="D165" s="380"/>
      <c r="E165" s="380"/>
      <c r="F165" s="380"/>
      <c r="G165" s="380"/>
      <c r="H165" s="380"/>
      <c r="I165" s="380"/>
      <c r="J165" s="380"/>
      <c r="K165" s="380"/>
      <c r="L165" s="380"/>
      <c r="M165" s="380"/>
      <c r="N165" s="380"/>
      <c r="O165" s="380"/>
      <c r="P165" s="380"/>
      <c r="Q165" s="380"/>
      <c r="R165" s="380"/>
      <c r="S165" s="380"/>
      <c r="T165" s="380"/>
      <c r="U165" s="380"/>
      <c r="V165" s="380"/>
      <c r="W165" s="380"/>
      <c r="X165" s="380"/>
      <c r="Y165" s="380"/>
      <c r="Z165" s="380"/>
    </row>
    <row r="166" ht="12.75" customHeight="1" spans="1:26">
      <c r="A166" s="380"/>
      <c r="B166" s="380"/>
      <c r="C166" s="380"/>
      <c r="D166" s="380"/>
      <c r="E166" s="380"/>
      <c r="F166" s="380"/>
      <c r="G166" s="380"/>
      <c r="H166" s="380"/>
      <c r="I166" s="380"/>
      <c r="J166" s="380"/>
      <c r="K166" s="380"/>
      <c r="L166" s="380"/>
      <c r="M166" s="380"/>
      <c r="N166" s="380"/>
      <c r="O166" s="380"/>
      <c r="P166" s="380"/>
      <c r="Q166" s="380"/>
      <c r="R166" s="380"/>
      <c r="S166" s="380"/>
      <c r="T166" s="380"/>
      <c r="U166" s="380"/>
      <c r="V166" s="380"/>
      <c r="W166" s="380"/>
      <c r="X166" s="380"/>
      <c r="Y166" s="380"/>
      <c r="Z166" s="380"/>
    </row>
    <row r="167" ht="12.75" customHeight="1" spans="1:26">
      <c r="A167" s="380"/>
      <c r="B167" s="380"/>
      <c r="C167" s="380"/>
      <c r="D167" s="380"/>
      <c r="E167" s="380"/>
      <c r="F167" s="380"/>
      <c r="G167" s="380"/>
      <c r="H167" s="380"/>
      <c r="I167" s="380"/>
      <c r="J167" s="380"/>
      <c r="K167" s="380"/>
      <c r="L167" s="380"/>
      <c r="M167" s="380"/>
      <c r="N167" s="380"/>
      <c r="O167" s="380"/>
      <c r="P167" s="380"/>
      <c r="Q167" s="380"/>
      <c r="R167" s="380"/>
      <c r="S167" s="380"/>
      <c r="T167" s="380"/>
      <c r="U167" s="380"/>
      <c r="V167" s="380"/>
      <c r="W167" s="380"/>
      <c r="X167" s="380"/>
      <c r="Y167" s="380"/>
      <c r="Z167" s="380"/>
    </row>
    <row r="168" ht="12.75" customHeight="1" spans="1:26">
      <c r="A168" s="380"/>
      <c r="B168" s="380"/>
      <c r="C168" s="380"/>
      <c r="D168" s="380"/>
      <c r="E168" s="380"/>
      <c r="F168" s="380"/>
      <c r="G168" s="380"/>
      <c r="H168" s="380"/>
      <c r="I168" s="380"/>
      <c r="J168" s="380"/>
      <c r="K168" s="380"/>
      <c r="L168" s="380"/>
      <c r="M168" s="380"/>
      <c r="N168" s="380"/>
      <c r="O168" s="380"/>
      <c r="P168" s="380"/>
      <c r="Q168" s="380"/>
      <c r="R168" s="380"/>
      <c r="S168" s="380"/>
      <c r="T168" s="380"/>
      <c r="U168" s="380"/>
      <c r="V168" s="380"/>
      <c r="W168" s="380"/>
      <c r="X168" s="380"/>
      <c r="Y168" s="380"/>
      <c r="Z168" s="380"/>
    </row>
    <row r="169" ht="12.75" customHeight="1" spans="1:26">
      <c r="A169" s="380"/>
      <c r="B169" s="380"/>
      <c r="C169" s="380"/>
      <c r="D169" s="380"/>
      <c r="E169" s="380"/>
      <c r="F169" s="380"/>
      <c r="G169" s="380"/>
      <c r="H169" s="380"/>
      <c r="I169" s="380"/>
      <c r="J169" s="380"/>
      <c r="K169" s="380"/>
      <c r="L169" s="380"/>
      <c r="M169" s="380"/>
      <c r="N169" s="380"/>
      <c r="O169" s="380"/>
      <c r="P169" s="380"/>
      <c r="Q169" s="380"/>
      <c r="R169" s="380"/>
      <c r="S169" s="380"/>
      <c r="T169" s="380"/>
      <c r="U169" s="380"/>
      <c r="V169" s="380"/>
      <c r="W169" s="380"/>
      <c r="X169" s="380"/>
      <c r="Y169" s="380"/>
      <c r="Z169" s="380"/>
    </row>
    <row r="170" ht="12.75" customHeight="1" spans="1:26">
      <c r="A170" s="380"/>
      <c r="B170" s="380"/>
      <c r="C170" s="380"/>
      <c r="D170" s="380"/>
      <c r="E170" s="380"/>
      <c r="F170" s="380"/>
      <c r="G170" s="380"/>
      <c r="H170" s="380"/>
      <c r="I170" s="380"/>
      <c r="J170" s="380"/>
      <c r="K170" s="380"/>
      <c r="L170" s="380"/>
      <c r="M170" s="380"/>
      <c r="N170" s="380"/>
      <c r="O170" s="380"/>
      <c r="P170" s="380"/>
      <c r="Q170" s="380"/>
      <c r="R170" s="380"/>
      <c r="S170" s="380"/>
      <c r="T170" s="380"/>
      <c r="U170" s="380"/>
      <c r="V170" s="380"/>
      <c r="W170" s="380"/>
      <c r="X170" s="380"/>
      <c r="Y170" s="380"/>
      <c r="Z170" s="380"/>
    </row>
    <row r="171" ht="12.75" customHeight="1" spans="1:26">
      <c r="A171" s="380"/>
      <c r="B171" s="380"/>
      <c r="C171" s="380"/>
      <c r="D171" s="380"/>
      <c r="E171" s="380"/>
      <c r="F171" s="380"/>
      <c r="G171" s="380"/>
      <c r="H171" s="380"/>
      <c r="I171" s="380"/>
      <c r="J171" s="380"/>
      <c r="K171" s="380"/>
      <c r="L171" s="380"/>
      <c r="M171" s="380"/>
      <c r="N171" s="380"/>
      <c r="O171" s="380"/>
      <c r="P171" s="380"/>
      <c r="Q171" s="380"/>
      <c r="R171" s="380"/>
      <c r="S171" s="380"/>
      <c r="T171" s="380"/>
      <c r="U171" s="380"/>
      <c r="V171" s="380"/>
      <c r="W171" s="380"/>
      <c r="X171" s="380"/>
      <c r="Y171" s="380"/>
      <c r="Z171" s="380"/>
    </row>
    <row r="172" ht="12.75" customHeight="1" spans="1:26">
      <c r="A172" s="380"/>
      <c r="B172" s="380"/>
      <c r="C172" s="380"/>
      <c r="D172" s="380"/>
      <c r="E172" s="380"/>
      <c r="F172" s="380"/>
      <c r="G172" s="380"/>
      <c r="H172" s="380"/>
      <c r="I172" s="380"/>
      <c r="J172" s="380"/>
      <c r="K172" s="380"/>
      <c r="L172" s="380"/>
      <c r="M172" s="380"/>
      <c r="N172" s="380"/>
      <c r="O172" s="380"/>
      <c r="P172" s="380"/>
      <c r="Q172" s="380"/>
      <c r="R172" s="380"/>
      <c r="S172" s="380"/>
      <c r="T172" s="380"/>
      <c r="U172" s="380"/>
      <c r="V172" s="380"/>
      <c r="W172" s="380"/>
      <c r="X172" s="380"/>
      <c r="Y172" s="380"/>
      <c r="Z172" s="380"/>
    </row>
    <row r="173" ht="12.75" customHeight="1" spans="1:26">
      <c r="A173" s="380"/>
      <c r="B173" s="380"/>
      <c r="C173" s="380"/>
      <c r="D173" s="380"/>
      <c r="E173" s="380"/>
      <c r="F173" s="380"/>
      <c r="G173" s="380"/>
      <c r="H173" s="380"/>
      <c r="I173" s="380"/>
      <c r="J173" s="380"/>
      <c r="K173" s="380"/>
      <c r="L173" s="380"/>
      <c r="M173" s="380"/>
      <c r="N173" s="380"/>
      <c r="O173" s="380"/>
      <c r="P173" s="380"/>
      <c r="Q173" s="380"/>
      <c r="R173" s="380"/>
      <c r="S173" s="380"/>
      <c r="T173" s="380"/>
      <c r="U173" s="380"/>
      <c r="V173" s="380"/>
      <c r="W173" s="380"/>
      <c r="X173" s="380"/>
      <c r="Y173" s="380"/>
      <c r="Z173" s="380"/>
    </row>
    <row r="174" ht="12.75" customHeight="1" spans="1:26">
      <c r="A174" s="380"/>
      <c r="B174" s="380"/>
      <c r="C174" s="380"/>
      <c r="D174" s="380"/>
      <c r="E174" s="380"/>
      <c r="F174" s="380"/>
      <c r="G174" s="380"/>
      <c r="H174" s="380"/>
      <c r="I174" s="380"/>
      <c r="J174" s="380"/>
      <c r="K174" s="380"/>
      <c r="L174" s="380"/>
      <c r="M174" s="380"/>
      <c r="N174" s="380"/>
      <c r="O174" s="380"/>
      <c r="P174" s="380"/>
      <c r="Q174" s="380"/>
      <c r="R174" s="380"/>
      <c r="S174" s="380"/>
      <c r="T174" s="380"/>
      <c r="U174" s="380"/>
      <c r="V174" s="380"/>
      <c r="W174" s="380"/>
      <c r="X174" s="380"/>
      <c r="Y174" s="380"/>
      <c r="Z174" s="380"/>
    </row>
    <row r="175" ht="12.75" customHeight="1" spans="1:26">
      <c r="A175" s="380"/>
      <c r="B175" s="380"/>
      <c r="C175" s="380"/>
      <c r="D175" s="380"/>
      <c r="E175" s="380"/>
      <c r="F175" s="380"/>
      <c r="G175" s="380"/>
      <c r="H175" s="380"/>
      <c r="I175" s="380"/>
      <c r="J175" s="380"/>
      <c r="K175" s="380"/>
      <c r="L175" s="380"/>
      <c r="M175" s="380"/>
      <c r="N175" s="380"/>
      <c r="O175" s="380"/>
      <c r="P175" s="380"/>
      <c r="Q175" s="380"/>
      <c r="R175" s="380"/>
      <c r="S175" s="380"/>
      <c r="T175" s="380"/>
      <c r="U175" s="380"/>
      <c r="V175" s="380"/>
      <c r="W175" s="380"/>
      <c r="X175" s="380"/>
      <c r="Y175" s="380"/>
      <c r="Z175" s="380"/>
    </row>
    <row r="176" ht="12.75" customHeight="1" spans="1:26">
      <c r="A176" s="380"/>
      <c r="B176" s="380"/>
      <c r="C176" s="380"/>
      <c r="D176" s="380"/>
      <c r="E176" s="380"/>
      <c r="F176" s="380"/>
      <c r="G176" s="380"/>
      <c r="H176" s="380"/>
      <c r="I176" s="380"/>
      <c r="J176" s="380"/>
      <c r="K176" s="380"/>
      <c r="L176" s="380"/>
      <c r="M176" s="380"/>
      <c r="N176" s="380"/>
      <c r="O176" s="380"/>
      <c r="P176" s="380"/>
      <c r="Q176" s="380"/>
      <c r="R176" s="380"/>
      <c r="S176" s="380"/>
      <c r="T176" s="380"/>
      <c r="U176" s="380"/>
      <c r="V176" s="380"/>
      <c r="W176" s="380"/>
      <c r="X176" s="380"/>
      <c r="Y176" s="380"/>
      <c r="Z176" s="380"/>
    </row>
    <row r="177" ht="12.75" customHeight="1" spans="1:26">
      <c r="A177" s="380"/>
      <c r="B177" s="380"/>
      <c r="C177" s="380"/>
      <c r="D177" s="380"/>
      <c r="E177" s="380"/>
      <c r="F177" s="380"/>
      <c r="G177" s="380"/>
      <c r="H177" s="380"/>
      <c r="I177" s="380"/>
      <c r="J177" s="380"/>
      <c r="K177" s="380"/>
      <c r="L177" s="380"/>
      <c r="M177" s="380"/>
      <c r="N177" s="380"/>
      <c r="O177" s="380"/>
      <c r="P177" s="380"/>
      <c r="Q177" s="380"/>
      <c r="R177" s="380"/>
      <c r="S177" s="380"/>
      <c r="T177" s="380"/>
      <c r="U177" s="380"/>
      <c r="V177" s="380"/>
      <c r="W177" s="380"/>
      <c r="X177" s="380"/>
      <c r="Y177" s="380"/>
      <c r="Z177" s="380"/>
    </row>
    <row r="178" ht="12.75" customHeight="1" spans="1:26">
      <c r="A178" s="380"/>
      <c r="B178" s="380"/>
      <c r="C178" s="380"/>
      <c r="D178" s="380"/>
      <c r="E178" s="380"/>
      <c r="F178" s="380"/>
      <c r="G178" s="380"/>
      <c r="H178" s="380"/>
      <c r="I178" s="380"/>
      <c r="J178" s="380"/>
      <c r="K178" s="380"/>
      <c r="L178" s="380"/>
      <c r="M178" s="380"/>
      <c r="N178" s="380"/>
      <c r="O178" s="380"/>
      <c r="P178" s="380"/>
      <c r="Q178" s="380"/>
      <c r="R178" s="380"/>
      <c r="S178" s="380"/>
      <c r="T178" s="380"/>
      <c r="U178" s="380"/>
      <c r="V178" s="380"/>
      <c r="W178" s="380"/>
      <c r="X178" s="380"/>
      <c r="Y178" s="380"/>
      <c r="Z178" s="380"/>
    </row>
    <row r="179" ht="12.75" customHeight="1" spans="1:26">
      <c r="A179" s="380"/>
      <c r="B179" s="380"/>
      <c r="C179" s="380"/>
      <c r="D179" s="380"/>
      <c r="E179" s="380"/>
      <c r="F179" s="380"/>
      <c r="G179" s="380"/>
      <c r="H179" s="380"/>
      <c r="I179" s="380"/>
      <c r="J179" s="380"/>
      <c r="K179" s="380"/>
      <c r="L179" s="380"/>
      <c r="M179" s="380"/>
      <c r="N179" s="380"/>
      <c r="O179" s="380"/>
      <c r="P179" s="380"/>
      <c r="Q179" s="380"/>
      <c r="R179" s="380"/>
      <c r="S179" s="380"/>
      <c r="T179" s="380"/>
      <c r="U179" s="380"/>
      <c r="V179" s="380"/>
      <c r="W179" s="380"/>
      <c r="X179" s="380"/>
      <c r="Y179" s="380"/>
      <c r="Z179" s="380"/>
    </row>
    <row r="180" ht="12.75" customHeight="1" spans="1:26">
      <c r="A180" s="380"/>
      <c r="B180" s="380"/>
      <c r="C180" s="380"/>
      <c r="D180" s="380"/>
      <c r="E180" s="380"/>
      <c r="F180" s="380"/>
      <c r="G180" s="380"/>
      <c r="H180" s="380"/>
      <c r="I180" s="380"/>
      <c r="J180" s="380"/>
      <c r="K180" s="380"/>
      <c r="L180" s="380"/>
      <c r="M180" s="380"/>
      <c r="N180" s="380"/>
      <c r="O180" s="380"/>
      <c r="P180" s="380"/>
      <c r="Q180" s="380"/>
      <c r="R180" s="380"/>
      <c r="S180" s="380"/>
      <c r="T180" s="380"/>
      <c r="U180" s="380"/>
      <c r="V180" s="380"/>
      <c r="W180" s="380"/>
      <c r="X180" s="380"/>
      <c r="Y180" s="380"/>
      <c r="Z180" s="380"/>
    </row>
    <row r="181" ht="12.75" customHeight="1" spans="1:26">
      <c r="A181" s="380"/>
      <c r="B181" s="380"/>
      <c r="C181" s="380"/>
      <c r="D181" s="380"/>
      <c r="E181" s="380"/>
      <c r="F181" s="380"/>
      <c r="G181" s="380"/>
      <c r="H181" s="380"/>
      <c r="I181" s="380"/>
      <c r="J181" s="380"/>
      <c r="K181" s="380"/>
      <c r="L181" s="380"/>
      <c r="M181" s="380"/>
      <c r="N181" s="380"/>
      <c r="O181" s="380"/>
      <c r="P181" s="380"/>
      <c r="Q181" s="380"/>
      <c r="R181" s="380"/>
      <c r="S181" s="380"/>
      <c r="T181" s="380"/>
      <c r="U181" s="380"/>
      <c r="V181" s="380"/>
      <c r="W181" s="380"/>
      <c r="X181" s="380"/>
      <c r="Y181" s="380"/>
      <c r="Z181" s="380"/>
    </row>
    <row r="182" ht="12.75" customHeight="1" spans="1:26">
      <c r="A182" s="380"/>
      <c r="B182" s="380"/>
      <c r="C182" s="380"/>
      <c r="D182" s="380"/>
      <c r="E182" s="380"/>
      <c r="F182" s="380"/>
      <c r="G182" s="380"/>
      <c r="H182" s="380"/>
      <c r="I182" s="380"/>
      <c r="J182" s="380"/>
      <c r="K182" s="380"/>
      <c r="L182" s="380"/>
      <c r="M182" s="380"/>
      <c r="N182" s="380"/>
      <c r="O182" s="380"/>
      <c r="P182" s="380"/>
      <c r="Q182" s="380"/>
      <c r="R182" s="380"/>
      <c r="S182" s="380"/>
      <c r="T182" s="380"/>
      <c r="U182" s="380"/>
      <c r="V182" s="380"/>
      <c r="W182" s="380"/>
      <c r="X182" s="380"/>
      <c r="Y182" s="380"/>
      <c r="Z182" s="380"/>
    </row>
    <row r="183" ht="12.75" customHeight="1" spans="1:26">
      <c r="A183" s="380"/>
      <c r="B183" s="380"/>
      <c r="C183" s="380"/>
      <c r="D183" s="380"/>
      <c r="E183" s="380"/>
      <c r="F183" s="380"/>
      <c r="G183" s="380"/>
      <c r="H183" s="380"/>
      <c r="I183" s="380"/>
      <c r="J183" s="380"/>
      <c r="K183" s="380"/>
      <c r="L183" s="380"/>
      <c r="M183" s="380"/>
      <c r="N183" s="380"/>
      <c r="O183" s="380"/>
      <c r="P183" s="380"/>
      <c r="Q183" s="380"/>
      <c r="R183" s="380"/>
      <c r="S183" s="380"/>
      <c r="T183" s="380"/>
      <c r="U183" s="380"/>
      <c r="V183" s="380"/>
      <c r="W183" s="380"/>
      <c r="X183" s="380"/>
      <c r="Y183" s="380"/>
      <c r="Z183" s="380"/>
    </row>
    <row r="184" ht="12.75" customHeight="1" spans="1:26">
      <c r="A184" s="380"/>
      <c r="B184" s="380"/>
      <c r="C184" s="380"/>
      <c r="D184" s="380"/>
      <c r="E184" s="380"/>
      <c r="F184" s="380"/>
      <c r="G184" s="380"/>
      <c r="H184" s="380"/>
      <c r="I184" s="380"/>
      <c r="J184" s="380"/>
      <c r="K184" s="380"/>
      <c r="L184" s="380"/>
      <c r="M184" s="380"/>
      <c r="N184" s="380"/>
      <c r="O184" s="380"/>
      <c r="P184" s="380"/>
      <c r="Q184" s="380"/>
      <c r="R184" s="380"/>
      <c r="S184" s="380"/>
      <c r="T184" s="380"/>
      <c r="U184" s="380"/>
      <c r="V184" s="380"/>
      <c r="W184" s="380"/>
      <c r="X184" s="380"/>
      <c r="Y184" s="380"/>
      <c r="Z184" s="380"/>
    </row>
    <row r="185" ht="12.75" customHeight="1" spans="1:26">
      <c r="A185" s="380"/>
      <c r="B185" s="380"/>
      <c r="C185" s="380"/>
      <c r="D185" s="380"/>
      <c r="E185" s="380"/>
      <c r="F185" s="380"/>
      <c r="G185" s="380"/>
      <c r="H185" s="380"/>
      <c r="I185" s="380"/>
      <c r="J185" s="380"/>
      <c r="K185" s="380"/>
      <c r="L185" s="380"/>
      <c r="M185" s="380"/>
      <c r="N185" s="380"/>
      <c r="O185" s="380"/>
      <c r="P185" s="380"/>
      <c r="Q185" s="380"/>
      <c r="R185" s="380"/>
      <c r="S185" s="380"/>
      <c r="T185" s="380"/>
      <c r="U185" s="380"/>
      <c r="V185" s="380"/>
      <c r="W185" s="380"/>
      <c r="X185" s="380"/>
      <c r="Y185" s="380"/>
      <c r="Z185" s="380"/>
    </row>
    <row r="186" ht="12.75" customHeight="1" spans="1:26">
      <c r="A186" s="380"/>
      <c r="B186" s="380"/>
      <c r="C186" s="380"/>
      <c r="D186" s="380"/>
      <c r="E186" s="380"/>
      <c r="F186" s="380"/>
      <c r="G186" s="380"/>
      <c r="H186" s="380"/>
      <c r="I186" s="380"/>
      <c r="J186" s="380"/>
      <c r="K186" s="380"/>
      <c r="L186" s="380"/>
      <c r="M186" s="380"/>
      <c r="N186" s="380"/>
      <c r="O186" s="380"/>
      <c r="P186" s="380"/>
      <c r="Q186" s="380"/>
      <c r="R186" s="380"/>
      <c r="S186" s="380"/>
      <c r="T186" s="380"/>
      <c r="U186" s="380"/>
      <c r="V186" s="380"/>
      <c r="W186" s="380"/>
      <c r="X186" s="380"/>
      <c r="Y186" s="380"/>
      <c r="Z186" s="380"/>
    </row>
    <row r="187" ht="12.75" customHeight="1" spans="1:26">
      <c r="A187" s="380"/>
      <c r="B187" s="380"/>
      <c r="C187" s="380"/>
      <c r="D187" s="380"/>
      <c r="E187" s="380"/>
      <c r="F187" s="380"/>
      <c r="G187" s="380"/>
      <c r="H187" s="380"/>
      <c r="I187" s="380"/>
      <c r="J187" s="380"/>
      <c r="K187" s="380"/>
      <c r="L187" s="380"/>
      <c r="M187" s="380"/>
      <c r="N187" s="380"/>
      <c r="O187" s="380"/>
      <c r="P187" s="380"/>
      <c r="Q187" s="380"/>
      <c r="R187" s="380"/>
      <c r="S187" s="380"/>
      <c r="T187" s="380"/>
      <c r="U187" s="380"/>
      <c r="V187" s="380"/>
      <c r="W187" s="380"/>
      <c r="X187" s="380"/>
      <c r="Y187" s="380"/>
      <c r="Z187" s="380"/>
    </row>
    <row r="188" ht="12.75" customHeight="1" spans="1:26">
      <c r="A188" s="380"/>
      <c r="B188" s="380"/>
      <c r="C188" s="380"/>
      <c r="D188" s="380"/>
      <c r="E188" s="380"/>
      <c r="F188" s="380"/>
      <c r="G188" s="380"/>
      <c r="H188" s="380"/>
      <c r="I188" s="380"/>
      <c r="J188" s="380"/>
      <c r="K188" s="380"/>
      <c r="L188" s="380"/>
      <c r="M188" s="380"/>
      <c r="N188" s="380"/>
      <c r="O188" s="380"/>
      <c r="P188" s="380"/>
      <c r="Q188" s="380"/>
      <c r="R188" s="380"/>
      <c r="S188" s="380"/>
      <c r="T188" s="380"/>
      <c r="U188" s="380"/>
      <c r="V188" s="380"/>
      <c r="W188" s="380"/>
      <c r="X188" s="380"/>
      <c r="Y188" s="380"/>
      <c r="Z188" s="380"/>
    </row>
    <row r="189" ht="12.75" customHeight="1" spans="1:26">
      <c r="A189" s="380"/>
      <c r="B189" s="380"/>
      <c r="C189" s="380"/>
      <c r="D189" s="380"/>
      <c r="E189" s="380"/>
      <c r="F189" s="380"/>
      <c r="G189" s="380"/>
      <c r="H189" s="380"/>
      <c r="I189" s="380"/>
      <c r="J189" s="380"/>
      <c r="K189" s="380"/>
      <c r="L189" s="380"/>
      <c r="M189" s="380"/>
      <c r="N189" s="380"/>
      <c r="O189" s="380"/>
      <c r="P189" s="380"/>
      <c r="Q189" s="380"/>
      <c r="R189" s="380"/>
      <c r="S189" s="380"/>
      <c r="T189" s="380"/>
      <c r="U189" s="380"/>
      <c r="V189" s="380"/>
      <c r="W189" s="380"/>
      <c r="X189" s="380"/>
      <c r="Y189" s="380"/>
      <c r="Z189" s="380"/>
    </row>
    <row r="190" ht="12.75" customHeight="1" spans="1:26">
      <c r="A190" s="380"/>
      <c r="B190" s="380"/>
      <c r="C190" s="380"/>
      <c r="D190" s="380"/>
      <c r="E190" s="380"/>
      <c r="F190" s="380"/>
      <c r="G190" s="380"/>
      <c r="H190" s="380"/>
      <c r="I190" s="380"/>
      <c r="J190" s="380"/>
      <c r="K190" s="380"/>
      <c r="L190" s="380"/>
      <c r="M190" s="380"/>
      <c r="N190" s="380"/>
      <c r="O190" s="380"/>
      <c r="P190" s="380"/>
      <c r="Q190" s="380"/>
      <c r="R190" s="380"/>
      <c r="S190" s="380"/>
      <c r="T190" s="380"/>
      <c r="U190" s="380"/>
      <c r="V190" s="380"/>
      <c r="W190" s="380"/>
      <c r="X190" s="380"/>
      <c r="Y190" s="380"/>
      <c r="Z190" s="380"/>
    </row>
    <row r="191" ht="12.75" customHeight="1" spans="1:26">
      <c r="A191" s="380"/>
      <c r="B191" s="380"/>
      <c r="C191" s="380"/>
      <c r="D191" s="380"/>
      <c r="E191" s="380"/>
      <c r="F191" s="380"/>
      <c r="G191" s="380"/>
      <c r="H191" s="380"/>
      <c r="I191" s="380"/>
      <c r="J191" s="380"/>
      <c r="K191" s="380"/>
      <c r="L191" s="380"/>
      <c r="M191" s="380"/>
      <c r="N191" s="380"/>
      <c r="O191" s="380"/>
      <c r="P191" s="380"/>
      <c r="Q191" s="380"/>
      <c r="R191" s="380"/>
      <c r="S191" s="380"/>
      <c r="T191" s="380"/>
      <c r="U191" s="380"/>
      <c r="V191" s="380"/>
      <c r="W191" s="380"/>
      <c r="X191" s="380"/>
      <c r="Y191" s="380"/>
      <c r="Z191" s="380"/>
    </row>
    <row r="192" ht="12.75" customHeight="1" spans="1:26">
      <c r="A192" s="380"/>
      <c r="B192" s="380"/>
      <c r="C192" s="380"/>
      <c r="D192" s="380"/>
      <c r="E192" s="380"/>
      <c r="F192" s="380"/>
      <c r="G192" s="380"/>
      <c r="H192" s="380"/>
      <c r="I192" s="380"/>
      <c r="J192" s="380"/>
      <c r="K192" s="380"/>
      <c r="L192" s="380"/>
      <c r="M192" s="380"/>
      <c r="N192" s="380"/>
      <c r="O192" s="380"/>
      <c r="P192" s="380"/>
      <c r="Q192" s="380"/>
      <c r="R192" s="380"/>
      <c r="S192" s="380"/>
      <c r="T192" s="380"/>
      <c r="U192" s="380"/>
      <c r="V192" s="380"/>
      <c r="W192" s="380"/>
      <c r="X192" s="380"/>
      <c r="Y192" s="380"/>
      <c r="Z192" s="380"/>
    </row>
    <row r="193" ht="12.75" customHeight="1" spans="1:26">
      <c r="A193" s="380"/>
      <c r="B193" s="380"/>
      <c r="C193" s="380"/>
      <c r="D193" s="380"/>
      <c r="E193" s="380"/>
      <c r="F193" s="380"/>
      <c r="G193" s="380"/>
      <c r="H193" s="380"/>
      <c r="I193" s="380"/>
      <c r="J193" s="380"/>
      <c r="K193" s="380"/>
      <c r="L193" s="380"/>
      <c r="M193" s="380"/>
      <c r="N193" s="380"/>
      <c r="O193" s="380"/>
      <c r="P193" s="380"/>
      <c r="Q193" s="380"/>
      <c r="R193" s="380"/>
      <c r="S193" s="380"/>
      <c r="T193" s="380"/>
      <c r="U193" s="380"/>
      <c r="V193" s="380"/>
      <c r="W193" s="380"/>
      <c r="X193" s="380"/>
      <c r="Y193" s="380"/>
      <c r="Z193" s="380"/>
    </row>
    <row r="194" ht="12.75" customHeight="1" spans="1:26">
      <c r="A194" s="380"/>
      <c r="B194" s="380"/>
      <c r="C194" s="380"/>
      <c r="D194" s="380"/>
      <c r="E194" s="380"/>
      <c r="F194" s="380"/>
      <c r="G194" s="380"/>
      <c r="H194" s="380"/>
      <c r="I194" s="380"/>
      <c r="J194" s="380"/>
      <c r="K194" s="380"/>
      <c r="L194" s="380"/>
      <c r="M194" s="380"/>
      <c r="N194" s="380"/>
      <c r="O194" s="380"/>
      <c r="P194" s="380"/>
      <c r="Q194" s="380"/>
      <c r="R194" s="380"/>
      <c r="S194" s="380"/>
      <c r="T194" s="380"/>
      <c r="U194" s="380"/>
      <c r="V194" s="380"/>
      <c r="W194" s="380"/>
      <c r="X194" s="380"/>
      <c r="Y194" s="380"/>
      <c r="Z194" s="380"/>
    </row>
    <row r="195" ht="12.75" customHeight="1" spans="1:26">
      <c r="A195" s="380"/>
      <c r="B195" s="380"/>
      <c r="C195" s="380"/>
      <c r="D195" s="380"/>
      <c r="E195" s="380"/>
      <c r="F195" s="380"/>
      <c r="G195" s="380"/>
      <c r="H195" s="380"/>
      <c r="I195" s="380"/>
      <c r="J195" s="380"/>
      <c r="K195" s="380"/>
      <c r="L195" s="380"/>
      <c r="M195" s="380"/>
      <c r="N195" s="380"/>
      <c r="O195" s="380"/>
      <c r="P195" s="380"/>
      <c r="Q195" s="380"/>
      <c r="R195" s="380"/>
      <c r="S195" s="380"/>
      <c r="T195" s="380"/>
      <c r="U195" s="380"/>
      <c r="V195" s="380"/>
      <c r="W195" s="380"/>
      <c r="X195" s="380"/>
      <c r="Y195" s="380"/>
      <c r="Z195" s="380"/>
    </row>
    <row r="196" ht="12.75" customHeight="1" spans="1:26">
      <c r="A196" s="380"/>
      <c r="B196" s="380"/>
      <c r="C196" s="380"/>
      <c r="D196" s="380"/>
      <c r="E196" s="380"/>
      <c r="F196" s="380"/>
      <c r="G196" s="380"/>
      <c r="H196" s="380"/>
      <c r="I196" s="380"/>
      <c r="J196" s="380"/>
      <c r="K196" s="380"/>
      <c r="L196" s="380"/>
      <c r="M196" s="380"/>
      <c r="N196" s="380"/>
      <c r="O196" s="380"/>
      <c r="P196" s="380"/>
      <c r="Q196" s="380"/>
      <c r="R196" s="380"/>
      <c r="S196" s="380"/>
      <c r="T196" s="380"/>
      <c r="U196" s="380"/>
      <c r="V196" s="380"/>
      <c r="W196" s="380"/>
      <c r="X196" s="380"/>
      <c r="Y196" s="380"/>
      <c r="Z196" s="380"/>
    </row>
    <row r="197" ht="12.75" customHeight="1" spans="1:26">
      <c r="A197" s="380"/>
      <c r="B197" s="380"/>
      <c r="C197" s="380"/>
      <c r="D197" s="380"/>
      <c r="E197" s="380"/>
      <c r="F197" s="380"/>
      <c r="G197" s="380"/>
      <c r="H197" s="380"/>
      <c r="I197" s="380"/>
      <c r="J197" s="380"/>
      <c r="K197" s="380"/>
      <c r="L197" s="380"/>
      <c r="M197" s="380"/>
      <c r="N197" s="380"/>
      <c r="O197" s="380"/>
      <c r="P197" s="380"/>
      <c r="Q197" s="380"/>
      <c r="R197" s="380"/>
      <c r="S197" s="380"/>
      <c r="T197" s="380"/>
      <c r="U197" s="380"/>
      <c r="V197" s="380"/>
      <c r="W197" s="380"/>
      <c r="X197" s="380"/>
      <c r="Y197" s="380"/>
      <c r="Z197" s="380"/>
    </row>
    <row r="198" ht="12.75" customHeight="1" spans="1:26">
      <c r="A198" s="380"/>
      <c r="B198" s="380"/>
      <c r="C198" s="380"/>
      <c r="D198" s="380"/>
      <c r="E198" s="380"/>
      <c r="F198" s="380"/>
      <c r="G198" s="380"/>
      <c r="H198" s="380"/>
      <c r="I198" s="380"/>
      <c r="J198" s="380"/>
      <c r="K198" s="380"/>
      <c r="L198" s="380"/>
      <c r="M198" s="380"/>
      <c r="N198" s="380"/>
      <c r="O198" s="380"/>
      <c r="P198" s="380"/>
      <c r="Q198" s="380"/>
      <c r="R198" s="380"/>
      <c r="S198" s="380"/>
      <c r="T198" s="380"/>
      <c r="U198" s="380"/>
      <c r="V198" s="380"/>
      <c r="W198" s="380"/>
      <c r="X198" s="380"/>
      <c r="Y198" s="380"/>
      <c r="Z198" s="380"/>
    </row>
    <row r="199" ht="12.75" customHeight="1" spans="1:26">
      <c r="A199" s="380"/>
      <c r="B199" s="380"/>
      <c r="C199" s="380"/>
      <c r="D199" s="380"/>
      <c r="E199" s="380"/>
      <c r="F199" s="380"/>
      <c r="G199" s="380"/>
      <c r="H199" s="380"/>
      <c r="I199" s="380"/>
      <c r="J199" s="380"/>
      <c r="K199" s="380"/>
      <c r="L199" s="380"/>
      <c r="M199" s="380"/>
      <c r="N199" s="380"/>
      <c r="O199" s="380"/>
      <c r="P199" s="380"/>
      <c r="Q199" s="380"/>
      <c r="R199" s="380"/>
      <c r="S199" s="380"/>
      <c r="T199" s="380"/>
      <c r="U199" s="380"/>
      <c r="V199" s="380"/>
      <c r="W199" s="380"/>
      <c r="X199" s="380"/>
      <c r="Y199" s="380"/>
      <c r="Z199" s="380"/>
    </row>
    <row r="200" ht="12.75" customHeight="1" spans="1:26">
      <c r="A200" s="380"/>
      <c r="B200" s="380"/>
      <c r="C200" s="380"/>
      <c r="D200" s="380"/>
      <c r="E200" s="380"/>
      <c r="F200" s="380"/>
      <c r="G200" s="380"/>
      <c r="H200" s="380"/>
      <c r="I200" s="380"/>
      <c r="J200" s="380"/>
      <c r="K200" s="380"/>
      <c r="L200" s="380"/>
      <c r="M200" s="380"/>
      <c r="N200" s="380"/>
      <c r="O200" s="380"/>
      <c r="P200" s="380"/>
      <c r="Q200" s="380"/>
      <c r="R200" s="380"/>
      <c r="S200" s="380"/>
      <c r="T200" s="380"/>
      <c r="U200" s="380"/>
      <c r="V200" s="380"/>
      <c r="W200" s="380"/>
      <c r="X200" s="380"/>
      <c r="Y200" s="380"/>
      <c r="Z200" s="380"/>
    </row>
    <row r="201" ht="12.75" customHeight="1" spans="1:26">
      <c r="A201" s="380"/>
      <c r="B201" s="380"/>
      <c r="C201" s="380"/>
      <c r="D201" s="380"/>
      <c r="E201" s="380"/>
      <c r="F201" s="380"/>
      <c r="G201" s="380"/>
      <c r="H201" s="380"/>
      <c r="I201" s="380"/>
      <c r="J201" s="380"/>
      <c r="K201" s="380"/>
      <c r="L201" s="380"/>
      <c r="M201" s="380"/>
      <c r="N201" s="380"/>
      <c r="O201" s="380"/>
      <c r="P201" s="380"/>
      <c r="Q201" s="380"/>
      <c r="R201" s="380"/>
      <c r="S201" s="380"/>
      <c r="T201" s="380"/>
      <c r="U201" s="380"/>
      <c r="V201" s="380"/>
      <c r="W201" s="380"/>
      <c r="X201" s="380"/>
      <c r="Y201" s="380"/>
      <c r="Z201" s="380"/>
    </row>
    <row r="202" ht="12.75" customHeight="1" spans="1:26">
      <c r="A202" s="380"/>
      <c r="B202" s="380"/>
      <c r="C202" s="380"/>
      <c r="D202" s="380"/>
      <c r="E202" s="380"/>
      <c r="F202" s="380"/>
      <c r="G202" s="380"/>
      <c r="H202" s="380"/>
      <c r="I202" s="380"/>
      <c r="J202" s="380"/>
      <c r="K202" s="380"/>
      <c r="L202" s="380"/>
      <c r="M202" s="380"/>
      <c r="N202" s="380"/>
      <c r="O202" s="380"/>
      <c r="P202" s="380"/>
      <c r="Q202" s="380"/>
      <c r="R202" s="380"/>
      <c r="S202" s="380"/>
      <c r="T202" s="380"/>
      <c r="U202" s="380"/>
      <c r="V202" s="380"/>
      <c r="W202" s="380"/>
      <c r="X202" s="380"/>
      <c r="Y202" s="380"/>
      <c r="Z202" s="380"/>
    </row>
    <row r="203" ht="12.75" customHeight="1" spans="1:26">
      <c r="A203" s="380"/>
      <c r="B203" s="380"/>
      <c r="C203" s="380"/>
      <c r="D203" s="380"/>
      <c r="E203" s="380"/>
      <c r="F203" s="380"/>
      <c r="G203" s="380"/>
      <c r="H203" s="380"/>
      <c r="I203" s="380"/>
      <c r="J203" s="380"/>
      <c r="K203" s="380"/>
      <c r="L203" s="380"/>
      <c r="M203" s="380"/>
      <c r="N203" s="380"/>
      <c r="O203" s="380"/>
      <c r="P203" s="380"/>
      <c r="Q203" s="380"/>
      <c r="R203" s="380"/>
      <c r="S203" s="380"/>
      <c r="T203" s="380"/>
      <c r="U203" s="380"/>
      <c r="V203" s="380"/>
      <c r="W203" s="380"/>
      <c r="X203" s="380"/>
      <c r="Y203" s="380"/>
      <c r="Z203" s="380"/>
    </row>
    <row r="204" ht="12.75" customHeight="1" spans="1:26">
      <c r="A204" s="380"/>
      <c r="B204" s="380"/>
      <c r="C204" s="380"/>
      <c r="D204" s="380"/>
      <c r="E204" s="380"/>
      <c r="F204" s="380"/>
      <c r="G204" s="380"/>
      <c r="H204" s="380"/>
      <c r="I204" s="380"/>
      <c r="J204" s="380"/>
      <c r="K204" s="380"/>
      <c r="L204" s="380"/>
      <c r="M204" s="380"/>
      <c r="N204" s="380"/>
      <c r="O204" s="380"/>
      <c r="P204" s="380"/>
      <c r="Q204" s="380"/>
      <c r="R204" s="380"/>
      <c r="S204" s="380"/>
      <c r="T204" s="380"/>
      <c r="U204" s="380"/>
      <c r="V204" s="380"/>
      <c r="W204" s="380"/>
      <c r="X204" s="380"/>
      <c r="Y204" s="380"/>
      <c r="Z204" s="380"/>
    </row>
    <row r="205" ht="12.75" customHeight="1" spans="1:26">
      <c r="A205" s="380"/>
      <c r="B205" s="380"/>
      <c r="C205" s="380"/>
      <c r="D205" s="380"/>
      <c r="E205" s="380"/>
      <c r="F205" s="380"/>
      <c r="G205" s="380"/>
      <c r="H205" s="380"/>
      <c r="I205" s="380"/>
      <c r="J205" s="380"/>
      <c r="K205" s="380"/>
      <c r="L205" s="380"/>
      <c r="M205" s="380"/>
      <c r="N205" s="380"/>
      <c r="O205" s="380"/>
      <c r="P205" s="380"/>
      <c r="Q205" s="380"/>
      <c r="R205" s="380"/>
      <c r="S205" s="380"/>
      <c r="T205" s="380"/>
      <c r="U205" s="380"/>
      <c r="V205" s="380"/>
      <c r="W205" s="380"/>
      <c r="X205" s="380"/>
      <c r="Y205" s="380"/>
      <c r="Z205" s="380"/>
    </row>
    <row r="206" ht="12.75" customHeight="1" spans="1:26">
      <c r="A206" s="380"/>
      <c r="B206" s="380"/>
      <c r="C206" s="380"/>
      <c r="D206" s="380"/>
      <c r="E206" s="380"/>
      <c r="F206" s="380"/>
      <c r="G206" s="380"/>
      <c r="H206" s="380"/>
      <c r="I206" s="380"/>
      <c r="J206" s="380"/>
      <c r="K206" s="380"/>
      <c r="L206" s="380"/>
      <c r="M206" s="380"/>
      <c r="N206" s="380"/>
      <c r="O206" s="380"/>
      <c r="P206" s="380"/>
      <c r="Q206" s="380"/>
      <c r="R206" s="380"/>
      <c r="S206" s="380"/>
      <c r="T206" s="380"/>
      <c r="U206" s="380"/>
      <c r="V206" s="380"/>
      <c r="W206" s="380"/>
      <c r="X206" s="380"/>
      <c r="Y206" s="380"/>
      <c r="Z206" s="380"/>
    </row>
    <row r="207" ht="12.75" customHeight="1" spans="1:26">
      <c r="A207" s="380"/>
      <c r="B207" s="380"/>
      <c r="C207" s="380"/>
      <c r="D207" s="380"/>
      <c r="E207" s="380"/>
      <c r="F207" s="380"/>
      <c r="G207" s="380"/>
      <c r="H207" s="380"/>
      <c r="I207" s="380"/>
      <c r="J207" s="380"/>
      <c r="K207" s="380"/>
      <c r="L207" s="380"/>
      <c r="M207" s="380"/>
      <c r="N207" s="380"/>
      <c r="O207" s="380"/>
      <c r="P207" s="380"/>
      <c r="Q207" s="380"/>
      <c r="R207" s="380"/>
      <c r="S207" s="380"/>
      <c r="T207" s="380"/>
      <c r="U207" s="380"/>
      <c r="V207" s="380"/>
      <c r="W207" s="380"/>
      <c r="X207" s="380"/>
      <c r="Y207" s="380"/>
      <c r="Z207" s="380"/>
    </row>
    <row r="208" ht="12.75" customHeight="1" spans="1:26">
      <c r="A208" s="380"/>
      <c r="B208" s="380"/>
      <c r="C208" s="380"/>
      <c r="D208" s="380"/>
      <c r="E208" s="380"/>
      <c r="F208" s="380"/>
      <c r="G208" s="380"/>
      <c r="H208" s="380"/>
      <c r="I208" s="380"/>
      <c r="J208" s="380"/>
      <c r="K208" s="380"/>
      <c r="L208" s="380"/>
      <c r="M208" s="380"/>
      <c r="N208" s="380"/>
      <c r="O208" s="380"/>
      <c r="P208" s="380"/>
      <c r="Q208" s="380"/>
      <c r="R208" s="380"/>
      <c r="S208" s="380"/>
      <c r="T208" s="380"/>
      <c r="U208" s="380"/>
      <c r="V208" s="380"/>
      <c r="W208" s="380"/>
      <c r="X208" s="380"/>
      <c r="Y208" s="380"/>
      <c r="Z208" s="380"/>
    </row>
    <row r="209" ht="12.75" customHeight="1" spans="1:26">
      <c r="A209" s="380"/>
      <c r="B209" s="380"/>
      <c r="C209" s="380"/>
      <c r="D209" s="380"/>
      <c r="E209" s="380"/>
      <c r="F209" s="380"/>
      <c r="G209" s="380"/>
      <c r="H209" s="380"/>
      <c r="I209" s="380"/>
      <c r="J209" s="380"/>
      <c r="K209" s="380"/>
      <c r="L209" s="380"/>
      <c r="M209" s="380"/>
      <c r="N209" s="380"/>
      <c r="O209" s="380"/>
      <c r="P209" s="380"/>
      <c r="Q209" s="380"/>
      <c r="R209" s="380"/>
      <c r="S209" s="380"/>
      <c r="T209" s="380"/>
      <c r="U209" s="380"/>
      <c r="V209" s="380"/>
      <c r="W209" s="380"/>
      <c r="X209" s="380"/>
      <c r="Y209" s="380"/>
      <c r="Z209" s="380"/>
    </row>
    <row r="210" ht="12.75" customHeight="1" spans="1:26">
      <c r="A210" s="380"/>
      <c r="B210" s="380"/>
      <c r="C210" s="380"/>
      <c r="D210" s="380"/>
      <c r="E210" s="380"/>
      <c r="F210" s="380"/>
      <c r="G210" s="380"/>
      <c r="H210" s="380"/>
      <c r="I210" s="380"/>
      <c r="J210" s="380"/>
      <c r="K210" s="380"/>
      <c r="L210" s="380"/>
      <c r="M210" s="380"/>
      <c r="N210" s="380"/>
      <c r="O210" s="380"/>
      <c r="P210" s="380"/>
      <c r="Q210" s="380"/>
      <c r="R210" s="380"/>
      <c r="S210" s="380"/>
      <c r="T210" s="380"/>
      <c r="U210" s="380"/>
      <c r="V210" s="380"/>
      <c r="W210" s="380"/>
      <c r="X210" s="380"/>
      <c r="Y210" s="380"/>
      <c r="Z210" s="380"/>
    </row>
    <row r="211" ht="12.75" customHeight="1" spans="1:26">
      <c r="A211" s="380"/>
      <c r="B211" s="380"/>
      <c r="C211" s="380"/>
      <c r="D211" s="380"/>
      <c r="E211" s="380"/>
      <c r="F211" s="380"/>
      <c r="G211" s="380"/>
      <c r="H211" s="380"/>
      <c r="I211" s="380"/>
      <c r="J211" s="380"/>
      <c r="K211" s="380"/>
      <c r="L211" s="380"/>
      <c r="M211" s="380"/>
      <c r="N211" s="380"/>
      <c r="O211" s="380"/>
      <c r="P211" s="380"/>
      <c r="Q211" s="380"/>
      <c r="R211" s="380"/>
      <c r="S211" s="380"/>
      <c r="T211" s="380"/>
      <c r="U211" s="380"/>
      <c r="V211" s="380"/>
      <c r="W211" s="380"/>
      <c r="X211" s="380"/>
      <c r="Y211" s="380"/>
      <c r="Z211" s="380"/>
    </row>
    <row r="212" ht="12.75" customHeight="1" spans="1:26">
      <c r="A212" s="380"/>
      <c r="B212" s="380"/>
      <c r="C212" s="380"/>
      <c r="D212" s="380"/>
      <c r="E212" s="380"/>
      <c r="F212" s="380"/>
      <c r="G212" s="380"/>
      <c r="H212" s="380"/>
      <c r="I212" s="380"/>
      <c r="J212" s="380"/>
      <c r="K212" s="380"/>
      <c r="L212" s="380"/>
      <c r="M212" s="380"/>
      <c r="N212" s="380"/>
      <c r="O212" s="380"/>
      <c r="P212" s="380"/>
      <c r="Q212" s="380"/>
      <c r="R212" s="380"/>
      <c r="S212" s="380"/>
      <c r="T212" s="380"/>
      <c r="U212" s="380"/>
      <c r="V212" s="380"/>
      <c r="W212" s="380"/>
      <c r="X212" s="380"/>
      <c r="Y212" s="380"/>
      <c r="Z212" s="380"/>
    </row>
    <row r="213" ht="12.75" customHeight="1" spans="1:26">
      <c r="A213" s="380"/>
      <c r="B213" s="380"/>
      <c r="C213" s="380"/>
      <c r="D213" s="380"/>
      <c r="E213" s="380"/>
      <c r="F213" s="380"/>
      <c r="G213" s="380"/>
      <c r="H213" s="380"/>
      <c r="I213" s="380"/>
      <c r="J213" s="380"/>
      <c r="K213" s="380"/>
      <c r="L213" s="380"/>
      <c r="M213" s="380"/>
      <c r="N213" s="380"/>
      <c r="O213" s="380"/>
      <c r="P213" s="380"/>
      <c r="Q213" s="380"/>
      <c r="R213" s="380"/>
      <c r="S213" s="380"/>
      <c r="T213" s="380"/>
      <c r="U213" s="380"/>
      <c r="V213" s="380"/>
      <c r="W213" s="380"/>
      <c r="X213" s="380"/>
      <c r="Y213" s="380"/>
      <c r="Z213" s="380"/>
    </row>
    <row r="214" ht="12.75" customHeight="1" spans="1:26">
      <c r="A214" s="380"/>
      <c r="B214" s="380"/>
      <c r="C214" s="380"/>
      <c r="D214" s="380"/>
      <c r="E214" s="380"/>
      <c r="F214" s="380"/>
      <c r="G214" s="380"/>
      <c r="H214" s="380"/>
      <c r="I214" s="380"/>
      <c r="J214" s="380"/>
      <c r="K214" s="380"/>
      <c r="L214" s="380"/>
      <c r="M214" s="380"/>
      <c r="N214" s="380"/>
      <c r="O214" s="380"/>
      <c r="P214" s="380"/>
      <c r="Q214" s="380"/>
      <c r="R214" s="380"/>
      <c r="S214" s="380"/>
      <c r="T214" s="380"/>
      <c r="U214" s="380"/>
      <c r="V214" s="380"/>
      <c r="W214" s="380"/>
      <c r="X214" s="380"/>
      <c r="Y214" s="380"/>
      <c r="Z214" s="380"/>
    </row>
    <row r="215" ht="12.75" customHeight="1" spans="1:26">
      <c r="A215" s="380"/>
      <c r="B215" s="380"/>
      <c r="C215" s="380"/>
      <c r="D215" s="380"/>
      <c r="E215" s="380"/>
      <c r="F215" s="380"/>
      <c r="G215" s="380"/>
      <c r="H215" s="380"/>
      <c r="I215" s="380"/>
      <c r="J215" s="380"/>
      <c r="K215" s="380"/>
      <c r="L215" s="380"/>
      <c r="M215" s="380"/>
      <c r="N215" s="380"/>
      <c r="O215" s="380"/>
      <c r="P215" s="380"/>
      <c r="Q215" s="380"/>
      <c r="R215" s="380"/>
      <c r="S215" s="380"/>
      <c r="T215" s="380"/>
      <c r="U215" s="380"/>
      <c r="V215" s="380"/>
      <c r="W215" s="380"/>
      <c r="X215" s="380"/>
      <c r="Y215" s="380"/>
      <c r="Z215" s="380"/>
    </row>
    <row r="216" ht="12.75" customHeight="1" spans="1:26">
      <c r="A216" s="380"/>
      <c r="B216" s="380"/>
      <c r="C216" s="380"/>
      <c r="D216" s="380"/>
      <c r="E216" s="380"/>
      <c r="F216" s="380"/>
      <c r="G216" s="380"/>
      <c r="H216" s="380"/>
      <c r="I216" s="380"/>
      <c r="J216" s="380"/>
      <c r="K216" s="380"/>
      <c r="L216" s="380"/>
      <c r="M216" s="380"/>
      <c r="N216" s="380"/>
      <c r="O216" s="380"/>
      <c r="P216" s="380"/>
      <c r="Q216" s="380"/>
      <c r="R216" s="380"/>
      <c r="S216" s="380"/>
      <c r="T216" s="380"/>
      <c r="U216" s="380"/>
      <c r="V216" s="380"/>
      <c r="W216" s="380"/>
      <c r="X216" s="380"/>
      <c r="Y216" s="380"/>
      <c r="Z216" s="380"/>
    </row>
    <row r="217" ht="12.75" customHeight="1" spans="1:26">
      <c r="A217" s="380"/>
      <c r="B217" s="380"/>
      <c r="C217" s="380"/>
      <c r="D217" s="380"/>
      <c r="E217" s="380"/>
      <c r="F217" s="380"/>
      <c r="G217" s="380"/>
      <c r="H217" s="380"/>
      <c r="I217" s="380"/>
      <c r="J217" s="380"/>
      <c r="K217" s="380"/>
      <c r="L217" s="380"/>
      <c r="M217" s="380"/>
      <c r="N217" s="380"/>
      <c r="O217" s="380"/>
      <c r="P217" s="380"/>
      <c r="Q217" s="380"/>
      <c r="R217" s="380"/>
      <c r="S217" s="380"/>
      <c r="T217" s="380"/>
      <c r="U217" s="380"/>
      <c r="V217" s="380"/>
      <c r="W217" s="380"/>
      <c r="X217" s="380"/>
      <c r="Y217" s="380"/>
      <c r="Z217" s="380"/>
    </row>
    <row r="218" ht="12.75" customHeight="1" spans="1:26">
      <c r="A218" s="380"/>
      <c r="B218" s="380"/>
      <c r="C218" s="380"/>
      <c r="D218" s="380"/>
      <c r="E218" s="380"/>
      <c r="F218" s="380"/>
      <c r="G218" s="380"/>
      <c r="H218" s="380"/>
      <c r="I218" s="380"/>
      <c r="J218" s="380"/>
      <c r="K218" s="380"/>
      <c r="L218" s="380"/>
      <c r="M218" s="380"/>
      <c r="N218" s="380"/>
      <c r="O218" s="380"/>
      <c r="P218" s="380"/>
      <c r="Q218" s="380"/>
      <c r="R218" s="380"/>
      <c r="S218" s="380"/>
      <c r="T218" s="380"/>
      <c r="U218" s="380"/>
      <c r="V218" s="380"/>
      <c r="W218" s="380"/>
      <c r="X218" s="380"/>
      <c r="Y218" s="380"/>
      <c r="Z218" s="380"/>
    </row>
    <row r="219" ht="12.75" customHeight="1" spans="1:26">
      <c r="A219" s="380"/>
      <c r="B219" s="380"/>
      <c r="C219" s="380"/>
      <c r="D219" s="380"/>
      <c r="E219" s="380"/>
      <c r="F219" s="380"/>
      <c r="G219" s="380"/>
      <c r="H219" s="380"/>
      <c r="I219" s="380"/>
      <c r="J219" s="380"/>
      <c r="K219" s="380"/>
      <c r="L219" s="380"/>
      <c r="M219" s="380"/>
      <c r="N219" s="380"/>
      <c r="O219" s="380"/>
      <c r="P219" s="380"/>
      <c r="Q219" s="380"/>
      <c r="R219" s="380"/>
      <c r="S219" s="380"/>
      <c r="T219" s="380"/>
      <c r="U219" s="380"/>
      <c r="V219" s="380"/>
      <c r="W219" s="380"/>
      <c r="X219" s="380"/>
      <c r="Y219" s="380"/>
      <c r="Z219" s="380"/>
    </row>
    <row r="220" ht="12.75" customHeight="1" spans="1:26">
      <c r="A220" s="380"/>
      <c r="B220" s="380"/>
      <c r="C220" s="380"/>
      <c r="D220" s="380"/>
      <c r="E220" s="380"/>
      <c r="F220" s="380"/>
      <c r="G220" s="380"/>
      <c r="H220" s="380"/>
      <c r="I220" s="380"/>
      <c r="J220" s="380"/>
      <c r="K220" s="380"/>
      <c r="L220" s="380"/>
      <c r="M220" s="380"/>
      <c r="N220" s="380"/>
      <c r="O220" s="380"/>
      <c r="P220" s="380"/>
      <c r="Q220" s="380"/>
      <c r="R220" s="380"/>
      <c r="S220" s="380"/>
      <c r="T220" s="380"/>
      <c r="U220" s="380"/>
      <c r="V220" s="380"/>
      <c r="W220" s="380"/>
      <c r="X220" s="380"/>
      <c r="Y220" s="380"/>
      <c r="Z220" s="380"/>
    </row>
    <row r="221" ht="12.75" customHeight="1" spans="1:26">
      <c r="A221" s="380"/>
      <c r="B221" s="380"/>
      <c r="C221" s="380"/>
      <c r="D221" s="380"/>
      <c r="E221" s="380"/>
      <c r="F221" s="380"/>
      <c r="G221" s="380"/>
      <c r="H221" s="380"/>
      <c r="I221" s="380"/>
      <c r="J221" s="380"/>
      <c r="K221" s="380"/>
      <c r="L221" s="380"/>
      <c r="M221" s="380"/>
      <c r="N221" s="380"/>
      <c r="O221" s="380"/>
      <c r="P221" s="380"/>
      <c r="Q221" s="380"/>
      <c r="R221" s="380"/>
      <c r="S221" s="380"/>
      <c r="T221" s="380"/>
      <c r="U221" s="380"/>
      <c r="V221" s="380"/>
      <c r="W221" s="380"/>
      <c r="X221" s="380"/>
      <c r="Y221" s="380"/>
      <c r="Z221" s="380"/>
    </row>
    <row r="222" ht="12.75" customHeight="1" spans="1:26">
      <c r="A222" s="380"/>
      <c r="B222" s="380"/>
      <c r="C222" s="380"/>
      <c r="D222" s="380"/>
      <c r="E222" s="380"/>
      <c r="F222" s="380"/>
      <c r="G222" s="380"/>
      <c r="H222" s="380"/>
      <c r="I222" s="380"/>
      <c r="J222" s="380"/>
      <c r="K222" s="380"/>
      <c r="L222" s="380"/>
      <c r="M222" s="380"/>
      <c r="N222" s="380"/>
      <c r="O222" s="380"/>
      <c r="P222" s="380"/>
      <c r="Q222" s="380"/>
      <c r="R222" s="380"/>
      <c r="S222" s="380"/>
      <c r="T222" s="380"/>
      <c r="U222" s="380"/>
      <c r="V222" s="380"/>
      <c r="W222" s="380"/>
      <c r="X222" s="380"/>
      <c r="Y222" s="380"/>
      <c r="Z222" s="380"/>
    </row>
    <row r="223" ht="12.75" customHeight="1" spans="1:26">
      <c r="A223" s="380"/>
      <c r="B223" s="380"/>
      <c r="C223" s="380"/>
      <c r="D223" s="380"/>
      <c r="E223" s="380"/>
      <c r="F223" s="380"/>
      <c r="G223" s="380"/>
      <c r="H223" s="380"/>
      <c r="I223" s="380"/>
      <c r="J223" s="380"/>
      <c r="K223" s="380"/>
      <c r="L223" s="380"/>
      <c r="M223" s="380"/>
      <c r="N223" s="380"/>
      <c r="O223" s="380"/>
      <c r="P223" s="380"/>
      <c r="Q223" s="380"/>
      <c r="R223" s="380"/>
      <c r="S223" s="380"/>
      <c r="T223" s="380"/>
      <c r="U223" s="380"/>
      <c r="V223" s="380"/>
      <c r="W223" s="380"/>
      <c r="X223" s="380"/>
      <c r="Y223" s="380"/>
      <c r="Z223" s="380"/>
    </row>
    <row r="224" ht="12.75" customHeight="1" spans="1:26">
      <c r="A224" s="380"/>
      <c r="B224" s="380"/>
      <c r="C224" s="380"/>
      <c r="D224" s="380"/>
      <c r="E224" s="380"/>
      <c r="F224" s="380"/>
      <c r="G224" s="380"/>
      <c r="H224" s="380"/>
      <c r="I224" s="380"/>
      <c r="J224" s="380"/>
      <c r="K224" s="380"/>
      <c r="L224" s="380"/>
      <c r="M224" s="380"/>
      <c r="N224" s="380"/>
      <c r="O224" s="380"/>
      <c r="P224" s="380"/>
      <c r="Q224" s="380"/>
      <c r="R224" s="380"/>
      <c r="S224" s="380"/>
      <c r="T224" s="380"/>
      <c r="U224" s="380"/>
      <c r="V224" s="380"/>
      <c r="W224" s="380"/>
      <c r="X224" s="380"/>
      <c r="Y224" s="380"/>
      <c r="Z224" s="380"/>
    </row>
    <row r="225" ht="12.75" customHeight="1" spans="1:26">
      <c r="A225" s="380"/>
      <c r="B225" s="380"/>
      <c r="C225" s="380"/>
      <c r="D225" s="380"/>
      <c r="E225" s="380"/>
      <c r="F225" s="380"/>
      <c r="G225" s="380"/>
      <c r="H225" s="380"/>
      <c r="I225" s="380"/>
      <c r="J225" s="380"/>
      <c r="K225" s="380"/>
      <c r="L225" s="380"/>
      <c r="M225" s="380"/>
      <c r="N225" s="380"/>
      <c r="O225" s="380"/>
      <c r="P225" s="380"/>
      <c r="Q225" s="380"/>
      <c r="R225" s="380"/>
      <c r="S225" s="380"/>
      <c r="T225" s="380"/>
      <c r="U225" s="380"/>
      <c r="V225" s="380"/>
      <c r="W225" s="380"/>
      <c r="X225" s="380"/>
      <c r="Y225" s="380"/>
      <c r="Z225" s="380"/>
    </row>
    <row r="226" ht="12.75" customHeight="1" spans="1:26">
      <c r="A226" s="380"/>
      <c r="B226" s="380"/>
      <c r="C226" s="380"/>
      <c r="D226" s="380"/>
      <c r="E226" s="380"/>
      <c r="F226" s="380"/>
      <c r="G226" s="380"/>
      <c r="H226" s="380"/>
      <c r="I226" s="380"/>
      <c r="J226" s="380"/>
      <c r="K226" s="380"/>
      <c r="L226" s="380"/>
      <c r="M226" s="380"/>
      <c r="N226" s="380"/>
      <c r="O226" s="380"/>
      <c r="P226" s="380"/>
      <c r="Q226" s="380"/>
      <c r="R226" s="380"/>
      <c r="S226" s="380"/>
      <c r="T226" s="380"/>
      <c r="U226" s="380"/>
      <c r="V226" s="380"/>
      <c r="W226" s="380"/>
      <c r="X226" s="380"/>
      <c r="Y226" s="380"/>
      <c r="Z226" s="380"/>
    </row>
    <row r="227" ht="12.75" customHeight="1" spans="1:26">
      <c r="A227" s="380"/>
      <c r="B227" s="380"/>
      <c r="C227" s="380"/>
      <c r="D227" s="380"/>
      <c r="E227" s="380"/>
      <c r="F227" s="380"/>
      <c r="G227" s="380"/>
      <c r="H227" s="380"/>
      <c r="I227" s="380"/>
      <c r="J227" s="380"/>
      <c r="K227" s="380"/>
      <c r="L227" s="380"/>
      <c r="M227" s="380"/>
      <c r="N227" s="380"/>
      <c r="O227" s="380"/>
      <c r="P227" s="380"/>
      <c r="Q227" s="380"/>
      <c r="R227" s="380"/>
      <c r="S227" s="380"/>
      <c r="T227" s="380"/>
      <c r="U227" s="380"/>
      <c r="V227" s="380"/>
      <c r="W227" s="380"/>
      <c r="X227" s="380"/>
      <c r="Y227" s="380"/>
      <c r="Z227" s="380"/>
    </row>
    <row r="228" ht="12.75" customHeight="1" spans="1:26">
      <c r="A228" s="380"/>
      <c r="B228" s="380"/>
      <c r="C228" s="380"/>
      <c r="D228" s="380"/>
      <c r="E228" s="380"/>
      <c r="F228" s="380"/>
      <c r="G228" s="380"/>
      <c r="H228" s="380"/>
      <c r="I228" s="380"/>
      <c r="J228" s="380"/>
      <c r="K228" s="380"/>
      <c r="L228" s="380"/>
      <c r="M228" s="380"/>
      <c r="N228" s="380"/>
      <c r="O228" s="380"/>
      <c r="P228" s="380"/>
      <c r="Q228" s="380"/>
      <c r="R228" s="380"/>
      <c r="S228" s="380"/>
      <c r="T228" s="380"/>
      <c r="U228" s="380"/>
      <c r="V228" s="380"/>
      <c r="W228" s="380"/>
      <c r="X228" s="380"/>
      <c r="Y228" s="380"/>
      <c r="Z228" s="380"/>
    </row>
    <row r="229" ht="12.75" customHeight="1" spans="1:26">
      <c r="A229" s="380"/>
      <c r="B229" s="380"/>
      <c r="C229" s="380"/>
      <c r="D229" s="380"/>
      <c r="E229" s="380"/>
      <c r="F229" s="380"/>
      <c r="G229" s="380"/>
      <c r="H229" s="380"/>
      <c r="I229" s="380"/>
      <c r="J229" s="380"/>
      <c r="K229" s="380"/>
      <c r="L229" s="380"/>
      <c r="M229" s="380"/>
      <c r="N229" s="380"/>
      <c r="O229" s="380"/>
      <c r="P229" s="380"/>
      <c r="Q229" s="380"/>
      <c r="R229" s="380"/>
      <c r="S229" s="380"/>
      <c r="T229" s="380"/>
      <c r="U229" s="380"/>
      <c r="V229" s="380"/>
      <c r="W229" s="380"/>
      <c r="X229" s="380"/>
      <c r="Y229" s="380"/>
      <c r="Z229" s="380"/>
    </row>
    <row r="230" ht="12.75" customHeight="1" spans="1:26">
      <c r="A230" s="380"/>
      <c r="B230" s="380"/>
      <c r="C230" s="380"/>
      <c r="D230" s="380"/>
      <c r="E230" s="380"/>
      <c r="F230" s="380"/>
      <c r="G230" s="380"/>
      <c r="H230" s="380"/>
      <c r="I230" s="380"/>
      <c r="J230" s="380"/>
      <c r="K230" s="380"/>
      <c r="L230" s="380"/>
      <c r="M230" s="380"/>
      <c r="N230" s="380"/>
      <c r="O230" s="380"/>
      <c r="P230" s="380"/>
      <c r="Q230" s="380"/>
      <c r="R230" s="380"/>
      <c r="S230" s="380"/>
      <c r="T230" s="380"/>
      <c r="U230" s="380"/>
      <c r="V230" s="380"/>
      <c r="W230" s="380"/>
      <c r="X230" s="380"/>
      <c r="Y230" s="380"/>
      <c r="Z230" s="380"/>
    </row>
    <row r="231" ht="12.75" customHeight="1" spans="1:26">
      <c r="A231" s="380"/>
      <c r="B231" s="380"/>
      <c r="C231" s="380"/>
      <c r="D231" s="380"/>
      <c r="E231" s="380"/>
      <c r="F231" s="380"/>
      <c r="G231" s="380"/>
      <c r="H231" s="380"/>
      <c r="I231" s="380"/>
      <c r="J231" s="380"/>
      <c r="K231" s="380"/>
      <c r="L231" s="380"/>
      <c r="M231" s="380"/>
      <c r="N231" s="380"/>
      <c r="O231" s="380"/>
      <c r="P231" s="380"/>
      <c r="Q231" s="380"/>
      <c r="R231" s="380"/>
      <c r="S231" s="380"/>
      <c r="T231" s="380"/>
      <c r="U231" s="380"/>
      <c r="V231" s="380"/>
      <c r="W231" s="380"/>
      <c r="X231" s="380"/>
      <c r="Y231" s="380"/>
      <c r="Z231" s="380"/>
    </row>
    <row r="232" ht="12.75" customHeight="1" spans="1:26">
      <c r="A232" s="380"/>
      <c r="B232" s="380"/>
      <c r="C232" s="380"/>
      <c r="D232" s="380"/>
      <c r="E232" s="380"/>
      <c r="F232" s="380"/>
      <c r="G232" s="380"/>
      <c r="H232" s="380"/>
      <c r="I232" s="380"/>
      <c r="J232" s="380"/>
      <c r="K232" s="380"/>
      <c r="L232" s="380"/>
      <c r="M232" s="380"/>
      <c r="N232" s="380"/>
      <c r="O232" s="380"/>
      <c r="P232" s="380"/>
      <c r="Q232" s="380"/>
      <c r="R232" s="380"/>
      <c r="S232" s="380"/>
      <c r="T232" s="380"/>
      <c r="U232" s="380"/>
      <c r="V232" s="380"/>
      <c r="W232" s="380"/>
      <c r="X232" s="380"/>
      <c r="Y232" s="380"/>
      <c r="Z232" s="380"/>
    </row>
    <row r="233" ht="12.75" customHeight="1" spans="1:26">
      <c r="A233" s="380"/>
      <c r="B233" s="380"/>
      <c r="C233" s="380"/>
      <c r="D233" s="380"/>
      <c r="E233" s="380"/>
      <c r="F233" s="380"/>
      <c r="G233" s="380"/>
      <c r="H233" s="380"/>
      <c r="I233" s="380"/>
      <c r="J233" s="380"/>
      <c r="K233" s="380"/>
      <c r="L233" s="380"/>
      <c r="M233" s="380"/>
      <c r="N233" s="380"/>
      <c r="O233" s="380"/>
      <c r="P233" s="380"/>
      <c r="Q233" s="380"/>
      <c r="R233" s="380"/>
      <c r="S233" s="380"/>
      <c r="T233" s="380"/>
      <c r="U233" s="380"/>
      <c r="V233" s="380"/>
      <c r="W233" s="380"/>
      <c r="X233" s="380"/>
      <c r="Y233" s="380"/>
      <c r="Z233" s="380"/>
    </row>
    <row r="234" ht="12.75" customHeight="1" spans="1:26">
      <c r="A234" s="380"/>
      <c r="B234" s="380"/>
      <c r="C234" s="380"/>
      <c r="D234" s="380"/>
      <c r="E234" s="380"/>
      <c r="F234" s="380"/>
      <c r="G234" s="380"/>
      <c r="H234" s="380"/>
      <c r="I234" s="380"/>
      <c r="J234" s="380"/>
      <c r="K234" s="380"/>
      <c r="L234" s="380"/>
      <c r="M234" s="380"/>
      <c r="N234" s="380"/>
      <c r="O234" s="380"/>
      <c r="P234" s="380"/>
      <c r="Q234" s="380"/>
      <c r="R234" s="380"/>
      <c r="S234" s="380"/>
      <c r="T234" s="380"/>
      <c r="U234" s="380"/>
      <c r="V234" s="380"/>
      <c r="W234" s="380"/>
      <c r="X234" s="380"/>
      <c r="Y234" s="380"/>
      <c r="Z234" s="380"/>
    </row>
    <row r="235" ht="12.75" customHeight="1" spans="1:26">
      <c r="A235" s="380"/>
      <c r="B235" s="380"/>
      <c r="C235" s="380"/>
      <c r="D235" s="380"/>
      <c r="E235" s="380"/>
      <c r="F235" s="380"/>
      <c r="G235" s="380"/>
      <c r="H235" s="380"/>
      <c r="I235" s="380"/>
      <c r="J235" s="380"/>
      <c r="K235" s="380"/>
      <c r="L235" s="380"/>
      <c r="M235" s="380"/>
      <c r="N235" s="380"/>
      <c r="O235" s="380"/>
      <c r="P235" s="380"/>
      <c r="Q235" s="380"/>
      <c r="R235" s="380"/>
      <c r="S235" s="380"/>
      <c r="T235" s="380"/>
      <c r="U235" s="380"/>
      <c r="V235" s="380"/>
      <c r="W235" s="380"/>
      <c r="X235" s="380"/>
      <c r="Y235" s="380"/>
      <c r="Z235" s="380"/>
    </row>
    <row r="236" ht="12.75" customHeight="1" spans="1:26">
      <c r="A236" s="380"/>
      <c r="B236" s="380"/>
      <c r="C236" s="380"/>
      <c r="D236" s="380"/>
      <c r="E236" s="380"/>
      <c r="F236" s="380"/>
      <c r="G236" s="380"/>
      <c r="H236" s="380"/>
      <c r="I236" s="380"/>
      <c r="J236" s="380"/>
      <c r="K236" s="380"/>
      <c r="L236" s="380"/>
      <c r="M236" s="380"/>
      <c r="N236" s="380"/>
      <c r="O236" s="380"/>
      <c r="P236" s="380"/>
      <c r="Q236" s="380"/>
      <c r="R236" s="380"/>
      <c r="S236" s="380"/>
      <c r="T236" s="380"/>
      <c r="U236" s="380"/>
      <c r="V236" s="380"/>
      <c r="W236" s="380"/>
      <c r="X236" s="380"/>
      <c r="Y236" s="380"/>
      <c r="Z236" s="380"/>
    </row>
    <row r="237" ht="12.75" customHeight="1" spans="1:26">
      <c r="A237" s="380"/>
      <c r="B237" s="380"/>
      <c r="C237" s="380"/>
      <c r="D237" s="380"/>
      <c r="E237" s="380"/>
      <c r="F237" s="380"/>
      <c r="G237" s="380"/>
      <c r="H237" s="380"/>
      <c r="I237" s="380"/>
      <c r="J237" s="380"/>
      <c r="K237" s="380"/>
      <c r="L237" s="380"/>
      <c r="M237" s="380"/>
      <c r="N237" s="380"/>
      <c r="O237" s="380"/>
      <c r="P237" s="380"/>
      <c r="Q237" s="380"/>
      <c r="R237" s="380"/>
      <c r="S237" s="380"/>
      <c r="T237" s="380"/>
      <c r="U237" s="380"/>
      <c r="V237" s="380"/>
      <c r="W237" s="380"/>
      <c r="X237" s="380"/>
      <c r="Y237" s="380"/>
      <c r="Z237" s="380"/>
    </row>
    <row r="238" ht="12.75" customHeight="1" spans="1:26">
      <c r="A238" s="380"/>
      <c r="B238" s="380"/>
      <c r="C238" s="380"/>
      <c r="D238" s="380"/>
      <c r="E238" s="380"/>
      <c r="F238" s="380"/>
      <c r="G238" s="380"/>
      <c r="H238" s="380"/>
      <c r="I238" s="380"/>
      <c r="J238" s="380"/>
      <c r="K238" s="380"/>
      <c r="L238" s="380"/>
      <c r="M238" s="380"/>
      <c r="N238" s="380"/>
      <c r="O238" s="380"/>
      <c r="P238" s="380"/>
      <c r="Q238" s="380"/>
      <c r="R238" s="380"/>
      <c r="S238" s="380"/>
      <c r="T238" s="380"/>
      <c r="U238" s="380"/>
      <c r="V238" s="380"/>
      <c r="W238" s="380"/>
      <c r="X238" s="380"/>
      <c r="Y238" s="380"/>
      <c r="Z238" s="380"/>
    </row>
    <row r="239" ht="12.75" customHeight="1" spans="1:26">
      <c r="A239" s="380"/>
      <c r="B239" s="380"/>
      <c r="C239" s="380"/>
      <c r="D239" s="380"/>
      <c r="E239" s="380"/>
      <c r="F239" s="380"/>
      <c r="G239" s="380"/>
      <c r="H239" s="380"/>
      <c r="I239" s="380"/>
      <c r="J239" s="380"/>
      <c r="K239" s="380"/>
      <c r="L239" s="380"/>
      <c r="M239" s="380"/>
      <c r="N239" s="380"/>
      <c r="O239" s="380"/>
      <c r="P239" s="380"/>
      <c r="Q239" s="380"/>
      <c r="R239" s="380"/>
      <c r="S239" s="380"/>
      <c r="T239" s="380"/>
      <c r="U239" s="380"/>
      <c r="V239" s="380"/>
      <c r="W239" s="380"/>
      <c r="X239" s="380"/>
      <c r="Y239" s="380"/>
      <c r="Z239" s="380"/>
    </row>
    <row r="240" ht="12.75" customHeight="1" spans="1:26">
      <c r="A240" s="380"/>
      <c r="B240" s="380"/>
      <c r="C240" s="380"/>
      <c r="D240" s="380"/>
      <c r="E240" s="380"/>
      <c r="F240" s="380"/>
      <c r="G240" s="380"/>
      <c r="H240" s="380"/>
      <c r="I240" s="380"/>
      <c r="J240" s="380"/>
      <c r="K240" s="380"/>
      <c r="L240" s="380"/>
      <c r="M240" s="380"/>
      <c r="N240" s="380"/>
      <c r="O240" s="380"/>
      <c r="P240" s="380"/>
      <c r="Q240" s="380"/>
      <c r="R240" s="380"/>
      <c r="S240" s="380"/>
      <c r="T240" s="380"/>
      <c r="U240" s="380"/>
      <c r="V240" s="380"/>
      <c r="W240" s="380"/>
      <c r="X240" s="380"/>
      <c r="Y240" s="380"/>
      <c r="Z240" s="380"/>
    </row>
    <row r="241" ht="12.75" customHeight="1" spans="1:26">
      <c r="A241" s="380"/>
      <c r="B241" s="380"/>
      <c r="C241" s="380"/>
      <c r="D241" s="380"/>
      <c r="E241" s="380"/>
      <c r="F241" s="380"/>
      <c r="G241" s="380"/>
      <c r="H241" s="380"/>
      <c r="I241" s="380"/>
      <c r="J241" s="380"/>
      <c r="K241" s="380"/>
      <c r="L241" s="380"/>
      <c r="M241" s="380"/>
      <c r="N241" s="380"/>
      <c r="O241" s="380"/>
      <c r="P241" s="380"/>
      <c r="Q241" s="380"/>
      <c r="R241" s="380"/>
      <c r="S241" s="380"/>
      <c r="T241" s="380"/>
      <c r="U241" s="380"/>
      <c r="V241" s="380"/>
      <c r="W241" s="380"/>
      <c r="X241" s="380"/>
      <c r="Y241" s="380"/>
      <c r="Z241" s="380"/>
    </row>
    <row r="242" ht="12.75" customHeight="1" spans="1:26">
      <c r="A242" s="380"/>
      <c r="B242" s="380"/>
      <c r="C242" s="380"/>
      <c r="D242" s="380"/>
      <c r="E242" s="380"/>
      <c r="F242" s="380"/>
      <c r="G242" s="380"/>
      <c r="H242" s="380"/>
      <c r="I242" s="380"/>
      <c r="J242" s="380"/>
      <c r="K242" s="380"/>
      <c r="L242" s="380"/>
      <c r="M242" s="380"/>
      <c r="N242" s="380"/>
      <c r="O242" s="380"/>
      <c r="P242" s="380"/>
      <c r="Q242" s="380"/>
      <c r="R242" s="380"/>
      <c r="S242" s="380"/>
      <c r="T242" s="380"/>
      <c r="U242" s="380"/>
      <c r="V242" s="380"/>
      <c r="W242" s="380"/>
      <c r="X242" s="380"/>
      <c r="Y242" s="380"/>
      <c r="Z242" s="380"/>
    </row>
    <row r="243" ht="12.75" customHeight="1" spans="1:26">
      <c r="A243" s="380"/>
      <c r="B243" s="380"/>
      <c r="C243" s="380"/>
      <c r="D243" s="380"/>
      <c r="E243" s="380"/>
      <c r="F243" s="380"/>
      <c r="G243" s="380"/>
      <c r="H243" s="380"/>
      <c r="I243" s="380"/>
      <c r="J243" s="380"/>
      <c r="K243" s="380"/>
      <c r="L243" s="380"/>
      <c r="M243" s="380"/>
      <c r="N243" s="380"/>
      <c r="O243" s="380"/>
      <c r="P243" s="380"/>
      <c r="Q243" s="380"/>
      <c r="R243" s="380"/>
      <c r="S243" s="380"/>
      <c r="T243" s="380"/>
      <c r="U243" s="380"/>
      <c r="V243" s="380"/>
      <c r="W243" s="380"/>
      <c r="X243" s="380"/>
      <c r="Y243" s="380"/>
      <c r="Z243" s="380"/>
    </row>
    <row r="244" ht="12.75" customHeight="1" spans="1:26">
      <c r="A244" s="380"/>
      <c r="B244" s="380"/>
      <c r="C244" s="380"/>
      <c r="D244" s="380"/>
      <c r="E244" s="380"/>
      <c r="F244" s="380"/>
      <c r="G244" s="380"/>
      <c r="H244" s="380"/>
      <c r="I244" s="380"/>
      <c r="J244" s="380"/>
      <c r="K244" s="380"/>
      <c r="L244" s="380"/>
      <c r="M244" s="380"/>
      <c r="N244" s="380"/>
      <c r="O244" s="380"/>
      <c r="P244" s="380"/>
      <c r="Q244" s="380"/>
      <c r="R244" s="380"/>
      <c r="S244" s="380"/>
      <c r="T244" s="380"/>
      <c r="U244" s="380"/>
      <c r="V244" s="380"/>
      <c r="W244" s="380"/>
      <c r="X244" s="380"/>
      <c r="Y244" s="380"/>
      <c r="Z244" s="380"/>
    </row>
    <row r="245" ht="12.75" customHeight="1" spans="1:26">
      <c r="A245" s="380"/>
      <c r="B245" s="380"/>
      <c r="C245" s="380"/>
      <c r="D245" s="380"/>
      <c r="E245" s="380"/>
      <c r="F245" s="380"/>
      <c r="G245" s="380"/>
      <c r="H245" s="380"/>
      <c r="I245" s="380"/>
      <c r="J245" s="380"/>
      <c r="K245" s="380"/>
      <c r="L245" s="380"/>
      <c r="M245" s="380"/>
      <c r="N245" s="380"/>
      <c r="O245" s="380"/>
      <c r="P245" s="380"/>
      <c r="Q245" s="380"/>
      <c r="R245" s="380"/>
      <c r="S245" s="380"/>
      <c r="T245" s="380"/>
      <c r="U245" s="380"/>
      <c r="V245" s="380"/>
      <c r="W245" s="380"/>
      <c r="X245" s="380"/>
      <c r="Y245" s="380"/>
      <c r="Z245" s="380"/>
    </row>
    <row r="246" ht="12.75" customHeight="1" spans="1:26">
      <c r="A246" s="380"/>
      <c r="B246" s="380"/>
      <c r="C246" s="380"/>
      <c r="D246" s="380"/>
      <c r="E246" s="380"/>
      <c r="F246" s="380"/>
      <c r="G246" s="380"/>
      <c r="H246" s="380"/>
      <c r="I246" s="380"/>
      <c r="J246" s="380"/>
      <c r="K246" s="380"/>
      <c r="L246" s="380"/>
      <c r="M246" s="380"/>
      <c r="N246" s="380"/>
      <c r="O246" s="380"/>
      <c r="P246" s="380"/>
      <c r="Q246" s="380"/>
      <c r="R246" s="380"/>
      <c r="S246" s="380"/>
      <c r="T246" s="380"/>
      <c r="U246" s="380"/>
      <c r="V246" s="380"/>
      <c r="W246" s="380"/>
      <c r="X246" s="380"/>
      <c r="Y246" s="380"/>
      <c r="Z246" s="380"/>
    </row>
    <row r="247" ht="12.75" customHeight="1" spans="1:26">
      <c r="A247" s="380"/>
      <c r="B247" s="380"/>
      <c r="C247" s="380"/>
      <c r="D247" s="380"/>
      <c r="E247" s="380"/>
      <c r="F247" s="380"/>
      <c r="G247" s="380"/>
      <c r="H247" s="380"/>
      <c r="I247" s="380"/>
      <c r="J247" s="380"/>
      <c r="K247" s="380"/>
      <c r="L247" s="380"/>
      <c r="M247" s="380"/>
      <c r="N247" s="380"/>
      <c r="O247" s="380"/>
      <c r="P247" s="380"/>
      <c r="Q247" s="380"/>
      <c r="R247" s="380"/>
      <c r="S247" s="380"/>
      <c r="T247" s="380"/>
      <c r="U247" s="380"/>
      <c r="V247" s="380"/>
      <c r="W247" s="380"/>
      <c r="X247" s="380"/>
      <c r="Y247" s="380"/>
      <c r="Z247" s="380"/>
    </row>
    <row r="248" ht="12.75" customHeight="1" spans="1:26">
      <c r="A248" s="380"/>
      <c r="B248" s="380"/>
      <c r="C248" s="380"/>
      <c r="D248" s="380"/>
      <c r="E248" s="380"/>
      <c r="F248" s="380"/>
      <c r="G248" s="380"/>
      <c r="H248" s="380"/>
      <c r="I248" s="380"/>
      <c r="J248" s="380"/>
      <c r="K248" s="380"/>
      <c r="L248" s="380"/>
      <c r="M248" s="380"/>
      <c r="N248" s="380"/>
      <c r="O248" s="380"/>
      <c r="P248" s="380"/>
      <c r="Q248" s="380"/>
      <c r="R248" s="380"/>
      <c r="S248" s="380"/>
      <c r="T248" s="380"/>
      <c r="U248" s="380"/>
      <c r="V248" s="380"/>
      <c r="W248" s="380"/>
      <c r="X248" s="380"/>
      <c r="Y248" s="380"/>
      <c r="Z248" s="380"/>
    </row>
    <row r="249" ht="12.75" customHeight="1" spans="1:26">
      <c r="A249" s="380"/>
      <c r="B249" s="380"/>
      <c r="C249" s="380"/>
      <c r="D249" s="380"/>
      <c r="E249" s="380"/>
      <c r="F249" s="380"/>
      <c r="G249" s="380"/>
      <c r="H249" s="380"/>
      <c r="I249" s="380"/>
      <c r="J249" s="380"/>
      <c r="K249" s="380"/>
      <c r="L249" s="380"/>
      <c r="M249" s="380"/>
      <c r="N249" s="380"/>
      <c r="O249" s="380"/>
      <c r="P249" s="380"/>
      <c r="Q249" s="380"/>
      <c r="R249" s="380"/>
      <c r="S249" s="380"/>
      <c r="T249" s="380"/>
      <c r="U249" s="380"/>
      <c r="V249" s="380"/>
      <c r="W249" s="380"/>
      <c r="X249" s="380"/>
      <c r="Y249" s="380"/>
      <c r="Z249" s="380"/>
    </row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5">
    <mergeCell ref="A3:E3"/>
    <mergeCell ref="F3:H3"/>
    <mergeCell ref="I5:L5"/>
    <mergeCell ref="A10:B10"/>
    <mergeCell ref="I13:L13"/>
    <mergeCell ref="A16:B16"/>
    <mergeCell ref="A22:B22"/>
    <mergeCell ref="A28:B28"/>
    <mergeCell ref="A34:B34"/>
    <mergeCell ref="A40:B40"/>
    <mergeCell ref="A46:B46"/>
    <mergeCell ref="A47:B47"/>
    <mergeCell ref="A48:B48"/>
    <mergeCell ref="A49:B49"/>
    <mergeCell ref="A1:H2"/>
  </mergeCells>
  <pageMargins left="0.15" right="0" top="1" bottom="0.25" header="0" footer="0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Z1000"/>
  <sheetViews>
    <sheetView zoomScale="70" zoomScaleNormal="70" workbookViewId="0">
      <selection activeCell="H14" sqref="H14"/>
    </sheetView>
  </sheetViews>
  <sheetFormatPr defaultColWidth="14.4285714285714" defaultRowHeight="15" customHeight="1"/>
  <cols>
    <col min="1" max="1" width="14" customWidth="1"/>
    <col min="2" max="2" width="14.2857142857143" customWidth="1"/>
    <col min="3" max="3" width="12.4285714285714" customWidth="1"/>
    <col min="4" max="4" width="18.4285714285714" customWidth="1"/>
    <col min="5" max="5" width="19" customWidth="1"/>
    <col min="6" max="6" width="17" customWidth="1"/>
    <col min="7" max="7" width="14" customWidth="1"/>
    <col min="8" max="8" width="14.1428571428571" customWidth="1"/>
    <col min="9" max="9" width="13.8571428571429" customWidth="1"/>
    <col min="10" max="10" width="13.4285714285714" customWidth="1"/>
    <col min="11" max="11" width="10.8571428571429" customWidth="1"/>
    <col min="12" max="12" width="13" customWidth="1"/>
    <col min="13" max="13" width="16.8571428571429" customWidth="1"/>
    <col min="14" max="14" width="14.4285714285714" customWidth="1"/>
    <col min="15" max="15" width="13.2857142857143" customWidth="1"/>
    <col min="16" max="16" width="15.2857142857143" customWidth="1"/>
    <col min="17" max="17" width="16.7142857142857" customWidth="1"/>
    <col min="18" max="18" width="13.4285714285714" hidden="1" customWidth="1"/>
    <col min="19" max="19" width="14.7142857142857" customWidth="1"/>
    <col min="20" max="20" width="12.5714285714286" customWidth="1"/>
    <col min="21" max="26" width="9.14285714285714" customWidth="1"/>
  </cols>
  <sheetData>
    <row r="1" ht="21.75" customHeight="1" spans="1:26">
      <c r="A1" s="431" t="s">
        <v>138</v>
      </c>
      <c r="B1" s="432"/>
      <c r="C1" s="432"/>
      <c r="D1" s="432"/>
      <c r="E1" s="432"/>
      <c r="F1" s="432"/>
      <c r="G1" s="432"/>
      <c r="H1" s="432"/>
      <c r="I1" s="432"/>
      <c r="J1" s="432"/>
      <c r="K1" s="432"/>
      <c r="L1" s="432"/>
      <c r="M1" s="432"/>
      <c r="N1" s="432"/>
      <c r="O1" s="432"/>
      <c r="P1" s="432"/>
      <c r="Q1" s="432"/>
      <c r="R1" s="434"/>
      <c r="S1" s="434"/>
      <c r="T1" s="434"/>
      <c r="U1" s="434"/>
      <c r="V1" s="434"/>
      <c r="W1" s="434"/>
      <c r="X1" s="434"/>
      <c r="Y1" s="434"/>
      <c r="Z1" s="434"/>
    </row>
    <row r="2" ht="12.75" customHeight="1" spans="1:26">
      <c r="A2" s="433" t="s">
        <v>139</v>
      </c>
      <c r="B2" s="432"/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  <c r="Q2" s="432"/>
      <c r="R2" s="452"/>
      <c r="S2" s="434"/>
      <c r="T2" s="434"/>
      <c r="U2" s="434"/>
      <c r="V2" s="434"/>
      <c r="W2" s="434"/>
      <c r="X2" s="434"/>
      <c r="Y2" s="434"/>
      <c r="Z2" s="434"/>
    </row>
    <row r="3" ht="12.75" customHeight="1" spans="1:26">
      <c r="A3" s="434"/>
      <c r="B3" s="434"/>
      <c r="C3" s="434"/>
      <c r="D3" s="434"/>
      <c r="E3" s="434"/>
      <c r="F3" s="434"/>
      <c r="G3" s="434"/>
      <c r="H3" s="434"/>
      <c r="I3" s="434"/>
      <c r="J3" s="434"/>
      <c r="K3" s="434"/>
      <c r="L3" s="434"/>
      <c r="M3" s="434"/>
      <c r="N3" s="434"/>
      <c r="O3" s="434"/>
      <c r="P3" s="434"/>
      <c r="Q3" s="434"/>
      <c r="R3" s="434"/>
      <c r="S3" s="434"/>
      <c r="T3" s="434"/>
      <c r="U3" s="434"/>
      <c r="V3" s="434"/>
      <c r="W3" s="434"/>
      <c r="X3" s="434"/>
      <c r="Y3" s="434"/>
      <c r="Z3" s="434"/>
    </row>
    <row r="4" ht="41.25" customHeight="1" spans="1:26">
      <c r="A4" s="435" t="s">
        <v>140</v>
      </c>
      <c r="B4" s="436" t="s">
        <v>141</v>
      </c>
      <c r="C4" s="35"/>
      <c r="D4" s="436" t="s">
        <v>142</v>
      </c>
      <c r="E4" s="35"/>
      <c r="F4" s="436" t="s">
        <v>143</v>
      </c>
      <c r="G4" s="35"/>
      <c r="H4" s="435" t="s">
        <v>144</v>
      </c>
      <c r="I4" s="435" t="s">
        <v>145</v>
      </c>
      <c r="J4" s="436" t="e">
        <f>"No. of STW consumers as on "&amp;TEXT(#REF!,"dd-mm-yyyy")</f>
        <v>#REF!</v>
      </c>
      <c r="K4" s="34"/>
      <c r="L4" s="35"/>
      <c r="M4" s="435" t="e">
        <f>"No. of such consumers paid in "&amp;TEXT(#REF!,"mmm-yyyy")</f>
        <v>#REF!</v>
      </c>
      <c r="N4" s="435" t="e">
        <f>"Amount of such Collection in "&amp;TEXT(#REF!,"mmm-yyyy")&amp;"  (in LAKH)"</f>
        <v>#REF!</v>
      </c>
      <c r="O4" s="436" t="e">
        <f>"OSD (Live/Disc.) i.r.o. STW consumers as on "&amp;TEXT(#REF!,"dd-mm-yyyy")&amp;" (in LAKH)"</f>
        <v>#REF!</v>
      </c>
      <c r="P4" s="35"/>
      <c r="Q4" s="434"/>
      <c r="R4" s="434"/>
      <c r="S4" s="434"/>
      <c r="T4" s="434"/>
      <c r="U4" s="434"/>
      <c r="V4" s="434"/>
      <c r="W4" s="434"/>
      <c r="X4" s="434"/>
      <c r="Y4" s="434"/>
      <c r="Z4" s="434"/>
    </row>
    <row r="5" ht="55.5" customHeight="1" spans="1:26">
      <c r="A5" s="36"/>
      <c r="B5" s="437" t="e">
        <f>TEXT(#REF!,"mmm-yyyy")</f>
        <v>#REF!</v>
      </c>
      <c r="C5" s="437" t="e">
        <f>"Cum. From APR-2019 to "&amp;TEXT(#REF!,"mmm-yyyy")</f>
        <v>#REF!</v>
      </c>
      <c r="D5" s="437" t="e">
        <f>TEXT(#REF!,"mmm-yyyy")</f>
        <v>#REF!</v>
      </c>
      <c r="E5" s="437" t="e">
        <f>"Cum. From APR-2019 to "&amp;TEXT(#REF!,"mmm-yyyy")</f>
        <v>#REF!</v>
      </c>
      <c r="F5" s="437" t="e">
        <f>TEXT(#REF!,"mmm-yyyy")</f>
        <v>#REF!</v>
      </c>
      <c r="G5" s="437" t="e">
        <f>"Cum. From APR-2021 to "&amp;TEXT(#REF!,"mmm-yyyy")</f>
        <v>#REF!</v>
      </c>
      <c r="H5" s="36"/>
      <c r="I5" s="36"/>
      <c r="J5" s="448" t="s">
        <v>146</v>
      </c>
      <c r="K5" s="448" t="s">
        <v>147</v>
      </c>
      <c r="L5" s="448" t="s">
        <v>148</v>
      </c>
      <c r="M5" s="36"/>
      <c r="N5" s="36"/>
      <c r="O5" s="437" t="s">
        <v>149</v>
      </c>
      <c r="P5" s="437" t="s">
        <v>150</v>
      </c>
      <c r="Q5" s="453"/>
      <c r="R5" s="434"/>
      <c r="S5" s="434"/>
      <c r="T5" s="434"/>
      <c r="U5" s="434"/>
      <c r="V5" s="434"/>
      <c r="W5" s="434"/>
      <c r="X5" s="434"/>
      <c r="Y5" s="434"/>
      <c r="Z5" s="434"/>
    </row>
    <row r="6" ht="21" customHeight="1" spans="1:26">
      <c r="A6" s="438" t="s">
        <v>14</v>
      </c>
      <c r="B6" s="439">
        <v>4.66827852</v>
      </c>
      <c r="C6" s="439">
        <v>12.25850084</v>
      </c>
      <c r="D6" s="440">
        <v>319.0625943</v>
      </c>
      <c r="E6" s="441">
        <v>854.3955342</v>
      </c>
      <c r="F6" s="440" t="e">
        <f>#REF!</f>
        <v>#REF!</v>
      </c>
      <c r="G6" s="439">
        <v>902.82</v>
      </c>
      <c r="H6" s="442">
        <v>0</v>
      </c>
      <c r="I6" s="442">
        <v>0</v>
      </c>
      <c r="J6" s="40" t="e">
        <f>#REF!+#REF!</f>
        <v>#REF!</v>
      </c>
      <c r="K6" s="40" t="e">
        <f>#REF!+#REF!</f>
        <v>#REF!</v>
      </c>
      <c r="L6" s="40" t="e">
        <f t="shared" ref="L6:L10" si="0">J6</f>
        <v>#REF!</v>
      </c>
      <c r="M6" s="40">
        <v>990</v>
      </c>
      <c r="N6" s="445">
        <v>4.5880048</v>
      </c>
      <c r="O6" s="449" t="e">
        <f>#REF!+#REF!+#REF!+#REF!+#REF!</f>
        <v>#REF!</v>
      </c>
      <c r="P6" s="439" t="e">
        <f>#REF!+#REF!+#REF!+#REF!+#REF!</f>
        <v>#REF!</v>
      </c>
      <c r="Q6" s="454">
        <f>B6+C6</f>
        <v>16.92677936</v>
      </c>
      <c r="R6" s="434"/>
      <c r="S6" s="455">
        <f t="shared" ref="S6:S10" si="1">D6+E6</f>
        <v>1173.4581285</v>
      </c>
      <c r="T6" s="456" t="e">
        <f>G6+F6</f>
        <v>#REF!</v>
      </c>
      <c r="U6" s="456">
        <f>N6/100000</f>
        <v>4.5880048e-5</v>
      </c>
      <c r="V6" s="434"/>
      <c r="W6" s="434"/>
      <c r="X6" s="434"/>
      <c r="Y6" s="434"/>
      <c r="Z6" s="434"/>
    </row>
    <row r="7" ht="21" customHeight="1" spans="1:26">
      <c r="A7" s="438" t="s">
        <v>15</v>
      </c>
      <c r="B7" s="439">
        <v>3.97485571</v>
      </c>
      <c r="C7" s="439">
        <v>10.47975829</v>
      </c>
      <c r="D7" s="440">
        <v>243.8896953</v>
      </c>
      <c r="E7" s="441">
        <v>630.7767581</v>
      </c>
      <c r="F7" s="440" t="e">
        <f>#REF!</f>
        <v>#REF!</v>
      </c>
      <c r="G7" s="439">
        <v>660.93</v>
      </c>
      <c r="H7" s="442">
        <v>0</v>
      </c>
      <c r="I7" s="442">
        <v>0</v>
      </c>
      <c r="J7" s="40" t="e">
        <f>#REF!+#REF!</f>
        <v>#REF!</v>
      </c>
      <c r="K7" s="40" t="e">
        <f>#REF!+#REF!</f>
        <v>#REF!</v>
      </c>
      <c r="L7" s="40" t="e">
        <f t="shared" si="0"/>
        <v>#REF!</v>
      </c>
      <c r="M7" s="40">
        <v>2799</v>
      </c>
      <c r="N7" s="445">
        <v>24.3287253</v>
      </c>
      <c r="O7" s="449" t="e">
        <f>#REF!+#REF!+#REF!+#REF!+#REF!</f>
        <v>#REF!</v>
      </c>
      <c r="P7" s="439" t="e">
        <f>#REF!+#REF!+#REF!+#REF!+#REF!</f>
        <v>#REF!</v>
      </c>
      <c r="Q7" s="454">
        <f t="shared" ref="Q6:Q10" si="2">B7+C7</f>
        <v>14.454614</v>
      </c>
      <c r="R7" s="434"/>
      <c r="S7" s="455">
        <f t="shared" si="1"/>
        <v>874.6664534</v>
      </c>
      <c r="T7" s="456" t="e">
        <f t="shared" ref="T6:T10" si="3">G7+F7</f>
        <v>#REF!</v>
      </c>
      <c r="U7" s="456">
        <f t="shared" ref="U6:U10" si="4">N7/100000</f>
        <v>0.000243287253</v>
      </c>
      <c r="V7" s="434"/>
      <c r="W7" s="434"/>
      <c r="X7" s="434"/>
      <c r="Y7" s="434"/>
      <c r="Z7" s="434"/>
    </row>
    <row r="8" ht="21" customHeight="1" spans="1:26">
      <c r="A8" s="438" t="s">
        <v>88</v>
      </c>
      <c r="B8" s="439">
        <v>3.70311179</v>
      </c>
      <c r="C8" s="439">
        <v>10.48862382</v>
      </c>
      <c r="D8" s="440">
        <v>229.5614989</v>
      </c>
      <c r="E8" s="441">
        <v>633.0201181</v>
      </c>
      <c r="F8" s="440" t="e">
        <f>#REF!</f>
        <v>#REF!</v>
      </c>
      <c r="G8" s="439">
        <v>616.28</v>
      </c>
      <c r="H8" s="442">
        <v>0</v>
      </c>
      <c r="I8" s="442">
        <v>0</v>
      </c>
      <c r="J8" s="40" t="e">
        <f>#REF!+#REF!</f>
        <v>#REF!</v>
      </c>
      <c r="K8" s="40" t="e">
        <f>#REF!+#REF!</f>
        <v>#REF!</v>
      </c>
      <c r="L8" s="40" t="e">
        <f t="shared" si="0"/>
        <v>#REF!</v>
      </c>
      <c r="M8" s="40">
        <v>1727</v>
      </c>
      <c r="N8" s="445">
        <v>10.6749735</v>
      </c>
      <c r="O8" s="449" t="e">
        <f>#REF!+#REF!+#REF!+#REF!+#REF!</f>
        <v>#REF!</v>
      </c>
      <c r="P8" s="439" t="e">
        <f>#REF!+#REF!+#REF!+#REF!+#REF!</f>
        <v>#REF!</v>
      </c>
      <c r="Q8" s="454">
        <f t="shared" si="2"/>
        <v>14.19173561</v>
      </c>
      <c r="R8" s="434"/>
      <c r="S8" s="455">
        <f t="shared" si="1"/>
        <v>862.581617</v>
      </c>
      <c r="T8" s="456" t="e">
        <f t="shared" si="3"/>
        <v>#REF!</v>
      </c>
      <c r="U8" s="456">
        <f t="shared" si="4"/>
        <v>0.000106749735</v>
      </c>
      <c r="V8" s="434"/>
      <c r="W8" s="434"/>
      <c r="X8" s="434"/>
      <c r="Y8" s="434"/>
      <c r="Z8" s="434"/>
    </row>
    <row r="9" ht="21" customHeight="1" spans="1:26">
      <c r="A9" s="438" t="s">
        <v>17</v>
      </c>
      <c r="B9" s="439">
        <v>1.78821049</v>
      </c>
      <c r="C9" s="439">
        <v>5.45502267</v>
      </c>
      <c r="D9" s="440">
        <v>109.0467441</v>
      </c>
      <c r="E9" s="441">
        <v>325.3772009</v>
      </c>
      <c r="F9" s="440" t="e">
        <f>#REF!</f>
        <v>#REF!</v>
      </c>
      <c r="G9" s="439">
        <v>288.32</v>
      </c>
      <c r="H9" s="442">
        <v>0</v>
      </c>
      <c r="I9" s="442">
        <v>0</v>
      </c>
      <c r="J9" s="40" t="e">
        <f>#REF!+#REF!</f>
        <v>#REF!</v>
      </c>
      <c r="K9" s="40" t="e">
        <f>#REF!+#REF!</f>
        <v>#REF!</v>
      </c>
      <c r="L9" s="40" t="e">
        <f t="shared" si="0"/>
        <v>#REF!</v>
      </c>
      <c r="M9" s="40">
        <v>337</v>
      </c>
      <c r="N9" s="445">
        <v>6.175501</v>
      </c>
      <c r="O9" s="449" t="e">
        <f>#REF!+#REF!+#REF!+#REF!+#REF!</f>
        <v>#REF!</v>
      </c>
      <c r="P9" s="439" t="e">
        <f>#REF!+#REF!+#REF!+#REF!+#REF!</f>
        <v>#REF!</v>
      </c>
      <c r="Q9" s="454">
        <f t="shared" si="2"/>
        <v>7.24323316</v>
      </c>
      <c r="R9" s="434"/>
      <c r="S9" s="455">
        <f t="shared" si="1"/>
        <v>434.423945</v>
      </c>
      <c r="T9" s="456" t="e">
        <f t="shared" si="3"/>
        <v>#REF!</v>
      </c>
      <c r="U9" s="456">
        <f t="shared" si="4"/>
        <v>6.175501e-5</v>
      </c>
      <c r="V9" s="434"/>
      <c r="W9" s="434"/>
      <c r="X9" s="434"/>
      <c r="Y9" s="434"/>
      <c r="Z9" s="434"/>
    </row>
    <row r="10" ht="21" customHeight="1" spans="1:26">
      <c r="A10" s="438" t="s">
        <v>18</v>
      </c>
      <c r="B10" s="439">
        <v>2.40952283</v>
      </c>
      <c r="C10" s="439">
        <v>6.29922735</v>
      </c>
      <c r="D10" s="440">
        <v>157.2005599</v>
      </c>
      <c r="E10" s="441">
        <v>400.4975509</v>
      </c>
      <c r="F10" s="440" t="e">
        <f>#REF!</f>
        <v>#REF!</v>
      </c>
      <c r="G10" s="439">
        <v>417.1</v>
      </c>
      <c r="H10" s="442">
        <v>0</v>
      </c>
      <c r="I10" s="442">
        <v>0</v>
      </c>
      <c r="J10" s="40" t="e">
        <f>#REF!+#REF!</f>
        <v>#REF!</v>
      </c>
      <c r="K10" s="40" t="e">
        <f>#REF!+#REF!</f>
        <v>#REF!</v>
      </c>
      <c r="L10" s="40" t="e">
        <f t="shared" si="0"/>
        <v>#REF!</v>
      </c>
      <c r="M10" s="442">
        <v>623</v>
      </c>
      <c r="N10" s="445">
        <v>3.4618067</v>
      </c>
      <c r="O10" s="449" t="e">
        <f>#REF!+#REF!+#REF!+#REF!+#REF!</f>
        <v>#REF!</v>
      </c>
      <c r="P10" s="439" t="e">
        <f>#REF!+#REF!+#REF!+#REF!+#REF!</f>
        <v>#REF!</v>
      </c>
      <c r="Q10" s="454">
        <f t="shared" si="2"/>
        <v>8.70875018</v>
      </c>
      <c r="R10" s="434"/>
      <c r="S10" s="455">
        <f t="shared" si="1"/>
        <v>557.6981108</v>
      </c>
      <c r="T10" s="456" t="e">
        <f t="shared" si="3"/>
        <v>#REF!</v>
      </c>
      <c r="U10" s="456">
        <f t="shared" si="4"/>
        <v>3.4618067e-5</v>
      </c>
      <c r="V10" s="434"/>
      <c r="W10" s="434"/>
      <c r="X10" s="434"/>
      <c r="Y10" s="434"/>
      <c r="Z10" s="434"/>
    </row>
    <row r="11" ht="21" customHeight="1" spans="1:26">
      <c r="A11" s="438" t="s">
        <v>6</v>
      </c>
      <c r="B11" s="443">
        <f t="shared" ref="B11:P11" si="5">SUM(B6:B10)</f>
        <v>16.54397934</v>
      </c>
      <c r="C11" s="443">
        <f t="shared" si="5"/>
        <v>44.98113297</v>
      </c>
      <c r="D11" s="443">
        <f t="shared" si="5"/>
        <v>1058.7610925</v>
      </c>
      <c r="E11" s="443">
        <f t="shared" si="5"/>
        <v>2844.0671622</v>
      </c>
      <c r="F11" s="439" t="e">
        <f t="shared" si="5"/>
        <v>#REF!</v>
      </c>
      <c r="G11" s="444">
        <f t="shared" si="5"/>
        <v>2885.45</v>
      </c>
      <c r="H11" s="40">
        <f t="shared" si="5"/>
        <v>0</v>
      </c>
      <c r="I11" s="40">
        <f t="shared" si="5"/>
        <v>0</v>
      </c>
      <c r="J11" s="40" t="e">
        <f t="shared" si="5"/>
        <v>#REF!</v>
      </c>
      <c r="K11" s="40" t="e">
        <f t="shared" si="5"/>
        <v>#REF!</v>
      </c>
      <c r="L11" s="40" t="e">
        <f t="shared" si="5"/>
        <v>#REF!</v>
      </c>
      <c r="M11" s="40">
        <f t="shared" si="5"/>
        <v>6476</v>
      </c>
      <c r="N11" s="445">
        <f t="shared" si="5"/>
        <v>49.2290113</v>
      </c>
      <c r="O11" s="439" t="e">
        <f t="shared" si="5"/>
        <v>#REF!</v>
      </c>
      <c r="P11" s="439" t="e">
        <f t="shared" si="5"/>
        <v>#REF!</v>
      </c>
      <c r="Q11" s="457"/>
      <c r="R11" s="434"/>
      <c r="S11" s="434"/>
      <c r="T11" s="434"/>
      <c r="U11" s="434"/>
      <c r="V11" s="434"/>
      <c r="W11" s="434"/>
      <c r="X11" s="434"/>
      <c r="Y11" s="434"/>
      <c r="Z11" s="434"/>
    </row>
    <row r="12" ht="12.75" customHeight="1" spans="1:26">
      <c r="A12" s="434"/>
      <c r="B12" s="434"/>
      <c r="C12" s="434"/>
      <c r="D12" s="434"/>
      <c r="E12" s="434"/>
      <c r="F12" s="434"/>
      <c r="G12" s="434"/>
      <c r="H12" s="434"/>
      <c r="I12" s="434"/>
      <c r="J12" s="434"/>
      <c r="K12" s="434">
        <v>3</v>
      </c>
      <c r="L12" s="434"/>
      <c r="M12" s="434"/>
      <c r="N12" s="434"/>
      <c r="O12" s="434"/>
      <c r="P12" s="434"/>
      <c r="Q12" s="434"/>
      <c r="R12" s="434"/>
      <c r="S12" s="434"/>
      <c r="T12" s="434"/>
      <c r="U12" s="434"/>
      <c r="V12" s="434"/>
      <c r="W12" s="434"/>
      <c r="X12" s="434"/>
      <c r="Y12" s="434"/>
      <c r="Z12" s="434"/>
    </row>
    <row r="13" ht="30.75" customHeight="1" spans="1:26">
      <c r="A13" s="435" t="s">
        <v>140</v>
      </c>
      <c r="B13" s="435" t="s">
        <v>151</v>
      </c>
      <c r="C13" s="435" t="s">
        <v>151</v>
      </c>
      <c r="D13" s="435" t="s">
        <v>152</v>
      </c>
      <c r="E13" s="436" t="e">
        <f>"Total amount of O.S.D.                           as on "&amp;TEXT(#REF!,"dd-mm-yyyy")&amp;"  (in LAKH)"</f>
        <v>#REF!</v>
      </c>
      <c r="F13" s="35"/>
      <c r="G13" s="436" t="s">
        <v>153</v>
      </c>
      <c r="H13" s="34"/>
      <c r="I13" s="35"/>
      <c r="J13" s="450" t="e">
        <f>"Total no. of consumers as on "&amp;TEXT(#REF!,"dd-mm-yyyy")</f>
        <v>#REF!</v>
      </c>
      <c r="K13" s="85"/>
      <c r="L13" s="190"/>
      <c r="M13" s="435" t="e">
        <f>"Total no. of Industrial Consumers as on "&amp;TEXT(#REF!,"dd-mm-yyyy")</f>
        <v>#REF!</v>
      </c>
      <c r="N13" s="435" t="e">
        <f>"No. of consumers whose Security Deposit have been updated upto "&amp;TEXT(#REF!,"dd-mm-yyyy")</f>
        <v>#REF!</v>
      </c>
      <c r="O13" s="435" t="e">
        <f>"Unit / KVA .i.r.o. Industrial Consumers in "&amp;TEXT(#REF!,"mmm-yyyy")</f>
        <v>#REF!</v>
      </c>
      <c r="P13" s="435" t="e">
        <f>"Unit / Consumers for Domestic in "&amp;TEXT(#REF!,"mmm-yyyy")</f>
        <v>#REF!</v>
      </c>
      <c r="Q13" s="435" t="e">
        <f>"Unit / Consumers for Commercial in "&amp;TEXT(#REF!,"mmm-yyyy")</f>
        <v>#REF!</v>
      </c>
      <c r="R13" s="458" t="s">
        <v>154</v>
      </c>
      <c r="S13" s="434"/>
      <c r="T13" s="434"/>
      <c r="U13" s="434"/>
      <c r="V13" s="434"/>
      <c r="W13" s="434"/>
      <c r="X13" s="434"/>
      <c r="Y13" s="434"/>
      <c r="Z13" s="434"/>
    </row>
    <row r="14" ht="108" customHeight="1" spans="1:26">
      <c r="A14" s="36"/>
      <c r="B14" s="36"/>
      <c r="C14" s="36"/>
      <c r="D14" s="36"/>
      <c r="E14" s="435" t="s">
        <v>149</v>
      </c>
      <c r="F14" s="435" t="s">
        <v>150</v>
      </c>
      <c r="G14" s="437" t="e">
        <f>"Against current bill including advance Collection for bill period "&amp;TEXT(#REF!,"mmm-yyyy")</f>
        <v>#REF!</v>
      </c>
      <c r="H14" s="437" t="e">
        <f>"Arrear Collection for the bill period less than "&amp;TEXT(#REF!,"mmm-yyyy")</f>
        <v>#REF!</v>
      </c>
      <c r="I14" s="437" t="e">
        <f>"Total MU Collected in "&amp;TEXT(#REF!,"mmm-yyyy")</f>
        <v>#REF!</v>
      </c>
      <c r="J14" s="437" t="s">
        <v>155</v>
      </c>
      <c r="K14" s="437" t="s">
        <v>156</v>
      </c>
      <c r="L14" s="437" t="s">
        <v>6</v>
      </c>
      <c r="M14" s="36"/>
      <c r="N14" s="36"/>
      <c r="O14" s="36"/>
      <c r="P14" s="36"/>
      <c r="Q14" s="36"/>
      <c r="R14" s="341"/>
      <c r="S14" s="434"/>
      <c r="T14" s="434"/>
      <c r="U14" s="434"/>
      <c r="V14" s="434"/>
      <c r="W14" s="434"/>
      <c r="X14" s="434"/>
      <c r="Y14" s="434"/>
      <c r="Z14" s="434"/>
    </row>
    <row r="15" ht="21" customHeight="1" spans="1:26">
      <c r="A15" s="438" t="s">
        <v>14</v>
      </c>
      <c r="B15" s="40" t="s">
        <v>157</v>
      </c>
      <c r="C15" s="40" t="s">
        <v>157</v>
      </c>
      <c r="D15" s="40" t="s">
        <v>157</v>
      </c>
      <c r="E15" s="439" t="e">
        <f>#REF!+#REF!</f>
        <v>#REF!</v>
      </c>
      <c r="F15" s="439" t="e">
        <f>#REF!+#REF!</f>
        <v>#REF!</v>
      </c>
      <c r="G15" s="445">
        <v>4.12</v>
      </c>
      <c r="H15" s="445">
        <f t="shared" ref="H15:H19" si="6">I15-G15</f>
        <v>0.6</v>
      </c>
      <c r="I15" s="440">
        <v>4.72</v>
      </c>
      <c r="J15" s="451" t="e">
        <f>#REF!</f>
        <v>#REF!</v>
      </c>
      <c r="K15" s="451" t="e">
        <f>#REF!</f>
        <v>#REF!</v>
      </c>
      <c r="L15" s="40" t="e">
        <f t="shared" ref="L15:L19" si="7">J15+K15</f>
        <v>#REF!</v>
      </c>
      <c r="M15" s="40" t="e">
        <f>#REF!+#REF!</f>
        <v>#REF!</v>
      </c>
      <c r="N15" s="439"/>
      <c r="O15" s="445"/>
      <c r="P15" s="445"/>
      <c r="Q15" s="445"/>
      <c r="R15" s="434">
        <v>20.43</v>
      </c>
      <c r="S15" s="434"/>
      <c r="T15" s="434"/>
      <c r="U15" s="434"/>
      <c r="V15" s="434"/>
      <c r="W15" s="434"/>
      <c r="X15" s="434"/>
      <c r="Y15" s="434"/>
      <c r="Z15" s="434"/>
    </row>
    <row r="16" ht="21" customHeight="1" spans="1:26">
      <c r="A16" s="438" t="s">
        <v>15</v>
      </c>
      <c r="B16" s="40" t="s">
        <v>157</v>
      </c>
      <c r="C16" s="40" t="s">
        <v>157</v>
      </c>
      <c r="D16" s="40" t="s">
        <v>157</v>
      </c>
      <c r="E16" s="439" t="e">
        <f>#REF!+#REF!</f>
        <v>#REF!</v>
      </c>
      <c r="F16" s="439" t="e">
        <f>#REF!+#REF!</f>
        <v>#REF!</v>
      </c>
      <c r="G16" s="445">
        <v>3.5</v>
      </c>
      <c r="H16" s="445">
        <f t="shared" si="6"/>
        <v>0.53</v>
      </c>
      <c r="I16" s="440">
        <v>4.03</v>
      </c>
      <c r="J16" s="451" t="e">
        <f>#REF!</f>
        <v>#REF!</v>
      </c>
      <c r="K16" s="451" t="e">
        <f>#REF!</f>
        <v>#REF!</v>
      </c>
      <c r="L16" s="40" t="e">
        <f t="shared" si="7"/>
        <v>#REF!</v>
      </c>
      <c r="M16" s="40" t="e">
        <f>#REF!+#REF!</f>
        <v>#REF!</v>
      </c>
      <c r="N16" s="439"/>
      <c r="O16" s="445"/>
      <c r="P16" s="445"/>
      <c r="Q16" s="445"/>
      <c r="R16" s="434">
        <v>11.07</v>
      </c>
      <c r="S16" s="434"/>
      <c r="T16" s="434"/>
      <c r="U16" s="434"/>
      <c r="V16" s="434"/>
      <c r="W16" s="434"/>
      <c r="X16" s="434"/>
      <c r="Y16" s="434"/>
      <c r="Z16" s="434"/>
    </row>
    <row r="17" ht="21" customHeight="1" spans="1:26">
      <c r="A17" s="438" t="s">
        <v>88</v>
      </c>
      <c r="B17" s="40" t="s">
        <v>157</v>
      </c>
      <c r="C17" s="40" t="s">
        <v>157</v>
      </c>
      <c r="D17" s="40" t="s">
        <v>157</v>
      </c>
      <c r="E17" s="439" t="e">
        <f>#REF!+#REF!</f>
        <v>#REF!</v>
      </c>
      <c r="F17" s="439" t="e">
        <f>#REF!+#REF!</f>
        <v>#REF!</v>
      </c>
      <c r="G17" s="445">
        <v>3.41</v>
      </c>
      <c r="H17" s="445">
        <f t="shared" si="6"/>
        <v>0.37</v>
      </c>
      <c r="I17" s="440">
        <v>3.78</v>
      </c>
      <c r="J17" s="451" t="e">
        <f>#REF!</f>
        <v>#REF!</v>
      </c>
      <c r="K17" s="451" t="e">
        <f>#REF!</f>
        <v>#REF!</v>
      </c>
      <c r="L17" s="40" t="e">
        <f t="shared" si="7"/>
        <v>#REF!</v>
      </c>
      <c r="M17" s="40" t="e">
        <f>#REF!+#REF!</f>
        <v>#REF!</v>
      </c>
      <c r="N17" s="439"/>
      <c r="O17" s="445"/>
      <c r="P17" s="445"/>
      <c r="Q17" s="445"/>
      <c r="R17" s="434">
        <v>8.66</v>
      </c>
      <c r="S17" s="434"/>
      <c r="T17" s="434"/>
      <c r="U17" s="434"/>
      <c r="V17" s="434"/>
      <c r="W17" s="434"/>
      <c r="X17" s="434"/>
      <c r="Y17" s="434"/>
      <c r="Z17" s="434"/>
    </row>
    <row r="18" ht="21" customHeight="1" spans="1:26">
      <c r="A18" s="438" t="s">
        <v>17</v>
      </c>
      <c r="B18" s="40" t="s">
        <v>157</v>
      </c>
      <c r="C18" s="40" t="s">
        <v>157</v>
      </c>
      <c r="D18" s="40" t="s">
        <v>157</v>
      </c>
      <c r="E18" s="439" t="e">
        <f>#REF!+#REF!</f>
        <v>#REF!</v>
      </c>
      <c r="F18" s="439" t="e">
        <f>#REF!+#REF!</f>
        <v>#REF!</v>
      </c>
      <c r="G18" s="445">
        <v>1.26</v>
      </c>
      <c r="H18" s="445">
        <f t="shared" si="6"/>
        <v>0.34</v>
      </c>
      <c r="I18" s="440">
        <v>1.6</v>
      </c>
      <c r="J18" s="451" t="e">
        <f>#REF!</f>
        <v>#REF!</v>
      </c>
      <c r="K18" s="451" t="e">
        <f>#REF!</f>
        <v>#REF!</v>
      </c>
      <c r="L18" s="40" t="e">
        <f t="shared" si="7"/>
        <v>#REF!</v>
      </c>
      <c r="M18" s="40" t="e">
        <f>#REF!+#REF!</f>
        <v>#REF!</v>
      </c>
      <c r="N18" s="439"/>
      <c r="O18" s="445"/>
      <c r="P18" s="445"/>
      <c r="Q18" s="445"/>
      <c r="R18" s="434">
        <v>8.8</v>
      </c>
      <c r="S18" s="434"/>
      <c r="T18" s="434"/>
      <c r="U18" s="434"/>
      <c r="V18" s="434"/>
      <c r="W18" s="434"/>
      <c r="X18" s="434"/>
      <c r="Y18" s="434"/>
      <c r="Z18" s="434"/>
    </row>
    <row r="19" ht="21" customHeight="1" spans="1:26">
      <c r="A19" s="438" t="s">
        <v>18</v>
      </c>
      <c r="B19" s="40" t="s">
        <v>157</v>
      </c>
      <c r="C19" s="40" t="s">
        <v>157</v>
      </c>
      <c r="D19" s="40" t="s">
        <v>157</v>
      </c>
      <c r="E19" s="439" t="e">
        <f>#REF!+#REF!</f>
        <v>#REF!</v>
      </c>
      <c r="F19" s="439" t="e">
        <f>#REF!+#REF!</f>
        <v>#REF!</v>
      </c>
      <c r="G19" s="445">
        <v>2.21</v>
      </c>
      <c r="H19" s="445">
        <f t="shared" si="6"/>
        <v>0.21</v>
      </c>
      <c r="I19" s="440">
        <v>2.42</v>
      </c>
      <c r="J19" s="451" t="e">
        <f>#REF!</f>
        <v>#REF!</v>
      </c>
      <c r="K19" s="451" t="e">
        <f>#REF!</f>
        <v>#REF!</v>
      </c>
      <c r="L19" s="40" t="e">
        <f t="shared" si="7"/>
        <v>#REF!</v>
      </c>
      <c r="M19" s="40" t="e">
        <f>#REF!+#REF!</f>
        <v>#REF!</v>
      </c>
      <c r="N19" s="439"/>
      <c r="O19" s="445"/>
      <c r="P19" s="445"/>
      <c r="Q19" s="445"/>
      <c r="R19" s="439">
        <v>2.89</v>
      </c>
      <c r="S19" s="434"/>
      <c r="T19" s="434"/>
      <c r="U19" s="434"/>
      <c r="V19" s="434"/>
      <c r="W19" s="434"/>
      <c r="X19" s="434"/>
      <c r="Y19" s="434"/>
      <c r="Z19" s="434"/>
    </row>
    <row r="20" ht="21" customHeight="1" spans="1:26">
      <c r="A20" s="40" t="s">
        <v>6</v>
      </c>
      <c r="B20" s="40">
        <f t="shared" ref="B20:N20" si="8">SUM(B15:B19)</f>
        <v>0</v>
      </c>
      <c r="C20" s="40">
        <f t="shared" si="8"/>
        <v>0</v>
      </c>
      <c r="D20" s="40">
        <f t="shared" si="8"/>
        <v>0</v>
      </c>
      <c r="E20" s="439" t="e">
        <f t="shared" si="8"/>
        <v>#REF!</v>
      </c>
      <c r="F20" s="439" t="e">
        <f t="shared" si="8"/>
        <v>#REF!</v>
      </c>
      <c r="G20" s="445">
        <f t="shared" si="8"/>
        <v>14.5</v>
      </c>
      <c r="H20" s="445">
        <f t="shared" si="8"/>
        <v>2.05</v>
      </c>
      <c r="I20" s="440">
        <f t="shared" si="8"/>
        <v>16.55</v>
      </c>
      <c r="J20" s="40" t="e">
        <f t="shared" si="8"/>
        <v>#REF!</v>
      </c>
      <c r="K20" s="40" t="e">
        <f t="shared" si="8"/>
        <v>#REF!</v>
      </c>
      <c r="L20" s="40" t="e">
        <f t="shared" si="8"/>
        <v>#REF!</v>
      </c>
      <c r="M20" s="40" t="e">
        <f t="shared" si="8"/>
        <v>#REF!</v>
      </c>
      <c r="N20" s="439">
        <f t="shared" si="8"/>
        <v>0</v>
      </c>
      <c r="O20" s="439"/>
      <c r="P20" s="445"/>
      <c r="Q20" s="445"/>
      <c r="R20" s="434">
        <f>AVERAGE(R15:R19)</f>
        <v>10.37</v>
      </c>
      <c r="S20" s="434"/>
      <c r="T20" s="434"/>
      <c r="U20" s="434"/>
      <c r="V20" s="434"/>
      <c r="W20" s="434"/>
      <c r="X20" s="434"/>
      <c r="Y20" s="434"/>
      <c r="Z20" s="434"/>
    </row>
    <row r="21" ht="12.75" customHeight="1" spans="1:26">
      <c r="A21" s="434"/>
      <c r="B21" s="434"/>
      <c r="C21" s="434"/>
      <c r="D21" s="434"/>
      <c r="E21" s="434"/>
      <c r="F21" s="434"/>
      <c r="G21" s="434"/>
      <c r="H21" s="434"/>
      <c r="I21" s="434"/>
      <c r="J21" s="434"/>
      <c r="K21" s="434"/>
      <c r="L21" s="434"/>
      <c r="M21" s="434"/>
      <c r="N21" s="434"/>
      <c r="O21" s="434"/>
      <c r="P21" s="434"/>
      <c r="Q21" s="434"/>
      <c r="R21" s="434"/>
      <c r="S21" s="434"/>
      <c r="T21" s="434"/>
      <c r="U21" s="434"/>
      <c r="V21" s="434"/>
      <c r="W21" s="434"/>
      <c r="X21" s="434"/>
      <c r="Y21" s="434"/>
      <c r="Z21" s="434"/>
    </row>
    <row r="22" ht="12.75" customHeight="1" spans="1:26">
      <c r="A22" s="434"/>
      <c r="B22" s="434"/>
      <c r="C22" s="434"/>
      <c r="D22" s="434"/>
      <c r="E22" s="434"/>
      <c r="F22" s="434"/>
      <c r="G22" s="434"/>
      <c r="H22" s="434"/>
      <c r="I22" s="434"/>
      <c r="J22" s="434"/>
      <c r="K22" s="434"/>
      <c r="L22" s="434"/>
      <c r="M22" s="434"/>
      <c r="N22" s="434"/>
      <c r="O22" s="434"/>
      <c r="P22" s="434"/>
      <c r="Q22" s="434"/>
      <c r="R22" s="434"/>
      <c r="S22" s="434"/>
      <c r="T22" s="434"/>
      <c r="U22" s="434"/>
      <c r="V22" s="434"/>
      <c r="W22" s="434"/>
      <c r="X22" s="434"/>
      <c r="Y22" s="434"/>
      <c r="Z22" s="434"/>
    </row>
    <row r="23" ht="12.75" customHeight="1" spans="1:26">
      <c r="A23" s="434"/>
      <c r="B23" s="434"/>
      <c r="C23" s="434"/>
      <c r="D23" s="434"/>
      <c r="E23" s="434"/>
      <c r="F23" s="434"/>
      <c r="G23" s="434"/>
      <c r="H23" s="434"/>
      <c r="I23" s="434"/>
      <c r="J23" s="434"/>
      <c r="K23" s="434"/>
      <c r="L23" s="434"/>
      <c r="M23" s="434"/>
      <c r="N23" s="434"/>
      <c r="O23" s="434"/>
      <c r="P23" s="434"/>
      <c r="Q23" s="434"/>
      <c r="R23" s="434"/>
      <c r="S23" s="434"/>
      <c r="T23" s="434"/>
      <c r="U23" s="434"/>
      <c r="V23" s="434"/>
      <c r="W23" s="434"/>
      <c r="X23" s="434"/>
      <c r="Y23" s="434"/>
      <c r="Z23" s="434"/>
    </row>
    <row r="24" ht="12.75" customHeight="1" spans="1:26">
      <c r="A24" s="434"/>
      <c r="B24" s="446"/>
      <c r="C24" s="446"/>
      <c r="D24" s="447"/>
      <c r="E24" s="434"/>
      <c r="F24" s="434"/>
      <c r="G24" s="447"/>
      <c r="H24" s="447"/>
      <c r="I24" s="447"/>
      <c r="J24" s="447"/>
      <c r="K24" s="447"/>
      <c r="L24" s="447"/>
      <c r="M24" s="447"/>
      <c r="N24" s="447"/>
      <c r="O24" s="446"/>
      <c r="P24" s="446"/>
      <c r="Q24" s="446"/>
      <c r="R24" s="434"/>
      <c r="S24" s="434"/>
      <c r="T24" s="434"/>
      <c r="U24" s="434"/>
      <c r="V24" s="434"/>
      <c r="W24" s="434"/>
      <c r="X24" s="434"/>
      <c r="Y24" s="434"/>
      <c r="Z24" s="434"/>
    </row>
    <row r="25" ht="12.75" customHeight="1" spans="1:26">
      <c r="A25" s="434"/>
      <c r="B25" s="434"/>
      <c r="C25" s="434"/>
      <c r="D25" s="434"/>
      <c r="E25" s="434"/>
      <c r="F25" s="434"/>
      <c r="G25" s="434"/>
      <c r="H25" s="434"/>
      <c r="I25" s="434"/>
      <c r="J25" s="434"/>
      <c r="K25" s="434"/>
      <c r="L25" s="434"/>
      <c r="M25" s="434"/>
      <c r="N25" s="434"/>
      <c r="O25" s="434"/>
      <c r="P25" s="434"/>
      <c r="Q25" s="434"/>
      <c r="R25" s="434"/>
      <c r="S25" s="434"/>
      <c r="T25" s="434"/>
      <c r="U25" s="434"/>
      <c r="V25" s="434"/>
      <c r="W25" s="434"/>
      <c r="X25" s="434"/>
      <c r="Y25" s="434"/>
      <c r="Z25" s="434"/>
    </row>
    <row r="26" ht="12.75" customHeight="1" spans="1:26">
      <c r="A26" s="434"/>
      <c r="B26" s="434"/>
      <c r="C26" s="434"/>
      <c r="D26" s="434"/>
      <c r="E26" s="434"/>
      <c r="F26" s="434"/>
      <c r="G26" s="434"/>
      <c r="H26" s="434"/>
      <c r="I26" s="434"/>
      <c r="J26" s="434"/>
      <c r="K26" s="434"/>
      <c r="L26" s="434"/>
      <c r="M26" s="434"/>
      <c r="N26" s="434"/>
      <c r="O26" s="434"/>
      <c r="P26" s="434"/>
      <c r="Q26" s="434"/>
      <c r="R26" s="434"/>
      <c r="S26" s="434"/>
      <c r="T26" s="434"/>
      <c r="U26" s="434"/>
      <c r="V26" s="434"/>
      <c r="W26" s="434"/>
      <c r="X26" s="434"/>
      <c r="Y26" s="434"/>
      <c r="Z26" s="434"/>
    </row>
    <row r="27" ht="12.75" customHeight="1" spans="1:26">
      <c r="A27" s="434"/>
      <c r="B27" s="434"/>
      <c r="C27" s="434"/>
      <c r="D27" s="434"/>
      <c r="E27" s="434"/>
      <c r="F27" s="434"/>
      <c r="G27" s="434"/>
      <c r="H27" s="434"/>
      <c r="I27" s="434"/>
      <c r="J27" s="434"/>
      <c r="K27" s="434"/>
      <c r="L27" s="434"/>
      <c r="M27" s="434"/>
      <c r="N27" s="434"/>
      <c r="O27" s="434"/>
      <c r="P27" s="434"/>
      <c r="Q27" s="434"/>
      <c r="R27" s="434"/>
      <c r="S27" s="434"/>
      <c r="T27" s="434"/>
      <c r="U27" s="434"/>
      <c r="V27" s="434"/>
      <c r="W27" s="434"/>
      <c r="X27" s="434"/>
      <c r="Y27" s="434"/>
      <c r="Z27" s="434"/>
    </row>
    <row r="28" ht="12.75" customHeight="1" spans="1:26">
      <c r="A28" s="434"/>
      <c r="B28" s="434"/>
      <c r="C28" s="434"/>
      <c r="D28" s="434"/>
      <c r="E28" s="434"/>
      <c r="F28" s="434"/>
      <c r="G28" s="434"/>
      <c r="H28" s="434"/>
      <c r="I28" s="434"/>
      <c r="J28" s="434"/>
      <c r="K28" s="434"/>
      <c r="L28" s="434"/>
      <c r="M28" s="434"/>
      <c r="N28" s="434"/>
      <c r="O28" s="434"/>
      <c r="P28" s="434"/>
      <c r="Q28" s="434"/>
      <c r="R28" s="434"/>
      <c r="S28" s="434"/>
      <c r="T28" s="434"/>
      <c r="U28" s="434"/>
      <c r="V28" s="434"/>
      <c r="W28" s="434"/>
      <c r="X28" s="434"/>
      <c r="Y28" s="434"/>
      <c r="Z28" s="434"/>
    </row>
    <row r="29" ht="12.75" customHeight="1" spans="1:26">
      <c r="A29" s="434"/>
      <c r="B29" s="434"/>
      <c r="C29" s="434"/>
      <c r="D29" s="434"/>
      <c r="E29" s="434"/>
      <c r="F29" s="434"/>
      <c r="G29" s="434"/>
      <c r="H29" s="434"/>
      <c r="I29" s="434"/>
      <c r="J29" s="434"/>
      <c r="K29" s="434"/>
      <c r="L29" s="434"/>
      <c r="M29" s="434"/>
      <c r="N29" s="434"/>
      <c r="O29" s="434"/>
      <c r="P29" s="434"/>
      <c r="Q29" s="434"/>
      <c r="R29" s="434"/>
      <c r="S29" s="434"/>
      <c r="T29" s="434"/>
      <c r="U29" s="434"/>
      <c r="V29" s="434"/>
      <c r="W29" s="434"/>
      <c r="X29" s="434"/>
      <c r="Y29" s="434"/>
      <c r="Z29" s="434"/>
    </row>
    <row r="30" ht="12.75" customHeight="1" spans="1:26">
      <c r="A30" s="434"/>
      <c r="B30" s="434"/>
      <c r="C30" s="434"/>
      <c r="D30" s="434"/>
      <c r="E30" s="434"/>
      <c r="F30" s="434"/>
      <c r="G30" s="434"/>
      <c r="H30" s="434"/>
      <c r="I30" s="434"/>
      <c r="J30" s="434"/>
      <c r="K30" s="434"/>
      <c r="L30" s="434"/>
      <c r="M30" s="434"/>
      <c r="N30" s="434"/>
      <c r="O30" s="434"/>
      <c r="P30" s="434"/>
      <c r="Q30" s="434"/>
      <c r="R30" s="434"/>
      <c r="S30" s="434"/>
      <c r="T30" s="434"/>
      <c r="U30" s="434"/>
      <c r="V30" s="434"/>
      <c r="W30" s="434"/>
      <c r="X30" s="434"/>
      <c r="Y30" s="434"/>
      <c r="Z30" s="434"/>
    </row>
    <row r="31" ht="12.75" customHeight="1" spans="1:26">
      <c r="A31" s="434"/>
      <c r="B31" s="434"/>
      <c r="C31" s="434"/>
      <c r="D31" s="434"/>
      <c r="E31" s="434"/>
      <c r="F31" s="434"/>
      <c r="G31" s="434"/>
      <c r="H31" s="434"/>
      <c r="I31" s="434"/>
      <c r="J31" s="434"/>
      <c r="K31" s="434"/>
      <c r="L31" s="434"/>
      <c r="M31" s="434"/>
      <c r="N31" s="434"/>
      <c r="O31" s="434"/>
      <c r="P31" s="434"/>
      <c r="Q31" s="434"/>
      <c r="R31" s="434"/>
      <c r="S31" s="434"/>
      <c r="T31" s="434"/>
      <c r="U31" s="434"/>
      <c r="V31" s="434"/>
      <c r="W31" s="434"/>
      <c r="X31" s="434"/>
      <c r="Y31" s="434"/>
      <c r="Z31" s="434"/>
    </row>
    <row r="32" ht="12.75" customHeight="1" spans="1:26">
      <c r="A32" s="434"/>
      <c r="B32" s="434"/>
      <c r="C32" s="434"/>
      <c r="D32" s="434"/>
      <c r="E32" s="434"/>
      <c r="F32" s="434"/>
      <c r="G32" s="434"/>
      <c r="H32" s="434"/>
      <c r="I32" s="434"/>
      <c r="J32" s="434"/>
      <c r="K32" s="434"/>
      <c r="L32" s="434"/>
      <c r="M32" s="434"/>
      <c r="N32" s="434"/>
      <c r="O32" s="434"/>
      <c r="P32" s="434"/>
      <c r="Q32" s="434"/>
      <c r="R32" s="434"/>
      <c r="S32" s="434"/>
      <c r="T32" s="434"/>
      <c r="U32" s="434"/>
      <c r="V32" s="434"/>
      <c r="W32" s="434"/>
      <c r="X32" s="434"/>
      <c r="Y32" s="434"/>
      <c r="Z32" s="434"/>
    </row>
    <row r="33" ht="12.75" customHeight="1" spans="1:26">
      <c r="A33" s="434"/>
      <c r="B33" s="434"/>
      <c r="C33" s="434"/>
      <c r="D33" s="434"/>
      <c r="E33" s="434"/>
      <c r="F33" s="434"/>
      <c r="G33" s="434"/>
      <c r="H33" s="434"/>
      <c r="I33" s="434"/>
      <c r="J33" s="434"/>
      <c r="K33" s="434"/>
      <c r="L33" s="434"/>
      <c r="M33" s="434"/>
      <c r="N33" s="434"/>
      <c r="O33" s="434"/>
      <c r="P33" s="434"/>
      <c r="Q33" s="434"/>
      <c r="R33" s="434"/>
      <c r="S33" s="434"/>
      <c r="T33" s="434"/>
      <c r="U33" s="434"/>
      <c r="V33" s="434"/>
      <c r="W33" s="434"/>
      <c r="X33" s="434"/>
      <c r="Y33" s="434"/>
      <c r="Z33" s="434"/>
    </row>
    <row r="34" ht="12.75" customHeight="1" spans="1:26">
      <c r="A34" s="434"/>
      <c r="B34" s="434"/>
      <c r="C34" s="434"/>
      <c r="D34" s="434"/>
      <c r="E34" s="434"/>
      <c r="F34" s="434"/>
      <c r="G34" s="434"/>
      <c r="H34" s="434"/>
      <c r="I34" s="434"/>
      <c r="J34" s="434"/>
      <c r="K34" s="434"/>
      <c r="L34" s="434"/>
      <c r="M34" s="434"/>
      <c r="N34" s="434"/>
      <c r="O34" s="434"/>
      <c r="P34" s="434"/>
      <c r="Q34" s="434"/>
      <c r="R34" s="434"/>
      <c r="S34" s="434"/>
      <c r="T34" s="434"/>
      <c r="U34" s="434"/>
      <c r="V34" s="434"/>
      <c r="W34" s="434"/>
      <c r="X34" s="434"/>
      <c r="Y34" s="434"/>
      <c r="Z34" s="434"/>
    </row>
    <row r="35" ht="12.75" customHeight="1" spans="1:26">
      <c r="A35" s="434"/>
      <c r="B35" s="434"/>
      <c r="C35" s="434"/>
      <c r="D35" s="434"/>
      <c r="E35" s="434"/>
      <c r="F35" s="434"/>
      <c r="G35" s="434"/>
      <c r="H35" s="434"/>
      <c r="I35" s="434"/>
      <c r="J35" s="434"/>
      <c r="K35" s="434"/>
      <c r="L35" s="434"/>
      <c r="M35" s="434"/>
      <c r="N35" s="434"/>
      <c r="O35" s="434"/>
      <c r="P35" s="434"/>
      <c r="Q35" s="434"/>
      <c r="R35" s="434"/>
      <c r="S35" s="434"/>
      <c r="T35" s="434"/>
      <c r="U35" s="434"/>
      <c r="V35" s="434"/>
      <c r="W35" s="434"/>
      <c r="X35" s="434"/>
      <c r="Y35" s="434"/>
      <c r="Z35" s="434"/>
    </row>
    <row r="36" ht="12.75" customHeight="1" spans="1:26">
      <c r="A36" s="434"/>
      <c r="B36" s="434"/>
      <c r="C36" s="434"/>
      <c r="D36" s="434"/>
      <c r="E36" s="434"/>
      <c r="F36" s="434"/>
      <c r="G36" s="434"/>
      <c r="H36" s="434"/>
      <c r="I36" s="434"/>
      <c r="J36" s="434"/>
      <c r="K36" s="434"/>
      <c r="L36" s="434"/>
      <c r="M36" s="434"/>
      <c r="N36" s="434"/>
      <c r="O36" s="434"/>
      <c r="P36" s="434"/>
      <c r="Q36" s="434"/>
      <c r="R36" s="434"/>
      <c r="S36" s="434"/>
      <c r="T36" s="434"/>
      <c r="U36" s="434"/>
      <c r="V36" s="434"/>
      <c r="W36" s="434"/>
      <c r="X36" s="434"/>
      <c r="Y36" s="434"/>
      <c r="Z36" s="434"/>
    </row>
    <row r="37" ht="12.75" customHeight="1" spans="1:26">
      <c r="A37" s="434"/>
      <c r="B37" s="434"/>
      <c r="C37" s="434"/>
      <c r="D37" s="434"/>
      <c r="E37" s="434"/>
      <c r="F37" s="434"/>
      <c r="G37" s="434"/>
      <c r="H37" s="434"/>
      <c r="I37" s="434"/>
      <c r="J37" s="434"/>
      <c r="K37" s="434"/>
      <c r="L37" s="434"/>
      <c r="M37" s="434"/>
      <c r="N37" s="434"/>
      <c r="O37" s="434"/>
      <c r="P37" s="434"/>
      <c r="Q37" s="434"/>
      <c r="R37" s="434"/>
      <c r="S37" s="434"/>
      <c r="T37" s="434"/>
      <c r="U37" s="434"/>
      <c r="V37" s="434"/>
      <c r="W37" s="434"/>
      <c r="X37" s="434"/>
      <c r="Y37" s="434"/>
      <c r="Z37" s="434"/>
    </row>
    <row r="38" ht="12.75" customHeight="1" spans="1:26">
      <c r="A38" s="434"/>
      <c r="B38" s="434"/>
      <c r="C38" s="434"/>
      <c r="D38" s="434"/>
      <c r="E38" s="434"/>
      <c r="F38" s="434"/>
      <c r="G38" s="434"/>
      <c r="H38" s="434"/>
      <c r="I38" s="434"/>
      <c r="J38" s="434"/>
      <c r="K38" s="434"/>
      <c r="L38" s="434"/>
      <c r="M38" s="434"/>
      <c r="N38" s="434"/>
      <c r="O38" s="434"/>
      <c r="P38" s="434"/>
      <c r="Q38" s="434"/>
      <c r="R38" s="434"/>
      <c r="S38" s="434"/>
      <c r="T38" s="434"/>
      <c r="U38" s="434"/>
      <c r="V38" s="434"/>
      <c r="W38" s="434"/>
      <c r="X38" s="434"/>
      <c r="Y38" s="434"/>
      <c r="Z38" s="434"/>
    </row>
    <row r="39" ht="12.75" customHeight="1" spans="1:26">
      <c r="A39" s="434"/>
      <c r="B39" s="434"/>
      <c r="C39" s="434"/>
      <c r="D39" s="434"/>
      <c r="E39" s="434"/>
      <c r="F39" s="434"/>
      <c r="G39" s="434"/>
      <c r="H39" s="434"/>
      <c r="I39" s="434"/>
      <c r="J39" s="434"/>
      <c r="K39" s="434"/>
      <c r="L39" s="434"/>
      <c r="M39" s="434"/>
      <c r="N39" s="434"/>
      <c r="O39" s="434"/>
      <c r="P39" s="434"/>
      <c r="Q39" s="434"/>
      <c r="R39" s="434"/>
      <c r="S39" s="434"/>
      <c r="T39" s="434"/>
      <c r="U39" s="434"/>
      <c r="V39" s="434"/>
      <c r="W39" s="434"/>
      <c r="X39" s="434"/>
      <c r="Y39" s="434"/>
      <c r="Z39" s="434"/>
    </row>
    <row r="40" ht="12.75" customHeight="1" spans="1:26">
      <c r="A40" s="434"/>
      <c r="B40" s="434"/>
      <c r="C40" s="434"/>
      <c r="D40" s="434"/>
      <c r="E40" s="434"/>
      <c r="F40" s="434"/>
      <c r="G40" s="434"/>
      <c r="H40" s="434"/>
      <c r="I40" s="434"/>
      <c r="J40" s="434"/>
      <c r="K40" s="434"/>
      <c r="L40" s="434"/>
      <c r="M40" s="434"/>
      <c r="N40" s="434"/>
      <c r="O40" s="434"/>
      <c r="P40" s="434"/>
      <c r="Q40" s="434"/>
      <c r="R40" s="434"/>
      <c r="S40" s="434"/>
      <c r="T40" s="434"/>
      <c r="U40" s="434"/>
      <c r="V40" s="434"/>
      <c r="W40" s="434"/>
      <c r="X40" s="434"/>
      <c r="Y40" s="434"/>
      <c r="Z40" s="434"/>
    </row>
    <row r="41" ht="12.75" customHeight="1" spans="1:26">
      <c r="A41" s="434"/>
      <c r="B41" s="434"/>
      <c r="C41" s="434"/>
      <c r="D41" s="434"/>
      <c r="E41" s="434"/>
      <c r="F41" s="434"/>
      <c r="G41" s="434"/>
      <c r="H41" s="434"/>
      <c r="I41" s="434"/>
      <c r="J41" s="434"/>
      <c r="K41" s="434"/>
      <c r="L41" s="434"/>
      <c r="M41" s="434"/>
      <c r="N41" s="434"/>
      <c r="O41" s="434"/>
      <c r="P41" s="434"/>
      <c r="Q41" s="434"/>
      <c r="R41" s="434"/>
      <c r="S41" s="434"/>
      <c r="T41" s="434"/>
      <c r="U41" s="434"/>
      <c r="V41" s="434"/>
      <c r="W41" s="434"/>
      <c r="X41" s="434"/>
      <c r="Y41" s="434"/>
      <c r="Z41" s="434"/>
    </row>
    <row r="42" ht="12.75" customHeight="1" spans="1:26">
      <c r="A42" s="434"/>
      <c r="B42" s="434"/>
      <c r="C42" s="434"/>
      <c r="D42" s="434"/>
      <c r="E42" s="434"/>
      <c r="F42" s="434"/>
      <c r="G42" s="434"/>
      <c r="H42" s="434"/>
      <c r="I42" s="434"/>
      <c r="J42" s="434"/>
      <c r="K42" s="434"/>
      <c r="L42" s="434"/>
      <c r="M42" s="434"/>
      <c r="N42" s="434"/>
      <c r="O42" s="434"/>
      <c r="P42" s="434"/>
      <c r="Q42" s="434"/>
      <c r="R42" s="434"/>
      <c r="S42" s="434"/>
      <c r="T42" s="434"/>
      <c r="U42" s="434"/>
      <c r="V42" s="434"/>
      <c r="W42" s="434"/>
      <c r="X42" s="434"/>
      <c r="Y42" s="434"/>
      <c r="Z42" s="434"/>
    </row>
    <row r="43" ht="12.75" customHeight="1" spans="1:26">
      <c r="A43" s="434"/>
      <c r="B43" s="434"/>
      <c r="C43" s="434"/>
      <c r="D43" s="434"/>
      <c r="E43" s="434"/>
      <c r="F43" s="434"/>
      <c r="G43" s="434"/>
      <c r="H43" s="434"/>
      <c r="I43" s="434"/>
      <c r="J43" s="434"/>
      <c r="K43" s="434"/>
      <c r="L43" s="434"/>
      <c r="M43" s="434"/>
      <c r="N43" s="434"/>
      <c r="O43" s="434"/>
      <c r="P43" s="434"/>
      <c r="Q43" s="434"/>
      <c r="R43" s="434"/>
      <c r="S43" s="434"/>
      <c r="T43" s="434"/>
      <c r="U43" s="434"/>
      <c r="V43" s="434"/>
      <c r="W43" s="434"/>
      <c r="X43" s="434"/>
      <c r="Y43" s="434"/>
      <c r="Z43" s="434"/>
    </row>
    <row r="44" ht="12.75" customHeight="1" spans="1:26">
      <c r="A44" s="434"/>
      <c r="B44" s="434"/>
      <c r="C44" s="434"/>
      <c r="D44" s="434"/>
      <c r="E44" s="434"/>
      <c r="F44" s="434"/>
      <c r="G44" s="434"/>
      <c r="H44" s="434"/>
      <c r="I44" s="434"/>
      <c r="J44" s="434"/>
      <c r="K44" s="434"/>
      <c r="L44" s="434"/>
      <c r="M44" s="434"/>
      <c r="N44" s="434"/>
      <c r="O44" s="434"/>
      <c r="P44" s="434"/>
      <c r="Q44" s="434"/>
      <c r="R44" s="434"/>
      <c r="S44" s="434"/>
      <c r="T44" s="434"/>
      <c r="U44" s="434"/>
      <c r="V44" s="434"/>
      <c r="W44" s="434"/>
      <c r="X44" s="434"/>
      <c r="Y44" s="434"/>
      <c r="Z44" s="434"/>
    </row>
    <row r="45" ht="12.75" customHeight="1" spans="1:26">
      <c r="A45" s="434"/>
      <c r="B45" s="434"/>
      <c r="C45" s="434"/>
      <c r="D45" s="434"/>
      <c r="E45" s="434"/>
      <c r="F45" s="434"/>
      <c r="G45" s="434"/>
      <c r="H45" s="434"/>
      <c r="I45" s="434"/>
      <c r="J45" s="434"/>
      <c r="K45" s="434"/>
      <c r="L45" s="434"/>
      <c r="M45" s="434"/>
      <c r="N45" s="434"/>
      <c r="O45" s="434"/>
      <c r="P45" s="434"/>
      <c r="Q45" s="434"/>
      <c r="R45" s="434"/>
      <c r="S45" s="434"/>
      <c r="T45" s="434"/>
      <c r="U45" s="434"/>
      <c r="V45" s="434"/>
      <c r="W45" s="434"/>
      <c r="X45" s="434"/>
      <c r="Y45" s="434"/>
      <c r="Z45" s="434"/>
    </row>
    <row r="46" ht="12.75" customHeight="1" spans="1:26">
      <c r="A46" s="434"/>
      <c r="B46" s="434"/>
      <c r="C46" s="434"/>
      <c r="D46" s="434"/>
      <c r="E46" s="434"/>
      <c r="F46" s="434"/>
      <c r="G46" s="434"/>
      <c r="H46" s="434"/>
      <c r="I46" s="434"/>
      <c r="J46" s="434"/>
      <c r="K46" s="434"/>
      <c r="L46" s="434"/>
      <c r="M46" s="434"/>
      <c r="N46" s="434"/>
      <c r="O46" s="434"/>
      <c r="P46" s="434"/>
      <c r="Q46" s="434"/>
      <c r="R46" s="434"/>
      <c r="S46" s="434"/>
      <c r="T46" s="434"/>
      <c r="U46" s="434"/>
      <c r="V46" s="434"/>
      <c r="W46" s="434"/>
      <c r="X46" s="434"/>
      <c r="Y46" s="434"/>
      <c r="Z46" s="434"/>
    </row>
    <row r="47" ht="12.75" customHeight="1" spans="1:26">
      <c r="A47" s="434"/>
      <c r="B47" s="434"/>
      <c r="C47" s="434"/>
      <c r="D47" s="434"/>
      <c r="E47" s="434"/>
      <c r="F47" s="434"/>
      <c r="G47" s="434"/>
      <c r="H47" s="434"/>
      <c r="I47" s="434"/>
      <c r="J47" s="434"/>
      <c r="K47" s="434"/>
      <c r="L47" s="434"/>
      <c r="M47" s="434"/>
      <c r="N47" s="434"/>
      <c r="O47" s="434"/>
      <c r="P47" s="434"/>
      <c r="Q47" s="434"/>
      <c r="R47" s="434"/>
      <c r="S47" s="434"/>
      <c r="T47" s="434"/>
      <c r="U47" s="434"/>
      <c r="V47" s="434"/>
      <c r="W47" s="434"/>
      <c r="X47" s="434"/>
      <c r="Y47" s="434"/>
      <c r="Z47" s="434"/>
    </row>
    <row r="48" ht="12.75" customHeight="1" spans="1:26">
      <c r="A48" s="434"/>
      <c r="B48" s="434"/>
      <c r="C48" s="434"/>
      <c r="D48" s="434"/>
      <c r="E48" s="434"/>
      <c r="F48" s="434"/>
      <c r="G48" s="434"/>
      <c r="H48" s="434"/>
      <c r="I48" s="434"/>
      <c r="J48" s="434"/>
      <c r="K48" s="434"/>
      <c r="L48" s="434"/>
      <c r="M48" s="434"/>
      <c r="N48" s="434"/>
      <c r="O48" s="434"/>
      <c r="P48" s="434"/>
      <c r="Q48" s="434"/>
      <c r="R48" s="434"/>
      <c r="S48" s="434"/>
      <c r="T48" s="434"/>
      <c r="U48" s="434"/>
      <c r="V48" s="434"/>
      <c r="W48" s="434"/>
      <c r="X48" s="434"/>
      <c r="Y48" s="434"/>
      <c r="Z48" s="434"/>
    </row>
    <row r="49" ht="12.75" customHeight="1" spans="1:26">
      <c r="A49" s="434"/>
      <c r="B49" s="434"/>
      <c r="C49" s="434"/>
      <c r="D49" s="434"/>
      <c r="E49" s="434"/>
      <c r="F49" s="434"/>
      <c r="G49" s="434"/>
      <c r="H49" s="434"/>
      <c r="I49" s="434"/>
      <c r="J49" s="434"/>
      <c r="K49" s="434"/>
      <c r="L49" s="434"/>
      <c r="M49" s="434"/>
      <c r="N49" s="434"/>
      <c r="O49" s="434"/>
      <c r="P49" s="434"/>
      <c r="Q49" s="434"/>
      <c r="R49" s="434"/>
      <c r="S49" s="434"/>
      <c r="T49" s="434"/>
      <c r="U49" s="434"/>
      <c r="V49" s="434"/>
      <c r="W49" s="434"/>
      <c r="X49" s="434"/>
      <c r="Y49" s="434"/>
      <c r="Z49" s="434"/>
    </row>
    <row r="50" ht="12.75" customHeight="1" spans="1:26">
      <c r="A50" s="434"/>
      <c r="B50" s="434"/>
      <c r="C50" s="434"/>
      <c r="D50" s="434"/>
      <c r="E50" s="434"/>
      <c r="F50" s="434"/>
      <c r="G50" s="434"/>
      <c r="H50" s="434"/>
      <c r="I50" s="434"/>
      <c r="J50" s="434"/>
      <c r="K50" s="434"/>
      <c r="L50" s="434"/>
      <c r="M50" s="434"/>
      <c r="N50" s="434"/>
      <c r="O50" s="434"/>
      <c r="P50" s="434"/>
      <c r="Q50" s="434"/>
      <c r="R50" s="434"/>
      <c r="S50" s="434"/>
      <c r="T50" s="434"/>
      <c r="U50" s="434"/>
      <c r="V50" s="434"/>
      <c r="W50" s="434"/>
      <c r="X50" s="434"/>
      <c r="Y50" s="434"/>
      <c r="Z50" s="434"/>
    </row>
    <row r="51" ht="12.75" customHeight="1" spans="1:26">
      <c r="A51" s="434"/>
      <c r="B51" s="434"/>
      <c r="C51" s="434"/>
      <c r="D51" s="434"/>
      <c r="E51" s="434"/>
      <c r="F51" s="434"/>
      <c r="G51" s="434"/>
      <c r="H51" s="434"/>
      <c r="I51" s="434"/>
      <c r="J51" s="434"/>
      <c r="K51" s="434"/>
      <c r="L51" s="434"/>
      <c r="M51" s="434"/>
      <c r="N51" s="434"/>
      <c r="O51" s="434"/>
      <c r="P51" s="434"/>
      <c r="Q51" s="434"/>
      <c r="R51" s="434"/>
      <c r="S51" s="434"/>
      <c r="T51" s="434"/>
      <c r="U51" s="434"/>
      <c r="V51" s="434"/>
      <c r="W51" s="434"/>
      <c r="X51" s="434"/>
      <c r="Y51" s="434"/>
      <c r="Z51" s="434"/>
    </row>
    <row r="52" ht="12.75" customHeight="1" spans="1:26">
      <c r="A52" s="434"/>
      <c r="B52" s="434"/>
      <c r="C52" s="434"/>
      <c r="D52" s="434"/>
      <c r="E52" s="434"/>
      <c r="F52" s="434"/>
      <c r="G52" s="434"/>
      <c r="H52" s="434"/>
      <c r="I52" s="434"/>
      <c r="J52" s="434"/>
      <c r="K52" s="434"/>
      <c r="L52" s="434"/>
      <c r="M52" s="434"/>
      <c r="N52" s="434"/>
      <c r="O52" s="434"/>
      <c r="P52" s="434"/>
      <c r="Q52" s="434"/>
      <c r="R52" s="434"/>
      <c r="S52" s="434"/>
      <c r="T52" s="434"/>
      <c r="U52" s="434"/>
      <c r="V52" s="434"/>
      <c r="W52" s="434"/>
      <c r="X52" s="434"/>
      <c r="Y52" s="434"/>
      <c r="Z52" s="434"/>
    </row>
    <row r="53" ht="12.75" customHeight="1" spans="1:26">
      <c r="A53" s="434"/>
      <c r="B53" s="434"/>
      <c r="C53" s="434"/>
      <c r="D53" s="434"/>
      <c r="E53" s="434"/>
      <c r="F53" s="434"/>
      <c r="G53" s="434"/>
      <c r="H53" s="434"/>
      <c r="I53" s="434"/>
      <c r="J53" s="434"/>
      <c r="K53" s="434"/>
      <c r="L53" s="434"/>
      <c r="M53" s="434"/>
      <c r="N53" s="434"/>
      <c r="O53" s="434"/>
      <c r="P53" s="434"/>
      <c r="Q53" s="434"/>
      <c r="R53" s="434"/>
      <c r="S53" s="434"/>
      <c r="T53" s="434"/>
      <c r="U53" s="434"/>
      <c r="V53" s="434"/>
      <c r="W53" s="434"/>
      <c r="X53" s="434"/>
      <c r="Y53" s="434"/>
      <c r="Z53" s="434"/>
    </row>
    <row r="54" ht="12.75" customHeight="1" spans="1:26">
      <c r="A54" s="434"/>
      <c r="B54" s="434"/>
      <c r="C54" s="434"/>
      <c r="D54" s="434"/>
      <c r="E54" s="434"/>
      <c r="F54" s="434"/>
      <c r="G54" s="434"/>
      <c r="H54" s="434"/>
      <c r="I54" s="434"/>
      <c r="J54" s="434"/>
      <c r="K54" s="434"/>
      <c r="L54" s="434"/>
      <c r="M54" s="434"/>
      <c r="N54" s="434"/>
      <c r="O54" s="434"/>
      <c r="P54" s="434"/>
      <c r="Q54" s="434"/>
      <c r="R54" s="434"/>
      <c r="S54" s="434"/>
      <c r="T54" s="434"/>
      <c r="U54" s="434"/>
      <c r="V54" s="434"/>
      <c r="W54" s="434"/>
      <c r="X54" s="434"/>
      <c r="Y54" s="434"/>
      <c r="Z54" s="434"/>
    </row>
    <row r="55" ht="12.75" customHeight="1" spans="1:26">
      <c r="A55" s="434"/>
      <c r="B55" s="434"/>
      <c r="C55" s="434"/>
      <c r="D55" s="434"/>
      <c r="E55" s="434"/>
      <c r="F55" s="434"/>
      <c r="G55" s="434"/>
      <c r="H55" s="434"/>
      <c r="I55" s="434"/>
      <c r="J55" s="434"/>
      <c r="K55" s="434"/>
      <c r="L55" s="434"/>
      <c r="M55" s="434"/>
      <c r="N55" s="434"/>
      <c r="O55" s="434"/>
      <c r="P55" s="434"/>
      <c r="Q55" s="434"/>
      <c r="R55" s="434"/>
      <c r="S55" s="434"/>
      <c r="T55" s="434"/>
      <c r="U55" s="434"/>
      <c r="V55" s="434"/>
      <c r="W55" s="434"/>
      <c r="X55" s="434"/>
      <c r="Y55" s="434"/>
      <c r="Z55" s="434"/>
    </row>
    <row r="56" ht="12.75" customHeight="1" spans="1:26">
      <c r="A56" s="434"/>
      <c r="B56" s="434"/>
      <c r="C56" s="434"/>
      <c r="D56" s="434"/>
      <c r="E56" s="434"/>
      <c r="F56" s="434"/>
      <c r="G56" s="434"/>
      <c r="H56" s="434"/>
      <c r="I56" s="434"/>
      <c r="J56" s="434"/>
      <c r="K56" s="434"/>
      <c r="L56" s="434"/>
      <c r="M56" s="434"/>
      <c r="N56" s="434"/>
      <c r="O56" s="434"/>
      <c r="P56" s="434"/>
      <c r="Q56" s="434"/>
      <c r="R56" s="434"/>
      <c r="S56" s="434"/>
      <c r="T56" s="434"/>
      <c r="U56" s="434"/>
      <c r="V56" s="434"/>
      <c r="W56" s="434"/>
      <c r="X56" s="434"/>
      <c r="Y56" s="434"/>
      <c r="Z56" s="434"/>
    </row>
    <row r="57" ht="12.75" customHeight="1" spans="1:26">
      <c r="A57" s="434"/>
      <c r="B57" s="434"/>
      <c r="C57" s="434"/>
      <c r="D57" s="434"/>
      <c r="E57" s="434"/>
      <c r="F57" s="434"/>
      <c r="G57" s="434"/>
      <c r="H57" s="434"/>
      <c r="I57" s="434"/>
      <c r="J57" s="434"/>
      <c r="K57" s="434"/>
      <c r="L57" s="434"/>
      <c r="M57" s="434"/>
      <c r="N57" s="434"/>
      <c r="O57" s="434"/>
      <c r="P57" s="434"/>
      <c r="Q57" s="434"/>
      <c r="R57" s="434"/>
      <c r="S57" s="434"/>
      <c r="T57" s="434"/>
      <c r="U57" s="434"/>
      <c r="V57" s="434"/>
      <c r="W57" s="434"/>
      <c r="X57" s="434"/>
      <c r="Y57" s="434"/>
      <c r="Z57" s="434"/>
    </row>
    <row r="58" ht="12.75" customHeight="1" spans="1:26">
      <c r="A58" s="434"/>
      <c r="B58" s="434"/>
      <c r="C58" s="434"/>
      <c r="D58" s="434"/>
      <c r="E58" s="434"/>
      <c r="F58" s="434"/>
      <c r="G58" s="434"/>
      <c r="H58" s="434"/>
      <c r="I58" s="434"/>
      <c r="J58" s="434"/>
      <c r="K58" s="434"/>
      <c r="L58" s="434"/>
      <c r="M58" s="434"/>
      <c r="N58" s="434"/>
      <c r="O58" s="434"/>
      <c r="P58" s="434"/>
      <c r="Q58" s="434"/>
      <c r="R58" s="434"/>
      <c r="S58" s="434"/>
      <c r="T58" s="434"/>
      <c r="U58" s="434"/>
      <c r="V58" s="434"/>
      <c r="W58" s="434"/>
      <c r="X58" s="434"/>
      <c r="Y58" s="434"/>
      <c r="Z58" s="434"/>
    </row>
    <row r="59" ht="12.75" customHeight="1" spans="1:26">
      <c r="A59" s="434"/>
      <c r="B59" s="434"/>
      <c r="C59" s="434"/>
      <c r="D59" s="434"/>
      <c r="E59" s="434"/>
      <c r="F59" s="434"/>
      <c r="G59" s="434"/>
      <c r="H59" s="434"/>
      <c r="I59" s="434"/>
      <c r="J59" s="434"/>
      <c r="K59" s="434"/>
      <c r="L59" s="434"/>
      <c r="M59" s="434"/>
      <c r="N59" s="434"/>
      <c r="O59" s="434"/>
      <c r="P59" s="434"/>
      <c r="Q59" s="434"/>
      <c r="R59" s="434"/>
      <c r="S59" s="434"/>
      <c r="T59" s="434"/>
      <c r="U59" s="434"/>
      <c r="V59" s="434"/>
      <c r="W59" s="434"/>
      <c r="X59" s="434"/>
      <c r="Y59" s="434"/>
      <c r="Z59" s="434"/>
    </row>
    <row r="60" ht="12.75" customHeight="1" spans="1:26">
      <c r="A60" s="434"/>
      <c r="B60" s="434"/>
      <c r="C60" s="434"/>
      <c r="D60" s="434"/>
      <c r="E60" s="434"/>
      <c r="F60" s="434"/>
      <c r="G60" s="434"/>
      <c r="H60" s="434"/>
      <c r="I60" s="434"/>
      <c r="J60" s="434"/>
      <c r="K60" s="434"/>
      <c r="L60" s="434"/>
      <c r="M60" s="434"/>
      <c r="N60" s="434"/>
      <c r="O60" s="434"/>
      <c r="P60" s="434"/>
      <c r="Q60" s="434"/>
      <c r="R60" s="434"/>
      <c r="S60" s="434"/>
      <c r="T60" s="434"/>
      <c r="U60" s="434"/>
      <c r="V60" s="434"/>
      <c r="W60" s="434"/>
      <c r="X60" s="434"/>
      <c r="Y60" s="434"/>
      <c r="Z60" s="434"/>
    </row>
    <row r="61" ht="12.75" customHeight="1" spans="1:26">
      <c r="A61" s="434"/>
      <c r="B61" s="434"/>
      <c r="C61" s="434"/>
      <c r="D61" s="434"/>
      <c r="E61" s="434"/>
      <c r="F61" s="434"/>
      <c r="G61" s="434"/>
      <c r="H61" s="434"/>
      <c r="I61" s="434"/>
      <c r="J61" s="434"/>
      <c r="K61" s="434"/>
      <c r="L61" s="434"/>
      <c r="M61" s="434"/>
      <c r="N61" s="434"/>
      <c r="O61" s="434"/>
      <c r="P61" s="434"/>
      <c r="Q61" s="434"/>
      <c r="R61" s="434"/>
      <c r="S61" s="434"/>
      <c r="T61" s="434"/>
      <c r="U61" s="434"/>
      <c r="V61" s="434"/>
      <c r="W61" s="434"/>
      <c r="X61" s="434"/>
      <c r="Y61" s="434"/>
      <c r="Z61" s="434"/>
    </row>
    <row r="62" ht="12.75" customHeight="1" spans="1:26">
      <c r="A62" s="434"/>
      <c r="B62" s="434"/>
      <c r="C62" s="434"/>
      <c r="D62" s="434"/>
      <c r="E62" s="434"/>
      <c r="F62" s="434"/>
      <c r="G62" s="434"/>
      <c r="H62" s="434"/>
      <c r="I62" s="434"/>
      <c r="J62" s="434"/>
      <c r="K62" s="434"/>
      <c r="L62" s="434"/>
      <c r="M62" s="434"/>
      <c r="N62" s="434"/>
      <c r="O62" s="434"/>
      <c r="P62" s="434"/>
      <c r="Q62" s="434"/>
      <c r="R62" s="434"/>
      <c r="S62" s="434"/>
      <c r="T62" s="434"/>
      <c r="U62" s="434"/>
      <c r="V62" s="434"/>
      <c r="W62" s="434"/>
      <c r="X62" s="434"/>
      <c r="Y62" s="434"/>
      <c r="Z62" s="434"/>
    </row>
    <row r="63" ht="12.75" customHeight="1" spans="1:26">
      <c r="A63" s="434"/>
      <c r="B63" s="434"/>
      <c r="C63" s="434"/>
      <c r="D63" s="434"/>
      <c r="E63" s="434"/>
      <c r="F63" s="434"/>
      <c r="G63" s="434"/>
      <c r="H63" s="434"/>
      <c r="I63" s="434"/>
      <c r="J63" s="434"/>
      <c r="K63" s="434"/>
      <c r="L63" s="434"/>
      <c r="M63" s="434"/>
      <c r="N63" s="434"/>
      <c r="O63" s="434"/>
      <c r="P63" s="434"/>
      <c r="Q63" s="434"/>
      <c r="R63" s="434"/>
      <c r="S63" s="434"/>
      <c r="T63" s="434"/>
      <c r="U63" s="434"/>
      <c r="V63" s="434"/>
      <c r="W63" s="434"/>
      <c r="X63" s="434"/>
      <c r="Y63" s="434"/>
      <c r="Z63" s="434"/>
    </row>
    <row r="64" ht="12.75" customHeight="1" spans="1:26">
      <c r="A64" s="434"/>
      <c r="B64" s="434"/>
      <c r="C64" s="434"/>
      <c r="D64" s="434"/>
      <c r="E64" s="434"/>
      <c r="F64" s="434"/>
      <c r="G64" s="434"/>
      <c r="H64" s="434"/>
      <c r="I64" s="434"/>
      <c r="J64" s="434"/>
      <c r="K64" s="434"/>
      <c r="L64" s="434"/>
      <c r="M64" s="434"/>
      <c r="N64" s="434"/>
      <c r="O64" s="434"/>
      <c r="P64" s="434"/>
      <c r="Q64" s="434"/>
      <c r="R64" s="434"/>
      <c r="S64" s="434"/>
      <c r="T64" s="434"/>
      <c r="U64" s="434"/>
      <c r="V64" s="434"/>
      <c r="W64" s="434"/>
      <c r="X64" s="434"/>
      <c r="Y64" s="434"/>
      <c r="Z64" s="434"/>
    </row>
    <row r="65" ht="12.75" customHeight="1" spans="1:26">
      <c r="A65" s="434"/>
      <c r="B65" s="434"/>
      <c r="C65" s="434"/>
      <c r="D65" s="434"/>
      <c r="E65" s="434"/>
      <c r="F65" s="434"/>
      <c r="G65" s="434"/>
      <c r="H65" s="434"/>
      <c r="I65" s="434"/>
      <c r="J65" s="434"/>
      <c r="K65" s="434"/>
      <c r="L65" s="434"/>
      <c r="M65" s="434"/>
      <c r="N65" s="434"/>
      <c r="O65" s="434"/>
      <c r="P65" s="434"/>
      <c r="Q65" s="434"/>
      <c r="R65" s="434"/>
      <c r="S65" s="434"/>
      <c r="T65" s="434"/>
      <c r="U65" s="434"/>
      <c r="V65" s="434"/>
      <c r="W65" s="434"/>
      <c r="X65" s="434"/>
      <c r="Y65" s="434"/>
      <c r="Z65" s="434"/>
    </row>
    <row r="66" ht="12.75" customHeight="1" spans="1:26">
      <c r="A66" s="434"/>
      <c r="B66" s="434"/>
      <c r="C66" s="434"/>
      <c r="D66" s="434"/>
      <c r="E66" s="434"/>
      <c r="F66" s="434"/>
      <c r="G66" s="434"/>
      <c r="H66" s="434"/>
      <c r="I66" s="434"/>
      <c r="J66" s="434"/>
      <c r="K66" s="434"/>
      <c r="L66" s="434"/>
      <c r="M66" s="434"/>
      <c r="N66" s="434"/>
      <c r="O66" s="434"/>
      <c r="P66" s="434"/>
      <c r="Q66" s="434"/>
      <c r="R66" s="434"/>
      <c r="S66" s="434"/>
      <c r="T66" s="434"/>
      <c r="U66" s="434"/>
      <c r="V66" s="434"/>
      <c r="W66" s="434"/>
      <c r="X66" s="434"/>
      <c r="Y66" s="434"/>
      <c r="Z66" s="434"/>
    </row>
    <row r="67" ht="12.75" customHeight="1" spans="1:26">
      <c r="A67" s="434"/>
      <c r="B67" s="434"/>
      <c r="C67" s="434"/>
      <c r="D67" s="434"/>
      <c r="E67" s="434"/>
      <c r="F67" s="434"/>
      <c r="G67" s="434"/>
      <c r="H67" s="434"/>
      <c r="I67" s="434"/>
      <c r="J67" s="434"/>
      <c r="K67" s="434"/>
      <c r="L67" s="434"/>
      <c r="M67" s="434"/>
      <c r="N67" s="434"/>
      <c r="O67" s="434"/>
      <c r="P67" s="434"/>
      <c r="Q67" s="434"/>
      <c r="R67" s="434"/>
      <c r="S67" s="434"/>
      <c r="T67" s="434"/>
      <c r="U67" s="434"/>
      <c r="V67" s="434"/>
      <c r="W67" s="434"/>
      <c r="X67" s="434"/>
      <c r="Y67" s="434"/>
      <c r="Z67" s="434"/>
    </row>
    <row r="68" ht="12.75" customHeight="1" spans="1:26">
      <c r="A68" s="434"/>
      <c r="B68" s="434"/>
      <c r="C68" s="434"/>
      <c r="D68" s="434"/>
      <c r="E68" s="434"/>
      <c r="F68" s="434"/>
      <c r="G68" s="434"/>
      <c r="H68" s="434"/>
      <c r="I68" s="434"/>
      <c r="J68" s="434"/>
      <c r="K68" s="434"/>
      <c r="L68" s="434"/>
      <c r="M68" s="434"/>
      <c r="N68" s="434"/>
      <c r="O68" s="434"/>
      <c r="P68" s="434"/>
      <c r="Q68" s="434"/>
      <c r="R68" s="434"/>
      <c r="S68" s="434"/>
      <c r="T68" s="434"/>
      <c r="U68" s="434"/>
      <c r="V68" s="434"/>
      <c r="W68" s="434"/>
      <c r="X68" s="434"/>
      <c r="Y68" s="434"/>
      <c r="Z68" s="434"/>
    </row>
    <row r="69" ht="12.75" customHeight="1" spans="1:26">
      <c r="A69" s="434"/>
      <c r="B69" s="434"/>
      <c r="C69" s="434"/>
      <c r="D69" s="434"/>
      <c r="E69" s="434"/>
      <c r="F69" s="434"/>
      <c r="G69" s="434"/>
      <c r="H69" s="434"/>
      <c r="I69" s="434"/>
      <c r="J69" s="434"/>
      <c r="K69" s="434"/>
      <c r="L69" s="434"/>
      <c r="M69" s="434"/>
      <c r="N69" s="434"/>
      <c r="O69" s="434"/>
      <c r="P69" s="434"/>
      <c r="Q69" s="434"/>
      <c r="R69" s="434"/>
      <c r="S69" s="434"/>
      <c r="T69" s="434"/>
      <c r="U69" s="434"/>
      <c r="V69" s="434"/>
      <c r="W69" s="434"/>
      <c r="X69" s="434"/>
      <c r="Y69" s="434"/>
      <c r="Z69" s="434"/>
    </row>
    <row r="70" ht="12.75" customHeight="1" spans="1:26">
      <c r="A70" s="434"/>
      <c r="B70" s="434"/>
      <c r="C70" s="434"/>
      <c r="D70" s="434"/>
      <c r="E70" s="434"/>
      <c r="F70" s="434"/>
      <c r="G70" s="434"/>
      <c r="H70" s="434"/>
      <c r="I70" s="434"/>
      <c r="J70" s="434"/>
      <c r="K70" s="434"/>
      <c r="L70" s="434"/>
      <c r="M70" s="434"/>
      <c r="N70" s="434"/>
      <c r="O70" s="434"/>
      <c r="P70" s="434"/>
      <c r="Q70" s="434"/>
      <c r="R70" s="434"/>
      <c r="S70" s="434"/>
      <c r="T70" s="434"/>
      <c r="U70" s="434"/>
      <c r="V70" s="434"/>
      <c r="W70" s="434"/>
      <c r="X70" s="434"/>
      <c r="Y70" s="434"/>
      <c r="Z70" s="434"/>
    </row>
    <row r="71" ht="12.75" customHeight="1" spans="1:26">
      <c r="A71" s="434"/>
      <c r="B71" s="434"/>
      <c r="C71" s="434"/>
      <c r="D71" s="434"/>
      <c r="E71" s="434"/>
      <c r="F71" s="434"/>
      <c r="G71" s="434"/>
      <c r="H71" s="434"/>
      <c r="I71" s="434"/>
      <c r="J71" s="434"/>
      <c r="K71" s="434"/>
      <c r="L71" s="434"/>
      <c r="M71" s="434"/>
      <c r="N71" s="434"/>
      <c r="O71" s="434"/>
      <c r="P71" s="434"/>
      <c r="Q71" s="434"/>
      <c r="R71" s="434"/>
      <c r="S71" s="434"/>
      <c r="T71" s="434"/>
      <c r="U71" s="434"/>
      <c r="V71" s="434"/>
      <c r="W71" s="434"/>
      <c r="X71" s="434"/>
      <c r="Y71" s="434"/>
      <c r="Z71" s="434"/>
    </row>
    <row r="72" ht="12.75" customHeight="1" spans="1:26">
      <c r="A72" s="434"/>
      <c r="B72" s="434"/>
      <c r="C72" s="434"/>
      <c r="D72" s="434"/>
      <c r="E72" s="434"/>
      <c r="F72" s="434"/>
      <c r="G72" s="434"/>
      <c r="H72" s="434"/>
      <c r="I72" s="434"/>
      <c r="J72" s="434"/>
      <c r="K72" s="434"/>
      <c r="L72" s="434"/>
      <c r="M72" s="434"/>
      <c r="N72" s="434"/>
      <c r="O72" s="434"/>
      <c r="P72" s="434"/>
      <c r="Q72" s="434"/>
      <c r="R72" s="434"/>
      <c r="S72" s="434"/>
      <c r="T72" s="434"/>
      <c r="U72" s="434"/>
      <c r="V72" s="434"/>
      <c r="W72" s="434"/>
      <c r="X72" s="434"/>
      <c r="Y72" s="434"/>
      <c r="Z72" s="434"/>
    </row>
    <row r="73" ht="12.75" customHeight="1" spans="1:26">
      <c r="A73" s="434"/>
      <c r="B73" s="434"/>
      <c r="C73" s="434"/>
      <c r="D73" s="434"/>
      <c r="E73" s="434"/>
      <c r="F73" s="434"/>
      <c r="G73" s="434"/>
      <c r="H73" s="434"/>
      <c r="I73" s="434"/>
      <c r="J73" s="434"/>
      <c r="K73" s="434"/>
      <c r="L73" s="434"/>
      <c r="M73" s="434"/>
      <c r="N73" s="434"/>
      <c r="O73" s="434"/>
      <c r="P73" s="434"/>
      <c r="Q73" s="434"/>
      <c r="R73" s="434"/>
      <c r="S73" s="434"/>
      <c r="T73" s="434"/>
      <c r="U73" s="434"/>
      <c r="V73" s="434"/>
      <c r="W73" s="434"/>
      <c r="X73" s="434"/>
      <c r="Y73" s="434"/>
      <c r="Z73" s="434"/>
    </row>
    <row r="74" ht="12.75" customHeight="1" spans="1:26">
      <c r="A74" s="434"/>
      <c r="B74" s="434"/>
      <c r="C74" s="434"/>
      <c r="D74" s="434"/>
      <c r="E74" s="434"/>
      <c r="F74" s="434"/>
      <c r="G74" s="434"/>
      <c r="H74" s="434"/>
      <c r="I74" s="434"/>
      <c r="J74" s="434"/>
      <c r="K74" s="434"/>
      <c r="L74" s="434"/>
      <c r="M74" s="434"/>
      <c r="N74" s="434"/>
      <c r="O74" s="434"/>
      <c r="P74" s="434"/>
      <c r="Q74" s="434"/>
      <c r="R74" s="434"/>
      <c r="S74" s="434"/>
      <c r="T74" s="434"/>
      <c r="U74" s="434"/>
      <c r="V74" s="434"/>
      <c r="W74" s="434"/>
      <c r="X74" s="434"/>
      <c r="Y74" s="434"/>
      <c r="Z74" s="434"/>
    </row>
    <row r="75" ht="12.75" customHeight="1" spans="1:26">
      <c r="A75" s="434"/>
      <c r="B75" s="434"/>
      <c r="C75" s="434"/>
      <c r="D75" s="434"/>
      <c r="E75" s="434"/>
      <c r="F75" s="434"/>
      <c r="G75" s="434"/>
      <c r="H75" s="434"/>
      <c r="I75" s="434"/>
      <c r="J75" s="434"/>
      <c r="K75" s="434"/>
      <c r="L75" s="434"/>
      <c r="M75" s="434"/>
      <c r="N75" s="434"/>
      <c r="O75" s="434"/>
      <c r="P75" s="434"/>
      <c r="Q75" s="434"/>
      <c r="R75" s="434"/>
      <c r="S75" s="434"/>
      <c r="T75" s="434"/>
      <c r="U75" s="434"/>
      <c r="V75" s="434"/>
      <c r="W75" s="434"/>
      <c r="X75" s="434"/>
      <c r="Y75" s="434"/>
      <c r="Z75" s="434"/>
    </row>
    <row r="76" ht="12.75" customHeight="1" spans="1:26">
      <c r="A76" s="434"/>
      <c r="B76" s="434"/>
      <c r="C76" s="434"/>
      <c r="D76" s="434"/>
      <c r="E76" s="434"/>
      <c r="F76" s="434"/>
      <c r="G76" s="434"/>
      <c r="H76" s="434"/>
      <c r="I76" s="434"/>
      <c r="J76" s="434"/>
      <c r="K76" s="434"/>
      <c r="L76" s="434"/>
      <c r="M76" s="434"/>
      <c r="N76" s="434"/>
      <c r="O76" s="434"/>
      <c r="P76" s="434"/>
      <c r="Q76" s="434"/>
      <c r="R76" s="434"/>
      <c r="S76" s="434"/>
      <c r="T76" s="434"/>
      <c r="U76" s="434"/>
      <c r="V76" s="434"/>
      <c r="W76" s="434"/>
      <c r="X76" s="434"/>
      <c r="Y76" s="434"/>
      <c r="Z76" s="434"/>
    </row>
    <row r="77" ht="12.75" customHeight="1" spans="1:26">
      <c r="A77" s="434"/>
      <c r="B77" s="434"/>
      <c r="C77" s="434"/>
      <c r="D77" s="434"/>
      <c r="E77" s="434"/>
      <c r="F77" s="434"/>
      <c r="G77" s="434"/>
      <c r="H77" s="434"/>
      <c r="I77" s="434"/>
      <c r="J77" s="434"/>
      <c r="K77" s="434"/>
      <c r="L77" s="434"/>
      <c r="M77" s="434"/>
      <c r="N77" s="434"/>
      <c r="O77" s="434"/>
      <c r="P77" s="434"/>
      <c r="Q77" s="434"/>
      <c r="R77" s="434"/>
      <c r="S77" s="434"/>
      <c r="T77" s="434"/>
      <c r="U77" s="434"/>
      <c r="V77" s="434"/>
      <c r="W77" s="434"/>
      <c r="X77" s="434"/>
      <c r="Y77" s="434"/>
      <c r="Z77" s="434"/>
    </row>
    <row r="78" ht="12.75" customHeight="1" spans="1:26">
      <c r="A78" s="434"/>
      <c r="B78" s="434"/>
      <c r="C78" s="434"/>
      <c r="D78" s="434"/>
      <c r="E78" s="434"/>
      <c r="F78" s="434"/>
      <c r="G78" s="434"/>
      <c r="H78" s="434"/>
      <c r="I78" s="434"/>
      <c r="J78" s="434"/>
      <c r="K78" s="434"/>
      <c r="L78" s="434"/>
      <c r="M78" s="434"/>
      <c r="N78" s="434"/>
      <c r="O78" s="434"/>
      <c r="P78" s="434"/>
      <c r="Q78" s="434"/>
      <c r="R78" s="434"/>
      <c r="S78" s="434"/>
      <c r="T78" s="434"/>
      <c r="U78" s="434"/>
      <c r="V78" s="434"/>
      <c r="W78" s="434"/>
      <c r="X78" s="434"/>
      <c r="Y78" s="434"/>
      <c r="Z78" s="434"/>
    </row>
    <row r="79" ht="12.75" customHeight="1" spans="1:26">
      <c r="A79" s="434"/>
      <c r="B79" s="434"/>
      <c r="C79" s="434"/>
      <c r="D79" s="434"/>
      <c r="E79" s="434"/>
      <c r="F79" s="434"/>
      <c r="G79" s="434"/>
      <c r="H79" s="434"/>
      <c r="I79" s="434"/>
      <c r="J79" s="434"/>
      <c r="K79" s="434"/>
      <c r="L79" s="434"/>
      <c r="M79" s="434"/>
      <c r="N79" s="434"/>
      <c r="O79" s="434"/>
      <c r="P79" s="434"/>
      <c r="Q79" s="434"/>
      <c r="R79" s="434"/>
      <c r="S79" s="434"/>
      <c r="T79" s="434"/>
      <c r="U79" s="434"/>
      <c r="V79" s="434"/>
      <c r="W79" s="434"/>
      <c r="X79" s="434"/>
      <c r="Y79" s="434"/>
      <c r="Z79" s="434"/>
    </row>
    <row r="80" ht="12.75" customHeight="1" spans="1:26">
      <c r="A80" s="434"/>
      <c r="B80" s="434"/>
      <c r="C80" s="434"/>
      <c r="D80" s="434"/>
      <c r="E80" s="434"/>
      <c r="F80" s="434"/>
      <c r="G80" s="434"/>
      <c r="H80" s="434"/>
      <c r="I80" s="434"/>
      <c r="J80" s="434"/>
      <c r="K80" s="434"/>
      <c r="L80" s="434"/>
      <c r="M80" s="434"/>
      <c r="N80" s="434"/>
      <c r="O80" s="434"/>
      <c r="P80" s="434"/>
      <c r="Q80" s="434"/>
      <c r="R80" s="434"/>
      <c r="S80" s="434"/>
      <c r="T80" s="434"/>
      <c r="U80" s="434"/>
      <c r="V80" s="434"/>
      <c r="W80" s="434"/>
      <c r="X80" s="434"/>
      <c r="Y80" s="434"/>
      <c r="Z80" s="434"/>
    </row>
    <row r="81" ht="12.75" customHeight="1" spans="1:26">
      <c r="A81" s="434"/>
      <c r="B81" s="434"/>
      <c r="C81" s="434"/>
      <c r="D81" s="434"/>
      <c r="E81" s="434"/>
      <c r="F81" s="434"/>
      <c r="G81" s="434"/>
      <c r="H81" s="434"/>
      <c r="I81" s="434"/>
      <c r="J81" s="434"/>
      <c r="K81" s="434"/>
      <c r="L81" s="434"/>
      <c r="M81" s="434"/>
      <c r="N81" s="434"/>
      <c r="O81" s="434"/>
      <c r="P81" s="434"/>
      <c r="Q81" s="434"/>
      <c r="R81" s="434"/>
      <c r="S81" s="434"/>
      <c r="T81" s="434"/>
      <c r="U81" s="434"/>
      <c r="V81" s="434"/>
      <c r="W81" s="434"/>
      <c r="X81" s="434"/>
      <c r="Y81" s="434"/>
      <c r="Z81" s="434"/>
    </row>
    <row r="82" ht="12.75" customHeight="1" spans="1:26">
      <c r="A82" s="434"/>
      <c r="B82" s="434"/>
      <c r="C82" s="434"/>
      <c r="D82" s="434"/>
      <c r="E82" s="434"/>
      <c r="F82" s="434"/>
      <c r="G82" s="434"/>
      <c r="H82" s="434"/>
      <c r="I82" s="434"/>
      <c r="J82" s="434"/>
      <c r="K82" s="434"/>
      <c r="L82" s="434"/>
      <c r="M82" s="434"/>
      <c r="N82" s="434"/>
      <c r="O82" s="434"/>
      <c r="P82" s="434"/>
      <c r="Q82" s="434"/>
      <c r="R82" s="434"/>
      <c r="S82" s="434"/>
      <c r="T82" s="434"/>
      <c r="U82" s="434"/>
      <c r="V82" s="434"/>
      <c r="W82" s="434"/>
      <c r="X82" s="434"/>
      <c r="Y82" s="434"/>
      <c r="Z82" s="434"/>
    </row>
    <row r="83" ht="12.75" customHeight="1" spans="1:26">
      <c r="A83" s="434"/>
      <c r="B83" s="434"/>
      <c r="C83" s="434"/>
      <c r="D83" s="434"/>
      <c r="E83" s="434"/>
      <c r="F83" s="434"/>
      <c r="G83" s="434"/>
      <c r="H83" s="434"/>
      <c r="I83" s="434"/>
      <c r="J83" s="434"/>
      <c r="K83" s="434"/>
      <c r="L83" s="434"/>
      <c r="M83" s="434"/>
      <c r="N83" s="434"/>
      <c r="O83" s="434"/>
      <c r="P83" s="434"/>
      <c r="Q83" s="434"/>
      <c r="R83" s="434"/>
      <c r="S83" s="434"/>
      <c r="T83" s="434"/>
      <c r="U83" s="434"/>
      <c r="V83" s="434"/>
      <c r="W83" s="434"/>
      <c r="X83" s="434"/>
      <c r="Y83" s="434"/>
      <c r="Z83" s="434"/>
    </row>
    <row r="84" ht="12.75" customHeight="1" spans="1:26">
      <c r="A84" s="434"/>
      <c r="B84" s="434"/>
      <c r="C84" s="434"/>
      <c r="D84" s="434"/>
      <c r="E84" s="434"/>
      <c r="F84" s="434"/>
      <c r="G84" s="434"/>
      <c r="H84" s="434"/>
      <c r="I84" s="434"/>
      <c r="J84" s="434"/>
      <c r="K84" s="434"/>
      <c r="L84" s="434"/>
      <c r="M84" s="434"/>
      <c r="N84" s="434"/>
      <c r="O84" s="434"/>
      <c r="P84" s="434"/>
      <c r="Q84" s="434"/>
      <c r="R84" s="434"/>
      <c r="S84" s="434"/>
      <c r="T84" s="434"/>
      <c r="U84" s="434"/>
      <c r="V84" s="434"/>
      <c r="W84" s="434"/>
      <c r="X84" s="434"/>
      <c r="Y84" s="434"/>
      <c r="Z84" s="434"/>
    </row>
    <row r="85" ht="12.75" customHeight="1" spans="1:26">
      <c r="A85" s="434"/>
      <c r="B85" s="434"/>
      <c r="C85" s="434"/>
      <c r="D85" s="434"/>
      <c r="E85" s="434"/>
      <c r="F85" s="434"/>
      <c r="G85" s="434"/>
      <c r="H85" s="434"/>
      <c r="I85" s="434"/>
      <c r="J85" s="434"/>
      <c r="K85" s="434"/>
      <c r="L85" s="434"/>
      <c r="M85" s="434"/>
      <c r="N85" s="434"/>
      <c r="O85" s="434"/>
      <c r="P85" s="434"/>
      <c r="Q85" s="434"/>
      <c r="R85" s="434"/>
      <c r="S85" s="434"/>
      <c r="T85" s="434"/>
      <c r="U85" s="434"/>
      <c r="V85" s="434"/>
      <c r="W85" s="434"/>
      <c r="X85" s="434"/>
      <c r="Y85" s="434"/>
      <c r="Z85" s="434"/>
    </row>
    <row r="86" ht="12.75" customHeight="1" spans="1:26">
      <c r="A86" s="434"/>
      <c r="B86" s="434"/>
      <c r="C86" s="434"/>
      <c r="D86" s="434"/>
      <c r="E86" s="434"/>
      <c r="F86" s="434"/>
      <c r="G86" s="434"/>
      <c r="H86" s="434"/>
      <c r="I86" s="434"/>
      <c r="J86" s="434"/>
      <c r="K86" s="434"/>
      <c r="L86" s="434"/>
      <c r="M86" s="434"/>
      <c r="N86" s="434"/>
      <c r="O86" s="434"/>
      <c r="P86" s="434"/>
      <c r="Q86" s="434"/>
      <c r="R86" s="434"/>
      <c r="S86" s="434"/>
      <c r="T86" s="434"/>
      <c r="U86" s="434"/>
      <c r="V86" s="434"/>
      <c r="W86" s="434"/>
      <c r="X86" s="434"/>
      <c r="Y86" s="434"/>
      <c r="Z86" s="434"/>
    </row>
    <row r="87" ht="12.75" customHeight="1" spans="1:26">
      <c r="A87" s="434"/>
      <c r="B87" s="434"/>
      <c r="C87" s="434"/>
      <c r="D87" s="434"/>
      <c r="E87" s="434"/>
      <c r="F87" s="434"/>
      <c r="G87" s="434"/>
      <c r="H87" s="434"/>
      <c r="I87" s="434"/>
      <c r="J87" s="434"/>
      <c r="K87" s="434"/>
      <c r="L87" s="434"/>
      <c r="M87" s="434"/>
      <c r="N87" s="434"/>
      <c r="O87" s="434"/>
      <c r="P87" s="434"/>
      <c r="Q87" s="434"/>
      <c r="R87" s="434"/>
      <c r="S87" s="434"/>
      <c r="T87" s="434"/>
      <c r="U87" s="434"/>
      <c r="V87" s="434"/>
      <c r="W87" s="434"/>
      <c r="X87" s="434"/>
      <c r="Y87" s="434"/>
      <c r="Z87" s="434"/>
    </row>
    <row r="88" ht="12.75" customHeight="1" spans="1:26">
      <c r="A88" s="434"/>
      <c r="B88" s="434"/>
      <c r="C88" s="434"/>
      <c r="D88" s="434"/>
      <c r="E88" s="434"/>
      <c r="F88" s="434"/>
      <c r="G88" s="434"/>
      <c r="H88" s="434"/>
      <c r="I88" s="434"/>
      <c r="J88" s="434"/>
      <c r="K88" s="434"/>
      <c r="L88" s="434"/>
      <c r="M88" s="434"/>
      <c r="N88" s="434"/>
      <c r="O88" s="434"/>
      <c r="P88" s="434"/>
      <c r="Q88" s="434"/>
      <c r="R88" s="434"/>
      <c r="S88" s="434"/>
      <c r="T88" s="434"/>
      <c r="U88" s="434"/>
      <c r="V88" s="434"/>
      <c r="W88" s="434"/>
      <c r="X88" s="434"/>
      <c r="Y88" s="434"/>
      <c r="Z88" s="434"/>
    </row>
    <row r="89" ht="12.75" customHeight="1" spans="1:26">
      <c r="A89" s="434"/>
      <c r="B89" s="434"/>
      <c r="C89" s="434"/>
      <c r="D89" s="434"/>
      <c r="E89" s="434"/>
      <c r="F89" s="434"/>
      <c r="G89" s="434"/>
      <c r="H89" s="434"/>
      <c r="I89" s="434"/>
      <c r="J89" s="434"/>
      <c r="K89" s="434"/>
      <c r="L89" s="434"/>
      <c r="M89" s="434"/>
      <c r="N89" s="434"/>
      <c r="O89" s="434"/>
      <c r="P89" s="434"/>
      <c r="Q89" s="434"/>
      <c r="R89" s="434"/>
      <c r="S89" s="434"/>
      <c r="T89" s="434"/>
      <c r="U89" s="434"/>
      <c r="V89" s="434"/>
      <c r="W89" s="434"/>
      <c r="X89" s="434"/>
      <c r="Y89" s="434"/>
      <c r="Z89" s="434"/>
    </row>
    <row r="90" ht="12.75" customHeight="1" spans="1:26">
      <c r="A90" s="434"/>
      <c r="B90" s="434"/>
      <c r="C90" s="434"/>
      <c r="D90" s="434"/>
      <c r="E90" s="434"/>
      <c r="F90" s="434"/>
      <c r="G90" s="434"/>
      <c r="H90" s="434"/>
      <c r="I90" s="434"/>
      <c r="J90" s="434"/>
      <c r="K90" s="434"/>
      <c r="L90" s="434"/>
      <c r="M90" s="434"/>
      <c r="N90" s="434"/>
      <c r="O90" s="434"/>
      <c r="P90" s="434"/>
      <c r="Q90" s="434"/>
      <c r="R90" s="434"/>
      <c r="S90" s="434"/>
      <c r="T90" s="434"/>
      <c r="U90" s="434"/>
      <c r="V90" s="434"/>
      <c r="W90" s="434"/>
      <c r="X90" s="434"/>
      <c r="Y90" s="434"/>
      <c r="Z90" s="434"/>
    </row>
    <row r="91" ht="12.75" customHeight="1" spans="1:26">
      <c r="A91" s="434"/>
      <c r="B91" s="434"/>
      <c r="C91" s="434"/>
      <c r="D91" s="434"/>
      <c r="E91" s="434"/>
      <c r="F91" s="434"/>
      <c r="G91" s="434"/>
      <c r="H91" s="434"/>
      <c r="I91" s="434"/>
      <c r="J91" s="434"/>
      <c r="K91" s="434"/>
      <c r="L91" s="434"/>
      <c r="M91" s="434"/>
      <c r="N91" s="434"/>
      <c r="O91" s="434"/>
      <c r="P91" s="434"/>
      <c r="Q91" s="434"/>
      <c r="R91" s="434"/>
      <c r="S91" s="434"/>
      <c r="T91" s="434"/>
      <c r="U91" s="434"/>
      <c r="V91" s="434"/>
      <c r="W91" s="434"/>
      <c r="X91" s="434"/>
      <c r="Y91" s="434"/>
      <c r="Z91" s="434"/>
    </row>
    <row r="92" ht="12.75" customHeight="1" spans="1:26">
      <c r="A92" s="434"/>
      <c r="B92" s="434"/>
      <c r="C92" s="434"/>
      <c r="D92" s="434"/>
      <c r="E92" s="434"/>
      <c r="F92" s="434"/>
      <c r="G92" s="434"/>
      <c r="H92" s="434"/>
      <c r="I92" s="434"/>
      <c r="J92" s="434"/>
      <c r="K92" s="434"/>
      <c r="L92" s="434"/>
      <c r="M92" s="434"/>
      <c r="N92" s="434"/>
      <c r="O92" s="434"/>
      <c r="P92" s="434"/>
      <c r="Q92" s="434"/>
      <c r="R92" s="434"/>
      <c r="S92" s="434"/>
      <c r="T92" s="434"/>
      <c r="U92" s="434"/>
      <c r="V92" s="434"/>
      <c r="W92" s="434"/>
      <c r="X92" s="434"/>
      <c r="Y92" s="434"/>
      <c r="Z92" s="434"/>
    </row>
    <row r="93" ht="12.75" customHeight="1" spans="1:26">
      <c r="A93" s="434"/>
      <c r="B93" s="434"/>
      <c r="C93" s="434"/>
      <c r="D93" s="434"/>
      <c r="E93" s="434"/>
      <c r="F93" s="434"/>
      <c r="G93" s="434"/>
      <c r="H93" s="434"/>
      <c r="I93" s="434"/>
      <c r="J93" s="434"/>
      <c r="K93" s="434"/>
      <c r="L93" s="434"/>
      <c r="M93" s="434"/>
      <c r="N93" s="434"/>
      <c r="O93" s="434"/>
      <c r="P93" s="434"/>
      <c r="Q93" s="434"/>
      <c r="R93" s="434"/>
      <c r="S93" s="434"/>
      <c r="T93" s="434"/>
      <c r="U93" s="434"/>
      <c r="V93" s="434"/>
      <c r="W93" s="434"/>
      <c r="X93" s="434"/>
      <c r="Y93" s="434"/>
      <c r="Z93" s="434"/>
    </row>
    <row r="94" ht="12.75" customHeight="1" spans="1:26">
      <c r="A94" s="434"/>
      <c r="B94" s="434"/>
      <c r="C94" s="434"/>
      <c r="D94" s="434"/>
      <c r="E94" s="434"/>
      <c r="F94" s="434"/>
      <c r="G94" s="434"/>
      <c r="H94" s="434"/>
      <c r="I94" s="434"/>
      <c r="J94" s="434"/>
      <c r="K94" s="434"/>
      <c r="L94" s="434"/>
      <c r="M94" s="434"/>
      <c r="N94" s="434"/>
      <c r="O94" s="434"/>
      <c r="P94" s="434"/>
      <c r="Q94" s="434"/>
      <c r="R94" s="434"/>
      <c r="S94" s="434"/>
      <c r="T94" s="434"/>
      <c r="U94" s="434"/>
      <c r="V94" s="434"/>
      <c r="W94" s="434"/>
      <c r="X94" s="434"/>
      <c r="Y94" s="434"/>
      <c r="Z94" s="434"/>
    </row>
    <row r="95" ht="12.75" customHeight="1" spans="1:26">
      <c r="A95" s="434"/>
      <c r="B95" s="434"/>
      <c r="C95" s="434"/>
      <c r="D95" s="434"/>
      <c r="E95" s="434"/>
      <c r="F95" s="434"/>
      <c r="G95" s="434"/>
      <c r="H95" s="434"/>
      <c r="I95" s="434"/>
      <c r="J95" s="434"/>
      <c r="K95" s="434"/>
      <c r="L95" s="434"/>
      <c r="M95" s="434"/>
      <c r="N95" s="434"/>
      <c r="O95" s="434"/>
      <c r="P95" s="434"/>
      <c r="Q95" s="434"/>
      <c r="R95" s="434"/>
      <c r="S95" s="434"/>
      <c r="T95" s="434"/>
      <c r="U95" s="434"/>
      <c r="V95" s="434"/>
      <c r="W95" s="434"/>
      <c r="X95" s="434"/>
      <c r="Y95" s="434"/>
      <c r="Z95" s="434"/>
    </row>
    <row r="96" ht="12.75" customHeight="1" spans="1:26">
      <c r="A96" s="434"/>
      <c r="B96" s="434"/>
      <c r="C96" s="434"/>
      <c r="D96" s="434"/>
      <c r="E96" s="434"/>
      <c r="F96" s="434"/>
      <c r="G96" s="434"/>
      <c r="H96" s="434"/>
      <c r="I96" s="434"/>
      <c r="J96" s="434"/>
      <c r="K96" s="434"/>
      <c r="L96" s="434"/>
      <c r="M96" s="434"/>
      <c r="N96" s="434"/>
      <c r="O96" s="434"/>
      <c r="P96" s="434"/>
      <c r="Q96" s="434"/>
      <c r="R96" s="434"/>
      <c r="S96" s="434"/>
      <c r="T96" s="434"/>
      <c r="U96" s="434"/>
      <c r="V96" s="434"/>
      <c r="W96" s="434"/>
      <c r="X96" s="434"/>
      <c r="Y96" s="434"/>
      <c r="Z96" s="434"/>
    </row>
    <row r="97" ht="12.75" customHeight="1" spans="1:26">
      <c r="A97" s="434"/>
      <c r="B97" s="434"/>
      <c r="C97" s="434"/>
      <c r="D97" s="434"/>
      <c r="E97" s="434"/>
      <c r="F97" s="434"/>
      <c r="G97" s="434"/>
      <c r="H97" s="434"/>
      <c r="I97" s="434"/>
      <c r="J97" s="434"/>
      <c r="K97" s="434"/>
      <c r="L97" s="434"/>
      <c r="M97" s="434"/>
      <c r="N97" s="434"/>
      <c r="O97" s="434"/>
      <c r="P97" s="434"/>
      <c r="Q97" s="434"/>
      <c r="R97" s="434"/>
      <c r="S97" s="434"/>
      <c r="T97" s="434"/>
      <c r="U97" s="434"/>
      <c r="V97" s="434"/>
      <c r="W97" s="434"/>
      <c r="X97" s="434"/>
      <c r="Y97" s="434"/>
      <c r="Z97" s="434"/>
    </row>
    <row r="98" ht="12.75" customHeight="1" spans="1:26">
      <c r="A98" s="434"/>
      <c r="B98" s="434"/>
      <c r="C98" s="434"/>
      <c r="D98" s="434"/>
      <c r="E98" s="434"/>
      <c r="F98" s="434"/>
      <c r="G98" s="434"/>
      <c r="H98" s="434"/>
      <c r="I98" s="434"/>
      <c r="J98" s="434"/>
      <c r="K98" s="434"/>
      <c r="L98" s="434"/>
      <c r="M98" s="434"/>
      <c r="N98" s="434"/>
      <c r="O98" s="434"/>
      <c r="P98" s="434"/>
      <c r="Q98" s="434"/>
      <c r="R98" s="434"/>
      <c r="S98" s="434"/>
      <c r="T98" s="434"/>
      <c r="U98" s="434"/>
      <c r="V98" s="434"/>
      <c r="W98" s="434"/>
      <c r="X98" s="434"/>
      <c r="Y98" s="434"/>
      <c r="Z98" s="434"/>
    </row>
    <row r="99" ht="12.75" customHeight="1" spans="1:26">
      <c r="A99" s="434"/>
      <c r="B99" s="434"/>
      <c r="C99" s="434"/>
      <c r="D99" s="434"/>
      <c r="E99" s="434"/>
      <c r="F99" s="434"/>
      <c r="G99" s="434"/>
      <c r="H99" s="434"/>
      <c r="I99" s="434"/>
      <c r="J99" s="434"/>
      <c r="K99" s="434"/>
      <c r="L99" s="434"/>
      <c r="M99" s="434"/>
      <c r="N99" s="434"/>
      <c r="O99" s="434"/>
      <c r="P99" s="434"/>
      <c r="Q99" s="434"/>
      <c r="R99" s="434"/>
      <c r="S99" s="434"/>
      <c r="T99" s="434"/>
      <c r="U99" s="434"/>
      <c r="V99" s="434"/>
      <c r="W99" s="434"/>
      <c r="X99" s="434"/>
      <c r="Y99" s="434"/>
      <c r="Z99" s="434"/>
    </row>
    <row r="100" ht="12.75" customHeight="1" spans="1:26">
      <c r="A100" s="434"/>
      <c r="B100" s="434"/>
      <c r="C100" s="434"/>
      <c r="D100" s="434"/>
      <c r="E100" s="434"/>
      <c r="F100" s="434"/>
      <c r="G100" s="434"/>
      <c r="H100" s="434"/>
      <c r="I100" s="434"/>
      <c r="J100" s="434"/>
      <c r="K100" s="434"/>
      <c r="L100" s="434"/>
      <c r="M100" s="434"/>
      <c r="N100" s="434"/>
      <c r="O100" s="434"/>
      <c r="P100" s="434"/>
      <c r="Q100" s="434"/>
      <c r="R100" s="434"/>
      <c r="S100" s="434"/>
      <c r="T100" s="434"/>
      <c r="U100" s="434"/>
      <c r="V100" s="434"/>
      <c r="W100" s="434"/>
      <c r="X100" s="434"/>
      <c r="Y100" s="434"/>
      <c r="Z100" s="434"/>
    </row>
    <row r="101" ht="12.75" customHeight="1" spans="1:26">
      <c r="A101" s="434"/>
      <c r="B101" s="434"/>
      <c r="C101" s="434"/>
      <c r="D101" s="434"/>
      <c r="E101" s="434"/>
      <c r="F101" s="434"/>
      <c r="G101" s="434"/>
      <c r="H101" s="434"/>
      <c r="I101" s="434"/>
      <c r="J101" s="434"/>
      <c r="K101" s="434"/>
      <c r="L101" s="434"/>
      <c r="M101" s="434"/>
      <c r="N101" s="434"/>
      <c r="O101" s="434"/>
      <c r="P101" s="434"/>
      <c r="Q101" s="434"/>
      <c r="R101" s="434"/>
      <c r="S101" s="434"/>
      <c r="T101" s="434"/>
      <c r="U101" s="434"/>
      <c r="V101" s="434"/>
      <c r="W101" s="434"/>
      <c r="X101" s="434"/>
      <c r="Y101" s="434"/>
      <c r="Z101" s="434"/>
    </row>
    <row r="102" ht="12.75" customHeight="1" spans="1:26">
      <c r="A102" s="434"/>
      <c r="B102" s="434"/>
      <c r="C102" s="434"/>
      <c r="D102" s="434"/>
      <c r="E102" s="434"/>
      <c r="F102" s="434"/>
      <c r="G102" s="434"/>
      <c r="H102" s="434"/>
      <c r="I102" s="434"/>
      <c r="J102" s="434"/>
      <c r="K102" s="434"/>
      <c r="L102" s="434"/>
      <c r="M102" s="434"/>
      <c r="N102" s="434"/>
      <c r="O102" s="434"/>
      <c r="P102" s="434"/>
      <c r="Q102" s="434"/>
      <c r="R102" s="434"/>
      <c r="S102" s="434"/>
      <c r="T102" s="434"/>
      <c r="U102" s="434"/>
      <c r="V102" s="434"/>
      <c r="W102" s="434"/>
      <c r="X102" s="434"/>
      <c r="Y102" s="434"/>
      <c r="Z102" s="434"/>
    </row>
    <row r="103" ht="12.75" customHeight="1" spans="1:26">
      <c r="A103" s="434"/>
      <c r="B103" s="434"/>
      <c r="C103" s="434"/>
      <c r="D103" s="434"/>
      <c r="E103" s="434"/>
      <c r="F103" s="434"/>
      <c r="G103" s="434"/>
      <c r="H103" s="434"/>
      <c r="I103" s="434"/>
      <c r="J103" s="434"/>
      <c r="K103" s="434"/>
      <c r="L103" s="434"/>
      <c r="M103" s="434"/>
      <c r="N103" s="434"/>
      <c r="O103" s="434"/>
      <c r="P103" s="434"/>
      <c r="Q103" s="434"/>
      <c r="R103" s="434"/>
      <c r="S103" s="434"/>
      <c r="T103" s="434"/>
      <c r="U103" s="434"/>
      <c r="V103" s="434"/>
      <c r="W103" s="434"/>
      <c r="X103" s="434"/>
      <c r="Y103" s="434"/>
      <c r="Z103" s="434"/>
    </row>
    <row r="104" ht="12.75" customHeight="1" spans="1:26">
      <c r="A104" s="434"/>
      <c r="B104" s="434"/>
      <c r="C104" s="434"/>
      <c r="D104" s="434"/>
      <c r="E104" s="434"/>
      <c r="F104" s="434"/>
      <c r="G104" s="434"/>
      <c r="H104" s="434"/>
      <c r="I104" s="434"/>
      <c r="J104" s="434"/>
      <c r="K104" s="434"/>
      <c r="L104" s="434"/>
      <c r="M104" s="434"/>
      <c r="N104" s="434"/>
      <c r="O104" s="434"/>
      <c r="P104" s="434"/>
      <c r="Q104" s="434"/>
      <c r="R104" s="434"/>
      <c r="S104" s="434"/>
      <c r="T104" s="434"/>
      <c r="U104" s="434"/>
      <c r="V104" s="434"/>
      <c r="W104" s="434"/>
      <c r="X104" s="434"/>
      <c r="Y104" s="434"/>
      <c r="Z104" s="434"/>
    </row>
    <row r="105" ht="12.75" customHeight="1" spans="1:26">
      <c r="A105" s="434"/>
      <c r="B105" s="434"/>
      <c r="C105" s="434"/>
      <c r="D105" s="434"/>
      <c r="E105" s="434"/>
      <c r="F105" s="434"/>
      <c r="G105" s="434"/>
      <c r="H105" s="434"/>
      <c r="I105" s="434"/>
      <c r="J105" s="434"/>
      <c r="K105" s="434"/>
      <c r="L105" s="434"/>
      <c r="M105" s="434"/>
      <c r="N105" s="434"/>
      <c r="O105" s="434"/>
      <c r="P105" s="434"/>
      <c r="Q105" s="434"/>
      <c r="R105" s="434"/>
      <c r="S105" s="434"/>
      <c r="T105" s="434"/>
      <c r="U105" s="434"/>
      <c r="V105" s="434"/>
      <c r="W105" s="434"/>
      <c r="X105" s="434"/>
      <c r="Y105" s="434"/>
      <c r="Z105" s="434"/>
    </row>
    <row r="106" ht="12.75" customHeight="1" spans="1:26">
      <c r="A106" s="434"/>
      <c r="B106" s="434"/>
      <c r="C106" s="434"/>
      <c r="D106" s="434"/>
      <c r="E106" s="434"/>
      <c r="F106" s="434"/>
      <c r="G106" s="434"/>
      <c r="H106" s="434"/>
      <c r="I106" s="434"/>
      <c r="J106" s="434"/>
      <c r="K106" s="434"/>
      <c r="L106" s="434"/>
      <c r="M106" s="434"/>
      <c r="N106" s="434"/>
      <c r="O106" s="434"/>
      <c r="P106" s="434"/>
      <c r="Q106" s="434"/>
      <c r="R106" s="434"/>
      <c r="S106" s="434"/>
      <c r="T106" s="434"/>
      <c r="U106" s="434"/>
      <c r="V106" s="434"/>
      <c r="W106" s="434"/>
      <c r="X106" s="434"/>
      <c r="Y106" s="434"/>
      <c r="Z106" s="434"/>
    </row>
    <row r="107" ht="12.75" customHeight="1" spans="1:26">
      <c r="A107" s="434"/>
      <c r="B107" s="434"/>
      <c r="C107" s="434"/>
      <c r="D107" s="434"/>
      <c r="E107" s="434"/>
      <c r="F107" s="434"/>
      <c r="G107" s="434"/>
      <c r="H107" s="434"/>
      <c r="I107" s="434"/>
      <c r="J107" s="434"/>
      <c r="K107" s="434"/>
      <c r="L107" s="434"/>
      <c r="M107" s="434"/>
      <c r="N107" s="434"/>
      <c r="O107" s="434"/>
      <c r="P107" s="434"/>
      <c r="Q107" s="434"/>
      <c r="R107" s="434"/>
      <c r="S107" s="434"/>
      <c r="T107" s="434"/>
      <c r="U107" s="434"/>
      <c r="V107" s="434"/>
      <c r="W107" s="434"/>
      <c r="X107" s="434"/>
      <c r="Y107" s="434"/>
      <c r="Z107" s="434"/>
    </row>
    <row r="108" ht="12.75" customHeight="1" spans="1:26">
      <c r="A108" s="434"/>
      <c r="B108" s="434"/>
      <c r="C108" s="434"/>
      <c r="D108" s="434"/>
      <c r="E108" s="434"/>
      <c r="F108" s="434"/>
      <c r="G108" s="434"/>
      <c r="H108" s="434"/>
      <c r="I108" s="434"/>
      <c r="J108" s="434"/>
      <c r="K108" s="434"/>
      <c r="L108" s="434"/>
      <c r="M108" s="434"/>
      <c r="N108" s="434"/>
      <c r="O108" s="434"/>
      <c r="P108" s="434"/>
      <c r="Q108" s="434"/>
      <c r="R108" s="434"/>
      <c r="S108" s="434"/>
      <c r="T108" s="434"/>
      <c r="U108" s="434"/>
      <c r="V108" s="434"/>
      <c r="W108" s="434"/>
      <c r="X108" s="434"/>
      <c r="Y108" s="434"/>
      <c r="Z108" s="434"/>
    </row>
    <row r="109" ht="12.75" customHeight="1" spans="1:26">
      <c r="A109" s="434"/>
      <c r="B109" s="434"/>
      <c r="C109" s="434"/>
      <c r="D109" s="434"/>
      <c r="E109" s="434"/>
      <c r="F109" s="434"/>
      <c r="G109" s="434"/>
      <c r="H109" s="434"/>
      <c r="I109" s="434"/>
      <c r="J109" s="434"/>
      <c r="K109" s="434"/>
      <c r="L109" s="434"/>
      <c r="M109" s="434"/>
      <c r="N109" s="434"/>
      <c r="O109" s="434"/>
      <c r="P109" s="434"/>
      <c r="Q109" s="434"/>
      <c r="R109" s="434"/>
      <c r="S109" s="434"/>
      <c r="T109" s="434"/>
      <c r="U109" s="434"/>
      <c r="V109" s="434"/>
      <c r="W109" s="434"/>
      <c r="X109" s="434"/>
      <c r="Y109" s="434"/>
      <c r="Z109" s="434"/>
    </row>
    <row r="110" ht="12.75" customHeight="1" spans="1:26">
      <c r="A110" s="434"/>
      <c r="B110" s="434"/>
      <c r="C110" s="434"/>
      <c r="D110" s="434"/>
      <c r="E110" s="434"/>
      <c r="F110" s="434"/>
      <c r="G110" s="434"/>
      <c r="H110" s="434"/>
      <c r="I110" s="434"/>
      <c r="J110" s="434"/>
      <c r="K110" s="434"/>
      <c r="L110" s="434"/>
      <c r="M110" s="434"/>
      <c r="N110" s="434"/>
      <c r="O110" s="434"/>
      <c r="P110" s="434"/>
      <c r="Q110" s="434"/>
      <c r="R110" s="434"/>
      <c r="S110" s="434"/>
      <c r="T110" s="434"/>
      <c r="U110" s="434"/>
      <c r="V110" s="434"/>
      <c r="W110" s="434"/>
      <c r="X110" s="434"/>
      <c r="Y110" s="434"/>
      <c r="Z110" s="434"/>
    </row>
    <row r="111" ht="12.75" customHeight="1" spans="1:26">
      <c r="A111" s="434"/>
      <c r="B111" s="434"/>
      <c r="C111" s="434"/>
      <c r="D111" s="434"/>
      <c r="E111" s="434"/>
      <c r="F111" s="434"/>
      <c r="G111" s="434"/>
      <c r="H111" s="434"/>
      <c r="I111" s="434"/>
      <c r="J111" s="434"/>
      <c r="K111" s="434"/>
      <c r="L111" s="434"/>
      <c r="M111" s="434"/>
      <c r="N111" s="434"/>
      <c r="O111" s="434"/>
      <c r="P111" s="434"/>
      <c r="Q111" s="434"/>
      <c r="R111" s="434"/>
      <c r="S111" s="434"/>
      <c r="T111" s="434"/>
      <c r="U111" s="434"/>
      <c r="V111" s="434"/>
      <c r="W111" s="434"/>
      <c r="X111" s="434"/>
      <c r="Y111" s="434"/>
      <c r="Z111" s="434"/>
    </row>
    <row r="112" ht="12.75" customHeight="1" spans="1:26">
      <c r="A112" s="434"/>
      <c r="B112" s="434"/>
      <c r="C112" s="434"/>
      <c r="D112" s="434"/>
      <c r="E112" s="434"/>
      <c r="F112" s="434"/>
      <c r="G112" s="434"/>
      <c r="H112" s="434"/>
      <c r="I112" s="434"/>
      <c r="J112" s="434"/>
      <c r="K112" s="434"/>
      <c r="L112" s="434"/>
      <c r="M112" s="434"/>
      <c r="N112" s="434"/>
      <c r="O112" s="434"/>
      <c r="P112" s="434"/>
      <c r="Q112" s="434"/>
      <c r="R112" s="434"/>
      <c r="S112" s="434"/>
      <c r="T112" s="434"/>
      <c r="U112" s="434"/>
      <c r="V112" s="434"/>
      <c r="W112" s="434"/>
      <c r="X112" s="434"/>
      <c r="Y112" s="434"/>
      <c r="Z112" s="434"/>
    </row>
    <row r="113" ht="12.75" customHeight="1" spans="1:26">
      <c r="A113" s="434"/>
      <c r="B113" s="434"/>
      <c r="C113" s="434"/>
      <c r="D113" s="434"/>
      <c r="E113" s="434"/>
      <c r="F113" s="434"/>
      <c r="G113" s="434"/>
      <c r="H113" s="434"/>
      <c r="I113" s="434"/>
      <c r="J113" s="434"/>
      <c r="K113" s="434"/>
      <c r="L113" s="434"/>
      <c r="M113" s="434"/>
      <c r="N113" s="434"/>
      <c r="O113" s="434"/>
      <c r="P113" s="434"/>
      <c r="Q113" s="434"/>
      <c r="R113" s="434"/>
      <c r="S113" s="434"/>
      <c r="T113" s="434"/>
      <c r="U113" s="434"/>
      <c r="V113" s="434"/>
      <c r="W113" s="434"/>
      <c r="X113" s="434"/>
      <c r="Y113" s="434"/>
      <c r="Z113" s="434"/>
    </row>
    <row r="114" ht="12.75" customHeight="1" spans="1:26">
      <c r="A114" s="434"/>
      <c r="B114" s="434"/>
      <c r="C114" s="434"/>
      <c r="D114" s="434"/>
      <c r="E114" s="434"/>
      <c r="F114" s="434"/>
      <c r="G114" s="434"/>
      <c r="H114" s="434"/>
      <c r="I114" s="434"/>
      <c r="J114" s="434"/>
      <c r="K114" s="434"/>
      <c r="L114" s="434"/>
      <c r="M114" s="434"/>
      <c r="N114" s="434"/>
      <c r="O114" s="434"/>
      <c r="P114" s="434"/>
      <c r="Q114" s="434"/>
      <c r="R114" s="434"/>
      <c r="S114" s="434"/>
      <c r="T114" s="434"/>
      <c r="U114" s="434"/>
      <c r="V114" s="434"/>
      <c r="W114" s="434"/>
      <c r="X114" s="434"/>
      <c r="Y114" s="434"/>
      <c r="Z114" s="434"/>
    </row>
    <row r="115" ht="12.75" customHeight="1" spans="1:26">
      <c r="A115" s="434"/>
      <c r="B115" s="434"/>
      <c r="C115" s="434"/>
      <c r="D115" s="434"/>
      <c r="E115" s="434"/>
      <c r="F115" s="434"/>
      <c r="G115" s="434"/>
      <c r="H115" s="434"/>
      <c r="I115" s="434"/>
      <c r="J115" s="434"/>
      <c r="K115" s="434"/>
      <c r="L115" s="434"/>
      <c r="M115" s="434"/>
      <c r="N115" s="434"/>
      <c r="O115" s="434"/>
      <c r="P115" s="434"/>
      <c r="Q115" s="434"/>
      <c r="R115" s="434"/>
      <c r="S115" s="434"/>
      <c r="T115" s="434"/>
      <c r="U115" s="434"/>
      <c r="V115" s="434"/>
      <c r="W115" s="434"/>
      <c r="X115" s="434"/>
      <c r="Y115" s="434"/>
      <c r="Z115" s="434"/>
    </row>
    <row r="116" ht="12.75" customHeight="1" spans="1:26">
      <c r="A116" s="434"/>
      <c r="B116" s="434"/>
      <c r="C116" s="434"/>
      <c r="D116" s="434"/>
      <c r="E116" s="434"/>
      <c r="F116" s="434"/>
      <c r="G116" s="434"/>
      <c r="H116" s="434"/>
      <c r="I116" s="434"/>
      <c r="J116" s="434"/>
      <c r="K116" s="434"/>
      <c r="L116" s="434"/>
      <c r="M116" s="434"/>
      <c r="N116" s="434"/>
      <c r="O116" s="434"/>
      <c r="P116" s="434"/>
      <c r="Q116" s="434"/>
      <c r="R116" s="434"/>
      <c r="S116" s="434"/>
      <c r="T116" s="434"/>
      <c r="U116" s="434"/>
      <c r="V116" s="434"/>
      <c r="W116" s="434"/>
      <c r="X116" s="434"/>
      <c r="Y116" s="434"/>
      <c r="Z116" s="434"/>
    </row>
    <row r="117" ht="12.75" customHeight="1" spans="1:26">
      <c r="A117" s="434"/>
      <c r="B117" s="434"/>
      <c r="C117" s="434"/>
      <c r="D117" s="434"/>
      <c r="E117" s="434"/>
      <c r="F117" s="434"/>
      <c r="G117" s="434"/>
      <c r="H117" s="434"/>
      <c r="I117" s="434"/>
      <c r="J117" s="434"/>
      <c r="K117" s="434"/>
      <c r="L117" s="434"/>
      <c r="M117" s="434"/>
      <c r="N117" s="434"/>
      <c r="O117" s="434"/>
      <c r="P117" s="434"/>
      <c r="Q117" s="434"/>
      <c r="R117" s="434"/>
      <c r="S117" s="434"/>
      <c r="T117" s="434"/>
      <c r="U117" s="434"/>
      <c r="V117" s="434"/>
      <c r="W117" s="434"/>
      <c r="X117" s="434"/>
      <c r="Y117" s="434"/>
      <c r="Z117" s="434"/>
    </row>
    <row r="118" ht="12.75" customHeight="1" spans="1:26">
      <c r="A118" s="434"/>
      <c r="B118" s="434"/>
      <c r="C118" s="434"/>
      <c r="D118" s="434"/>
      <c r="E118" s="434"/>
      <c r="F118" s="434"/>
      <c r="G118" s="434"/>
      <c r="H118" s="434"/>
      <c r="I118" s="434"/>
      <c r="J118" s="434"/>
      <c r="K118" s="434"/>
      <c r="L118" s="434"/>
      <c r="M118" s="434"/>
      <c r="N118" s="434"/>
      <c r="O118" s="434"/>
      <c r="P118" s="434"/>
      <c r="Q118" s="434"/>
      <c r="R118" s="434"/>
      <c r="S118" s="434"/>
      <c r="T118" s="434"/>
      <c r="U118" s="434"/>
      <c r="V118" s="434"/>
      <c r="W118" s="434"/>
      <c r="X118" s="434"/>
      <c r="Y118" s="434"/>
      <c r="Z118" s="434"/>
    </row>
    <row r="119" ht="12.75" customHeight="1" spans="1:26">
      <c r="A119" s="434"/>
      <c r="B119" s="434"/>
      <c r="C119" s="434"/>
      <c r="D119" s="434"/>
      <c r="E119" s="434"/>
      <c r="F119" s="434"/>
      <c r="G119" s="434"/>
      <c r="H119" s="434"/>
      <c r="I119" s="434"/>
      <c r="J119" s="434"/>
      <c r="K119" s="434"/>
      <c r="L119" s="434"/>
      <c r="M119" s="434"/>
      <c r="N119" s="434"/>
      <c r="O119" s="434"/>
      <c r="P119" s="434"/>
      <c r="Q119" s="434"/>
      <c r="R119" s="434"/>
      <c r="S119" s="434"/>
      <c r="T119" s="434"/>
      <c r="U119" s="434"/>
      <c r="V119" s="434"/>
      <c r="W119" s="434"/>
      <c r="X119" s="434"/>
      <c r="Y119" s="434"/>
      <c r="Z119" s="434"/>
    </row>
    <row r="120" ht="12.75" customHeight="1" spans="1:26">
      <c r="A120" s="434"/>
      <c r="B120" s="434"/>
      <c r="C120" s="434"/>
      <c r="D120" s="434"/>
      <c r="E120" s="434"/>
      <c r="F120" s="434"/>
      <c r="G120" s="434"/>
      <c r="H120" s="434"/>
      <c r="I120" s="434"/>
      <c r="J120" s="434"/>
      <c r="K120" s="434"/>
      <c r="L120" s="434"/>
      <c r="M120" s="434"/>
      <c r="N120" s="434"/>
      <c r="O120" s="434"/>
      <c r="P120" s="434"/>
      <c r="Q120" s="434"/>
      <c r="R120" s="434"/>
      <c r="S120" s="434"/>
      <c r="T120" s="434"/>
      <c r="U120" s="434"/>
      <c r="V120" s="434"/>
      <c r="W120" s="434"/>
      <c r="X120" s="434"/>
      <c r="Y120" s="434"/>
      <c r="Z120" s="434"/>
    </row>
    <row r="121" ht="12.75" customHeight="1" spans="1:26">
      <c r="A121" s="434"/>
      <c r="B121" s="434"/>
      <c r="C121" s="434"/>
      <c r="D121" s="434"/>
      <c r="E121" s="434"/>
      <c r="F121" s="434"/>
      <c r="G121" s="434"/>
      <c r="H121" s="434"/>
      <c r="I121" s="434"/>
      <c r="J121" s="434"/>
      <c r="K121" s="434"/>
      <c r="L121" s="434"/>
      <c r="M121" s="434"/>
      <c r="N121" s="434"/>
      <c r="O121" s="434"/>
      <c r="P121" s="434"/>
      <c r="Q121" s="434"/>
      <c r="R121" s="434"/>
      <c r="S121" s="434"/>
      <c r="T121" s="434"/>
      <c r="U121" s="434"/>
      <c r="V121" s="434"/>
      <c r="W121" s="434"/>
      <c r="X121" s="434"/>
      <c r="Y121" s="434"/>
      <c r="Z121" s="434"/>
    </row>
    <row r="122" ht="12.75" customHeight="1" spans="1:26">
      <c r="A122" s="434"/>
      <c r="B122" s="434"/>
      <c r="C122" s="434"/>
      <c r="D122" s="434"/>
      <c r="E122" s="434"/>
      <c r="F122" s="434"/>
      <c r="G122" s="434"/>
      <c r="H122" s="434"/>
      <c r="I122" s="434"/>
      <c r="J122" s="434"/>
      <c r="K122" s="434"/>
      <c r="L122" s="434"/>
      <c r="M122" s="434"/>
      <c r="N122" s="434"/>
      <c r="O122" s="434"/>
      <c r="P122" s="434"/>
      <c r="Q122" s="434"/>
      <c r="R122" s="434"/>
      <c r="S122" s="434"/>
      <c r="T122" s="434"/>
      <c r="U122" s="434"/>
      <c r="V122" s="434"/>
      <c r="W122" s="434"/>
      <c r="X122" s="434"/>
      <c r="Y122" s="434"/>
      <c r="Z122" s="434"/>
    </row>
    <row r="123" ht="12.75" customHeight="1" spans="1:26">
      <c r="A123" s="434"/>
      <c r="B123" s="434"/>
      <c r="C123" s="434"/>
      <c r="D123" s="434"/>
      <c r="E123" s="434"/>
      <c r="F123" s="434"/>
      <c r="G123" s="434"/>
      <c r="H123" s="434"/>
      <c r="I123" s="434"/>
      <c r="J123" s="434"/>
      <c r="K123" s="434"/>
      <c r="L123" s="434"/>
      <c r="M123" s="434"/>
      <c r="N123" s="434"/>
      <c r="O123" s="434"/>
      <c r="P123" s="434"/>
      <c r="Q123" s="434"/>
      <c r="R123" s="434"/>
      <c r="S123" s="434"/>
      <c r="T123" s="434"/>
      <c r="U123" s="434"/>
      <c r="V123" s="434"/>
      <c r="W123" s="434"/>
      <c r="X123" s="434"/>
      <c r="Y123" s="434"/>
      <c r="Z123" s="434"/>
    </row>
    <row r="124" ht="12.75" customHeight="1" spans="1:26">
      <c r="A124" s="434"/>
      <c r="B124" s="434"/>
      <c r="C124" s="434"/>
      <c r="D124" s="434"/>
      <c r="E124" s="434"/>
      <c r="F124" s="434"/>
      <c r="G124" s="434"/>
      <c r="H124" s="434"/>
      <c r="I124" s="434"/>
      <c r="J124" s="434"/>
      <c r="K124" s="434"/>
      <c r="L124" s="434"/>
      <c r="M124" s="434"/>
      <c r="N124" s="434"/>
      <c r="O124" s="434"/>
      <c r="P124" s="434"/>
      <c r="Q124" s="434"/>
      <c r="R124" s="434"/>
      <c r="S124" s="434"/>
      <c r="T124" s="434"/>
      <c r="U124" s="434"/>
      <c r="V124" s="434"/>
      <c r="W124" s="434"/>
      <c r="X124" s="434"/>
      <c r="Y124" s="434"/>
      <c r="Z124" s="434"/>
    </row>
    <row r="125" ht="12.75" customHeight="1" spans="1:26">
      <c r="A125" s="434"/>
      <c r="B125" s="434"/>
      <c r="C125" s="434"/>
      <c r="D125" s="434"/>
      <c r="E125" s="434"/>
      <c r="F125" s="434"/>
      <c r="G125" s="434"/>
      <c r="H125" s="434"/>
      <c r="I125" s="434"/>
      <c r="J125" s="434"/>
      <c r="K125" s="434"/>
      <c r="L125" s="434"/>
      <c r="M125" s="434"/>
      <c r="N125" s="434"/>
      <c r="O125" s="434"/>
      <c r="P125" s="434"/>
      <c r="Q125" s="434"/>
      <c r="R125" s="434"/>
      <c r="S125" s="434"/>
      <c r="T125" s="434"/>
      <c r="U125" s="434"/>
      <c r="V125" s="434"/>
      <c r="W125" s="434"/>
      <c r="X125" s="434"/>
      <c r="Y125" s="434"/>
      <c r="Z125" s="434"/>
    </row>
    <row r="126" ht="12.75" customHeight="1" spans="1:26">
      <c r="A126" s="434"/>
      <c r="B126" s="434"/>
      <c r="C126" s="434"/>
      <c r="D126" s="434"/>
      <c r="E126" s="434"/>
      <c r="F126" s="434"/>
      <c r="G126" s="434"/>
      <c r="H126" s="434"/>
      <c r="I126" s="434"/>
      <c r="J126" s="434"/>
      <c r="K126" s="434"/>
      <c r="L126" s="434"/>
      <c r="M126" s="434"/>
      <c r="N126" s="434"/>
      <c r="O126" s="434"/>
      <c r="P126" s="434"/>
      <c r="Q126" s="434"/>
      <c r="R126" s="434"/>
      <c r="S126" s="434"/>
      <c r="T126" s="434"/>
      <c r="U126" s="434"/>
      <c r="V126" s="434"/>
      <c r="W126" s="434"/>
      <c r="X126" s="434"/>
      <c r="Y126" s="434"/>
      <c r="Z126" s="434"/>
    </row>
    <row r="127" ht="12.75" customHeight="1" spans="1:26">
      <c r="A127" s="434"/>
      <c r="B127" s="434"/>
      <c r="C127" s="434"/>
      <c r="D127" s="434"/>
      <c r="E127" s="434"/>
      <c r="F127" s="434"/>
      <c r="G127" s="434"/>
      <c r="H127" s="434"/>
      <c r="I127" s="434"/>
      <c r="J127" s="434"/>
      <c r="K127" s="434"/>
      <c r="L127" s="434"/>
      <c r="M127" s="434"/>
      <c r="N127" s="434"/>
      <c r="O127" s="434"/>
      <c r="P127" s="434"/>
      <c r="Q127" s="434"/>
      <c r="R127" s="434"/>
      <c r="S127" s="434"/>
      <c r="T127" s="434"/>
      <c r="U127" s="434"/>
      <c r="V127" s="434"/>
      <c r="W127" s="434"/>
      <c r="X127" s="434"/>
      <c r="Y127" s="434"/>
      <c r="Z127" s="434"/>
    </row>
    <row r="128" ht="12.75" customHeight="1" spans="1:26">
      <c r="A128" s="434"/>
      <c r="B128" s="434"/>
      <c r="C128" s="434"/>
      <c r="D128" s="434"/>
      <c r="E128" s="434"/>
      <c r="F128" s="434"/>
      <c r="G128" s="434"/>
      <c r="H128" s="434"/>
      <c r="I128" s="434"/>
      <c r="J128" s="434"/>
      <c r="K128" s="434"/>
      <c r="L128" s="434"/>
      <c r="M128" s="434"/>
      <c r="N128" s="434"/>
      <c r="O128" s="434"/>
      <c r="P128" s="434"/>
      <c r="Q128" s="434"/>
      <c r="R128" s="434"/>
      <c r="S128" s="434"/>
      <c r="T128" s="434"/>
      <c r="U128" s="434"/>
      <c r="V128" s="434"/>
      <c r="W128" s="434"/>
      <c r="X128" s="434"/>
      <c r="Y128" s="434"/>
      <c r="Z128" s="434"/>
    </row>
    <row r="129" ht="12.75" customHeight="1" spans="1:26">
      <c r="A129" s="434"/>
      <c r="B129" s="434"/>
      <c r="C129" s="434"/>
      <c r="D129" s="434"/>
      <c r="E129" s="434"/>
      <c r="F129" s="434"/>
      <c r="G129" s="434"/>
      <c r="H129" s="434"/>
      <c r="I129" s="434"/>
      <c r="J129" s="434"/>
      <c r="K129" s="434"/>
      <c r="L129" s="434"/>
      <c r="M129" s="434"/>
      <c r="N129" s="434"/>
      <c r="O129" s="434"/>
      <c r="P129" s="434"/>
      <c r="Q129" s="434"/>
      <c r="R129" s="434"/>
      <c r="S129" s="434"/>
      <c r="T129" s="434"/>
      <c r="U129" s="434"/>
      <c r="V129" s="434"/>
      <c r="W129" s="434"/>
      <c r="X129" s="434"/>
      <c r="Y129" s="434"/>
      <c r="Z129" s="434"/>
    </row>
    <row r="130" ht="12.75" customHeight="1" spans="1:26">
      <c r="A130" s="434"/>
      <c r="B130" s="434"/>
      <c r="C130" s="434"/>
      <c r="D130" s="434"/>
      <c r="E130" s="434"/>
      <c r="F130" s="434"/>
      <c r="G130" s="434"/>
      <c r="H130" s="434"/>
      <c r="I130" s="434"/>
      <c r="J130" s="434"/>
      <c r="K130" s="434"/>
      <c r="L130" s="434"/>
      <c r="M130" s="434"/>
      <c r="N130" s="434"/>
      <c r="O130" s="434"/>
      <c r="P130" s="434"/>
      <c r="Q130" s="434"/>
      <c r="R130" s="434"/>
      <c r="S130" s="434"/>
      <c r="T130" s="434"/>
      <c r="U130" s="434"/>
      <c r="V130" s="434"/>
      <c r="W130" s="434"/>
      <c r="X130" s="434"/>
      <c r="Y130" s="434"/>
      <c r="Z130" s="434"/>
    </row>
    <row r="131" ht="12.75" customHeight="1" spans="1:26">
      <c r="A131" s="434"/>
      <c r="B131" s="434"/>
      <c r="C131" s="434"/>
      <c r="D131" s="434"/>
      <c r="E131" s="434"/>
      <c r="F131" s="434"/>
      <c r="G131" s="434"/>
      <c r="H131" s="434"/>
      <c r="I131" s="434"/>
      <c r="J131" s="434"/>
      <c r="K131" s="434"/>
      <c r="L131" s="434"/>
      <c r="M131" s="434"/>
      <c r="N131" s="434"/>
      <c r="O131" s="434"/>
      <c r="P131" s="434"/>
      <c r="Q131" s="434"/>
      <c r="R131" s="434"/>
      <c r="S131" s="434"/>
      <c r="T131" s="434"/>
      <c r="U131" s="434"/>
      <c r="V131" s="434"/>
      <c r="W131" s="434"/>
      <c r="X131" s="434"/>
      <c r="Y131" s="434"/>
      <c r="Z131" s="434"/>
    </row>
    <row r="132" ht="12.75" customHeight="1" spans="1:26">
      <c r="A132" s="434"/>
      <c r="B132" s="434"/>
      <c r="C132" s="434"/>
      <c r="D132" s="434"/>
      <c r="E132" s="434"/>
      <c r="F132" s="434"/>
      <c r="G132" s="434"/>
      <c r="H132" s="434"/>
      <c r="I132" s="434"/>
      <c r="J132" s="434"/>
      <c r="K132" s="434"/>
      <c r="L132" s="434"/>
      <c r="M132" s="434"/>
      <c r="N132" s="434"/>
      <c r="O132" s="434"/>
      <c r="P132" s="434"/>
      <c r="Q132" s="434"/>
      <c r="R132" s="434"/>
      <c r="S132" s="434"/>
      <c r="T132" s="434"/>
      <c r="U132" s="434"/>
      <c r="V132" s="434"/>
      <c r="W132" s="434"/>
      <c r="X132" s="434"/>
      <c r="Y132" s="434"/>
      <c r="Z132" s="434"/>
    </row>
    <row r="133" ht="12.75" customHeight="1" spans="1:26">
      <c r="A133" s="434"/>
      <c r="B133" s="434"/>
      <c r="C133" s="434"/>
      <c r="D133" s="434"/>
      <c r="E133" s="434"/>
      <c r="F133" s="434"/>
      <c r="G133" s="434"/>
      <c r="H133" s="434"/>
      <c r="I133" s="434"/>
      <c r="J133" s="434"/>
      <c r="K133" s="434"/>
      <c r="L133" s="434"/>
      <c r="M133" s="434"/>
      <c r="N133" s="434"/>
      <c r="O133" s="434"/>
      <c r="P133" s="434"/>
      <c r="Q133" s="434"/>
      <c r="R133" s="434"/>
      <c r="S133" s="434"/>
      <c r="T133" s="434"/>
      <c r="U133" s="434"/>
      <c r="V133" s="434"/>
      <c r="W133" s="434"/>
      <c r="X133" s="434"/>
      <c r="Y133" s="434"/>
      <c r="Z133" s="434"/>
    </row>
    <row r="134" ht="12.75" customHeight="1" spans="1:26">
      <c r="A134" s="434"/>
      <c r="B134" s="434"/>
      <c r="C134" s="434"/>
      <c r="D134" s="434"/>
      <c r="E134" s="434"/>
      <c r="F134" s="434"/>
      <c r="G134" s="434"/>
      <c r="H134" s="434"/>
      <c r="I134" s="434"/>
      <c r="J134" s="434"/>
      <c r="K134" s="434"/>
      <c r="L134" s="434"/>
      <c r="M134" s="434"/>
      <c r="N134" s="434"/>
      <c r="O134" s="434"/>
      <c r="P134" s="434"/>
      <c r="Q134" s="434"/>
      <c r="R134" s="434"/>
      <c r="S134" s="434"/>
      <c r="T134" s="434"/>
      <c r="U134" s="434"/>
      <c r="V134" s="434"/>
      <c r="W134" s="434"/>
      <c r="X134" s="434"/>
      <c r="Y134" s="434"/>
      <c r="Z134" s="434"/>
    </row>
    <row r="135" ht="12.75" customHeight="1" spans="1:26">
      <c r="A135" s="434"/>
      <c r="B135" s="434"/>
      <c r="C135" s="434"/>
      <c r="D135" s="434"/>
      <c r="E135" s="434"/>
      <c r="F135" s="434"/>
      <c r="G135" s="434"/>
      <c r="H135" s="434"/>
      <c r="I135" s="434"/>
      <c r="J135" s="434"/>
      <c r="K135" s="434"/>
      <c r="L135" s="434"/>
      <c r="M135" s="434"/>
      <c r="N135" s="434"/>
      <c r="O135" s="434"/>
      <c r="P135" s="434"/>
      <c r="Q135" s="434"/>
      <c r="R135" s="434"/>
      <c r="S135" s="434"/>
      <c r="T135" s="434"/>
      <c r="U135" s="434"/>
      <c r="V135" s="434"/>
      <c r="W135" s="434"/>
      <c r="X135" s="434"/>
      <c r="Y135" s="434"/>
      <c r="Z135" s="434"/>
    </row>
    <row r="136" ht="12.75" customHeight="1" spans="1:26">
      <c r="A136" s="434"/>
      <c r="B136" s="434"/>
      <c r="C136" s="434"/>
      <c r="D136" s="434"/>
      <c r="E136" s="434"/>
      <c r="F136" s="434"/>
      <c r="G136" s="434"/>
      <c r="H136" s="434"/>
      <c r="I136" s="434"/>
      <c r="J136" s="434"/>
      <c r="K136" s="434"/>
      <c r="L136" s="434"/>
      <c r="M136" s="434"/>
      <c r="N136" s="434"/>
      <c r="O136" s="434"/>
      <c r="P136" s="434"/>
      <c r="Q136" s="434"/>
      <c r="R136" s="434"/>
      <c r="S136" s="434"/>
      <c r="T136" s="434"/>
      <c r="U136" s="434"/>
      <c r="V136" s="434"/>
      <c r="W136" s="434"/>
      <c r="X136" s="434"/>
      <c r="Y136" s="434"/>
      <c r="Z136" s="434"/>
    </row>
    <row r="137" ht="12.75" customHeight="1" spans="1:26">
      <c r="A137" s="434"/>
      <c r="B137" s="434"/>
      <c r="C137" s="434"/>
      <c r="D137" s="434"/>
      <c r="E137" s="434"/>
      <c r="F137" s="434"/>
      <c r="G137" s="434"/>
      <c r="H137" s="434"/>
      <c r="I137" s="434"/>
      <c r="J137" s="434"/>
      <c r="K137" s="434"/>
      <c r="L137" s="434"/>
      <c r="M137" s="434"/>
      <c r="N137" s="434"/>
      <c r="O137" s="434"/>
      <c r="P137" s="434"/>
      <c r="Q137" s="434"/>
      <c r="R137" s="434"/>
      <c r="S137" s="434"/>
      <c r="T137" s="434"/>
      <c r="U137" s="434"/>
      <c r="V137" s="434"/>
      <c r="W137" s="434"/>
      <c r="X137" s="434"/>
      <c r="Y137" s="434"/>
      <c r="Z137" s="434"/>
    </row>
    <row r="138" ht="12.75" customHeight="1" spans="1:26">
      <c r="A138" s="434"/>
      <c r="B138" s="434"/>
      <c r="C138" s="434"/>
      <c r="D138" s="434"/>
      <c r="E138" s="434"/>
      <c r="F138" s="434"/>
      <c r="G138" s="434"/>
      <c r="H138" s="434"/>
      <c r="I138" s="434"/>
      <c r="J138" s="434"/>
      <c r="K138" s="434"/>
      <c r="L138" s="434"/>
      <c r="M138" s="434"/>
      <c r="N138" s="434"/>
      <c r="O138" s="434"/>
      <c r="P138" s="434"/>
      <c r="Q138" s="434"/>
      <c r="R138" s="434"/>
      <c r="S138" s="434"/>
      <c r="T138" s="434"/>
      <c r="U138" s="434"/>
      <c r="V138" s="434"/>
      <c r="W138" s="434"/>
      <c r="X138" s="434"/>
      <c r="Y138" s="434"/>
      <c r="Z138" s="434"/>
    </row>
    <row r="139" ht="12.75" customHeight="1" spans="1:26">
      <c r="A139" s="434"/>
      <c r="B139" s="434"/>
      <c r="C139" s="434"/>
      <c r="D139" s="434"/>
      <c r="E139" s="434"/>
      <c r="F139" s="434"/>
      <c r="G139" s="434"/>
      <c r="H139" s="434"/>
      <c r="I139" s="434"/>
      <c r="J139" s="434"/>
      <c r="K139" s="434"/>
      <c r="L139" s="434"/>
      <c r="M139" s="434"/>
      <c r="N139" s="434"/>
      <c r="O139" s="434"/>
      <c r="P139" s="434"/>
      <c r="Q139" s="434"/>
      <c r="R139" s="434"/>
      <c r="S139" s="434"/>
      <c r="T139" s="434"/>
      <c r="U139" s="434"/>
      <c r="V139" s="434"/>
      <c r="W139" s="434"/>
      <c r="X139" s="434"/>
      <c r="Y139" s="434"/>
      <c r="Z139" s="434"/>
    </row>
    <row r="140" ht="12.75" customHeight="1" spans="1:26">
      <c r="A140" s="434"/>
      <c r="B140" s="434"/>
      <c r="C140" s="434"/>
      <c r="D140" s="434"/>
      <c r="E140" s="434"/>
      <c r="F140" s="434"/>
      <c r="G140" s="434"/>
      <c r="H140" s="434"/>
      <c r="I140" s="434"/>
      <c r="J140" s="434"/>
      <c r="K140" s="434"/>
      <c r="L140" s="434"/>
      <c r="M140" s="434"/>
      <c r="N140" s="434"/>
      <c r="O140" s="434"/>
      <c r="P140" s="434"/>
      <c r="Q140" s="434"/>
      <c r="R140" s="434"/>
      <c r="S140" s="434"/>
      <c r="T140" s="434"/>
      <c r="U140" s="434"/>
      <c r="V140" s="434"/>
      <c r="W140" s="434"/>
      <c r="X140" s="434"/>
      <c r="Y140" s="434"/>
      <c r="Z140" s="434"/>
    </row>
    <row r="141" ht="12.75" customHeight="1" spans="1:26">
      <c r="A141" s="434"/>
      <c r="B141" s="434"/>
      <c r="C141" s="434"/>
      <c r="D141" s="434"/>
      <c r="E141" s="434"/>
      <c r="F141" s="434"/>
      <c r="G141" s="434"/>
      <c r="H141" s="434"/>
      <c r="I141" s="434"/>
      <c r="J141" s="434"/>
      <c r="K141" s="434"/>
      <c r="L141" s="434"/>
      <c r="M141" s="434"/>
      <c r="N141" s="434"/>
      <c r="O141" s="434"/>
      <c r="P141" s="434"/>
      <c r="Q141" s="434"/>
      <c r="R141" s="434"/>
      <c r="S141" s="434"/>
      <c r="T141" s="434"/>
      <c r="U141" s="434"/>
      <c r="V141" s="434"/>
      <c r="W141" s="434"/>
      <c r="X141" s="434"/>
      <c r="Y141" s="434"/>
      <c r="Z141" s="434"/>
    </row>
    <row r="142" ht="12.75" customHeight="1" spans="1:26">
      <c r="A142" s="434"/>
      <c r="B142" s="434"/>
      <c r="C142" s="434"/>
      <c r="D142" s="434"/>
      <c r="E142" s="434"/>
      <c r="F142" s="434"/>
      <c r="G142" s="434"/>
      <c r="H142" s="434"/>
      <c r="I142" s="434"/>
      <c r="J142" s="434"/>
      <c r="K142" s="434"/>
      <c r="L142" s="434"/>
      <c r="M142" s="434"/>
      <c r="N142" s="434"/>
      <c r="O142" s="434"/>
      <c r="P142" s="434"/>
      <c r="Q142" s="434"/>
      <c r="R142" s="434"/>
      <c r="S142" s="434"/>
      <c r="T142" s="434"/>
      <c r="U142" s="434"/>
      <c r="V142" s="434"/>
      <c r="W142" s="434"/>
      <c r="X142" s="434"/>
      <c r="Y142" s="434"/>
      <c r="Z142" s="434"/>
    </row>
    <row r="143" ht="12.75" customHeight="1" spans="1:26">
      <c r="A143" s="434"/>
      <c r="B143" s="434"/>
      <c r="C143" s="434"/>
      <c r="D143" s="434"/>
      <c r="E143" s="434"/>
      <c r="F143" s="434"/>
      <c r="G143" s="434"/>
      <c r="H143" s="434"/>
      <c r="I143" s="434"/>
      <c r="J143" s="434"/>
      <c r="K143" s="434"/>
      <c r="L143" s="434"/>
      <c r="M143" s="434"/>
      <c r="N143" s="434"/>
      <c r="O143" s="434"/>
      <c r="P143" s="434"/>
      <c r="Q143" s="434"/>
      <c r="R143" s="434"/>
      <c r="S143" s="434"/>
      <c r="T143" s="434"/>
      <c r="U143" s="434"/>
      <c r="V143" s="434"/>
      <c r="W143" s="434"/>
      <c r="X143" s="434"/>
      <c r="Y143" s="434"/>
      <c r="Z143" s="434"/>
    </row>
    <row r="144" ht="12.75" customHeight="1" spans="1:26">
      <c r="A144" s="434"/>
      <c r="B144" s="434"/>
      <c r="C144" s="434"/>
      <c r="D144" s="434"/>
      <c r="E144" s="434"/>
      <c r="F144" s="434"/>
      <c r="G144" s="434"/>
      <c r="H144" s="434"/>
      <c r="I144" s="434"/>
      <c r="J144" s="434"/>
      <c r="K144" s="434"/>
      <c r="L144" s="434"/>
      <c r="M144" s="434"/>
      <c r="N144" s="434"/>
      <c r="O144" s="434"/>
      <c r="P144" s="434"/>
      <c r="Q144" s="434"/>
      <c r="R144" s="434"/>
      <c r="S144" s="434"/>
      <c r="T144" s="434"/>
      <c r="U144" s="434"/>
      <c r="V144" s="434"/>
      <c r="W144" s="434"/>
      <c r="X144" s="434"/>
      <c r="Y144" s="434"/>
      <c r="Z144" s="434"/>
    </row>
    <row r="145" ht="12.75" customHeight="1" spans="1:26">
      <c r="A145" s="434"/>
      <c r="B145" s="434"/>
      <c r="C145" s="434"/>
      <c r="D145" s="434"/>
      <c r="E145" s="434"/>
      <c r="F145" s="434"/>
      <c r="G145" s="434"/>
      <c r="H145" s="434"/>
      <c r="I145" s="434"/>
      <c r="J145" s="434"/>
      <c r="K145" s="434"/>
      <c r="L145" s="434"/>
      <c r="M145" s="434"/>
      <c r="N145" s="434"/>
      <c r="O145" s="434"/>
      <c r="P145" s="434"/>
      <c r="Q145" s="434"/>
      <c r="R145" s="434"/>
      <c r="S145" s="434"/>
      <c r="T145" s="434"/>
      <c r="U145" s="434"/>
      <c r="V145" s="434"/>
      <c r="W145" s="434"/>
      <c r="X145" s="434"/>
      <c r="Y145" s="434"/>
      <c r="Z145" s="434"/>
    </row>
    <row r="146" ht="12.75" customHeight="1" spans="1:26">
      <c r="A146" s="434"/>
      <c r="B146" s="434"/>
      <c r="C146" s="434"/>
      <c r="D146" s="434"/>
      <c r="E146" s="434"/>
      <c r="F146" s="434"/>
      <c r="G146" s="434"/>
      <c r="H146" s="434"/>
      <c r="I146" s="434"/>
      <c r="J146" s="434"/>
      <c r="K146" s="434"/>
      <c r="L146" s="434"/>
      <c r="M146" s="434"/>
      <c r="N146" s="434"/>
      <c r="O146" s="434"/>
      <c r="P146" s="434"/>
      <c r="Q146" s="434"/>
      <c r="R146" s="434"/>
      <c r="S146" s="434"/>
      <c r="T146" s="434"/>
      <c r="U146" s="434"/>
      <c r="V146" s="434"/>
      <c r="W146" s="434"/>
      <c r="X146" s="434"/>
      <c r="Y146" s="434"/>
      <c r="Z146" s="434"/>
    </row>
    <row r="147" ht="12.75" customHeight="1" spans="1:26">
      <c r="A147" s="434"/>
      <c r="B147" s="434"/>
      <c r="C147" s="434"/>
      <c r="D147" s="434"/>
      <c r="E147" s="434"/>
      <c r="F147" s="434"/>
      <c r="G147" s="434"/>
      <c r="H147" s="434"/>
      <c r="I147" s="434"/>
      <c r="J147" s="434"/>
      <c r="K147" s="434"/>
      <c r="L147" s="434"/>
      <c r="M147" s="434"/>
      <c r="N147" s="434"/>
      <c r="O147" s="434"/>
      <c r="P147" s="434"/>
      <c r="Q147" s="434"/>
      <c r="R147" s="434"/>
      <c r="S147" s="434"/>
      <c r="T147" s="434"/>
      <c r="U147" s="434"/>
      <c r="V147" s="434"/>
      <c r="W147" s="434"/>
      <c r="X147" s="434"/>
      <c r="Y147" s="434"/>
      <c r="Z147" s="434"/>
    </row>
    <row r="148" ht="12.75" customHeight="1" spans="1:26">
      <c r="A148" s="434"/>
      <c r="B148" s="434"/>
      <c r="C148" s="434"/>
      <c r="D148" s="434"/>
      <c r="E148" s="434"/>
      <c r="F148" s="434"/>
      <c r="G148" s="434"/>
      <c r="H148" s="434"/>
      <c r="I148" s="434"/>
      <c r="J148" s="434"/>
      <c r="K148" s="434"/>
      <c r="L148" s="434"/>
      <c r="M148" s="434"/>
      <c r="N148" s="434"/>
      <c r="O148" s="434"/>
      <c r="P148" s="434"/>
      <c r="Q148" s="434"/>
      <c r="R148" s="434"/>
      <c r="S148" s="434"/>
      <c r="T148" s="434"/>
      <c r="U148" s="434"/>
      <c r="V148" s="434"/>
      <c r="W148" s="434"/>
      <c r="X148" s="434"/>
      <c r="Y148" s="434"/>
      <c r="Z148" s="434"/>
    </row>
    <row r="149" ht="12.75" customHeight="1" spans="1:26">
      <c r="A149" s="434"/>
      <c r="B149" s="434"/>
      <c r="C149" s="434"/>
      <c r="D149" s="434"/>
      <c r="E149" s="434"/>
      <c r="F149" s="434"/>
      <c r="G149" s="434"/>
      <c r="H149" s="434"/>
      <c r="I149" s="434"/>
      <c r="J149" s="434"/>
      <c r="K149" s="434"/>
      <c r="L149" s="434"/>
      <c r="M149" s="434"/>
      <c r="N149" s="434"/>
      <c r="O149" s="434"/>
      <c r="P149" s="434"/>
      <c r="Q149" s="434"/>
      <c r="R149" s="434"/>
      <c r="S149" s="434"/>
      <c r="T149" s="434"/>
      <c r="U149" s="434"/>
      <c r="V149" s="434"/>
      <c r="W149" s="434"/>
      <c r="X149" s="434"/>
      <c r="Y149" s="434"/>
      <c r="Z149" s="434"/>
    </row>
    <row r="150" ht="12.75" customHeight="1" spans="1:26">
      <c r="A150" s="434"/>
      <c r="B150" s="434"/>
      <c r="C150" s="434"/>
      <c r="D150" s="434"/>
      <c r="E150" s="434"/>
      <c r="F150" s="434"/>
      <c r="G150" s="434"/>
      <c r="H150" s="434"/>
      <c r="I150" s="434"/>
      <c r="J150" s="434"/>
      <c r="K150" s="434"/>
      <c r="L150" s="434"/>
      <c r="M150" s="434"/>
      <c r="N150" s="434"/>
      <c r="O150" s="434"/>
      <c r="P150" s="434"/>
      <c r="Q150" s="434"/>
      <c r="R150" s="434"/>
      <c r="S150" s="434"/>
      <c r="T150" s="434"/>
      <c r="U150" s="434"/>
      <c r="V150" s="434"/>
      <c r="W150" s="434"/>
      <c r="X150" s="434"/>
      <c r="Y150" s="434"/>
      <c r="Z150" s="434"/>
    </row>
    <row r="151" ht="12.75" customHeight="1" spans="1:26">
      <c r="A151" s="434"/>
      <c r="B151" s="434"/>
      <c r="C151" s="434"/>
      <c r="D151" s="434"/>
      <c r="E151" s="434"/>
      <c r="F151" s="434"/>
      <c r="G151" s="434"/>
      <c r="H151" s="434"/>
      <c r="I151" s="434"/>
      <c r="J151" s="434"/>
      <c r="K151" s="434"/>
      <c r="L151" s="434"/>
      <c r="M151" s="434"/>
      <c r="N151" s="434"/>
      <c r="O151" s="434"/>
      <c r="P151" s="434"/>
      <c r="Q151" s="434"/>
      <c r="R151" s="434"/>
      <c r="S151" s="434"/>
      <c r="T151" s="434"/>
      <c r="U151" s="434"/>
      <c r="V151" s="434"/>
      <c r="W151" s="434"/>
      <c r="X151" s="434"/>
      <c r="Y151" s="434"/>
      <c r="Z151" s="434"/>
    </row>
    <row r="152" ht="12.75" customHeight="1" spans="1:26">
      <c r="A152" s="434"/>
      <c r="B152" s="434"/>
      <c r="C152" s="434"/>
      <c r="D152" s="434"/>
      <c r="E152" s="434"/>
      <c r="F152" s="434"/>
      <c r="G152" s="434"/>
      <c r="H152" s="434"/>
      <c r="I152" s="434"/>
      <c r="J152" s="434"/>
      <c r="K152" s="434"/>
      <c r="L152" s="434"/>
      <c r="M152" s="434"/>
      <c r="N152" s="434"/>
      <c r="O152" s="434"/>
      <c r="P152" s="434"/>
      <c r="Q152" s="434"/>
      <c r="R152" s="434"/>
      <c r="S152" s="434"/>
      <c r="T152" s="434"/>
      <c r="U152" s="434"/>
      <c r="V152" s="434"/>
      <c r="W152" s="434"/>
      <c r="X152" s="434"/>
      <c r="Y152" s="434"/>
      <c r="Z152" s="434"/>
    </row>
    <row r="153" ht="12.75" customHeight="1" spans="1:26">
      <c r="A153" s="434"/>
      <c r="B153" s="434"/>
      <c r="C153" s="434"/>
      <c r="D153" s="434"/>
      <c r="E153" s="434"/>
      <c r="F153" s="434"/>
      <c r="G153" s="434"/>
      <c r="H153" s="434"/>
      <c r="I153" s="434"/>
      <c r="J153" s="434"/>
      <c r="K153" s="434"/>
      <c r="L153" s="434"/>
      <c r="M153" s="434"/>
      <c r="N153" s="434"/>
      <c r="O153" s="434"/>
      <c r="P153" s="434"/>
      <c r="Q153" s="434"/>
      <c r="R153" s="434"/>
      <c r="S153" s="434"/>
      <c r="T153" s="434"/>
      <c r="U153" s="434"/>
      <c r="V153" s="434"/>
      <c r="W153" s="434"/>
      <c r="X153" s="434"/>
      <c r="Y153" s="434"/>
      <c r="Z153" s="434"/>
    </row>
    <row r="154" ht="12.75" customHeight="1" spans="1:26">
      <c r="A154" s="434"/>
      <c r="B154" s="434"/>
      <c r="C154" s="434"/>
      <c r="D154" s="434"/>
      <c r="E154" s="434"/>
      <c r="F154" s="434"/>
      <c r="G154" s="434"/>
      <c r="H154" s="434"/>
      <c r="I154" s="434"/>
      <c r="J154" s="434"/>
      <c r="K154" s="434"/>
      <c r="L154" s="434"/>
      <c r="M154" s="434"/>
      <c r="N154" s="434"/>
      <c r="O154" s="434"/>
      <c r="P154" s="434"/>
      <c r="Q154" s="434"/>
      <c r="R154" s="434"/>
      <c r="S154" s="434"/>
      <c r="T154" s="434"/>
      <c r="U154" s="434"/>
      <c r="V154" s="434"/>
      <c r="W154" s="434"/>
      <c r="X154" s="434"/>
      <c r="Y154" s="434"/>
      <c r="Z154" s="434"/>
    </row>
    <row r="155" ht="12.75" customHeight="1" spans="1:26">
      <c r="A155" s="434"/>
      <c r="B155" s="434"/>
      <c r="C155" s="434"/>
      <c r="D155" s="434"/>
      <c r="E155" s="434"/>
      <c r="F155" s="434"/>
      <c r="G155" s="434"/>
      <c r="H155" s="434"/>
      <c r="I155" s="434"/>
      <c r="J155" s="434"/>
      <c r="K155" s="434"/>
      <c r="L155" s="434"/>
      <c r="M155" s="434"/>
      <c r="N155" s="434"/>
      <c r="O155" s="434"/>
      <c r="P155" s="434"/>
      <c r="Q155" s="434"/>
      <c r="R155" s="434"/>
      <c r="S155" s="434"/>
      <c r="T155" s="434"/>
      <c r="U155" s="434"/>
      <c r="V155" s="434"/>
      <c r="W155" s="434"/>
      <c r="X155" s="434"/>
      <c r="Y155" s="434"/>
      <c r="Z155" s="434"/>
    </row>
    <row r="156" ht="12.75" customHeight="1" spans="1:26">
      <c r="A156" s="434"/>
      <c r="B156" s="434"/>
      <c r="C156" s="434"/>
      <c r="D156" s="434"/>
      <c r="E156" s="434"/>
      <c r="F156" s="434"/>
      <c r="G156" s="434"/>
      <c r="H156" s="434"/>
      <c r="I156" s="434"/>
      <c r="J156" s="434"/>
      <c r="K156" s="434"/>
      <c r="L156" s="434"/>
      <c r="M156" s="434"/>
      <c r="N156" s="434"/>
      <c r="O156" s="434"/>
      <c r="P156" s="434"/>
      <c r="Q156" s="434"/>
      <c r="R156" s="434"/>
      <c r="S156" s="434"/>
      <c r="T156" s="434"/>
      <c r="U156" s="434"/>
      <c r="V156" s="434"/>
      <c r="W156" s="434"/>
      <c r="X156" s="434"/>
      <c r="Y156" s="434"/>
      <c r="Z156" s="434"/>
    </row>
    <row r="157" ht="12.75" customHeight="1" spans="1:26">
      <c r="A157" s="434"/>
      <c r="B157" s="434"/>
      <c r="C157" s="434"/>
      <c r="D157" s="434"/>
      <c r="E157" s="434"/>
      <c r="F157" s="434"/>
      <c r="G157" s="434"/>
      <c r="H157" s="434"/>
      <c r="I157" s="434"/>
      <c r="J157" s="434"/>
      <c r="K157" s="434"/>
      <c r="L157" s="434"/>
      <c r="M157" s="434"/>
      <c r="N157" s="434"/>
      <c r="O157" s="434"/>
      <c r="P157" s="434"/>
      <c r="Q157" s="434"/>
      <c r="R157" s="434"/>
      <c r="S157" s="434"/>
      <c r="T157" s="434"/>
      <c r="U157" s="434"/>
      <c r="V157" s="434"/>
      <c r="W157" s="434"/>
      <c r="X157" s="434"/>
      <c r="Y157" s="434"/>
      <c r="Z157" s="434"/>
    </row>
    <row r="158" ht="12.75" customHeight="1" spans="1:26">
      <c r="A158" s="434"/>
      <c r="B158" s="434"/>
      <c r="C158" s="434"/>
      <c r="D158" s="434"/>
      <c r="E158" s="434"/>
      <c r="F158" s="434"/>
      <c r="G158" s="434"/>
      <c r="H158" s="434"/>
      <c r="I158" s="434"/>
      <c r="J158" s="434"/>
      <c r="K158" s="434"/>
      <c r="L158" s="434"/>
      <c r="M158" s="434"/>
      <c r="N158" s="434"/>
      <c r="O158" s="434"/>
      <c r="P158" s="434"/>
      <c r="Q158" s="434"/>
      <c r="R158" s="434"/>
      <c r="S158" s="434"/>
      <c r="T158" s="434"/>
      <c r="U158" s="434"/>
      <c r="V158" s="434"/>
      <c r="W158" s="434"/>
      <c r="X158" s="434"/>
      <c r="Y158" s="434"/>
      <c r="Z158" s="434"/>
    </row>
    <row r="159" ht="12.75" customHeight="1" spans="1:26">
      <c r="A159" s="434"/>
      <c r="B159" s="434"/>
      <c r="C159" s="434"/>
      <c r="D159" s="434"/>
      <c r="E159" s="434"/>
      <c r="F159" s="434"/>
      <c r="G159" s="434"/>
      <c r="H159" s="434"/>
      <c r="I159" s="434"/>
      <c r="J159" s="434"/>
      <c r="K159" s="434"/>
      <c r="L159" s="434"/>
      <c r="M159" s="434"/>
      <c r="N159" s="434"/>
      <c r="O159" s="434"/>
      <c r="P159" s="434"/>
      <c r="Q159" s="434"/>
      <c r="R159" s="434"/>
      <c r="S159" s="434"/>
      <c r="T159" s="434"/>
      <c r="U159" s="434"/>
      <c r="V159" s="434"/>
      <c r="W159" s="434"/>
      <c r="X159" s="434"/>
      <c r="Y159" s="434"/>
      <c r="Z159" s="434"/>
    </row>
    <row r="160" ht="12.75" customHeight="1" spans="1:26">
      <c r="A160" s="434"/>
      <c r="B160" s="434"/>
      <c r="C160" s="434"/>
      <c r="D160" s="434"/>
      <c r="E160" s="434"/>
      <c r="F160" s="434"/>
      <c r="G160" s="434"/>
      <c r="H160" s="434"/>
      <c r="I160" s="434"/>
      <c r="J160" s="434"/>
      <c r="K160" s="434"/>
      <c r="L160" s="434"/>
      <c r="M160" s="434"/>
      <c r="N160" s="434"/>
      <c r="O160" s="434"/>
      <c r="P160" s="434"/>
      <c r="Q160" s="434"/>
      <c r="R160" s="434"/>
      <c r="S160" s="434"/>
      <c r="T160" s="434"/>
      <c r="U160" s="434"/>
      <c r="V160" s="434"/>
      <c r="W160" s="434"/>
      <c r="X160" s="434"/>
      <c r="Y160" s="434"/>
      <c r="Z160" s="434"/>
    </row>
    <row r="161" ht="12.75" customHeight="1" spans="1:26">
      <c r="A161" s="434"/>
      <c r="B161" s="434"/>
      <c r="C161" s="434"/>
      <c r="D161" s="434"/>
      <c r="E161" s="434"/>
      <c r="F161" s="434"/>
      <c r="G161" s="434"/>
      <c r="H161" s="434"/>
      <c r="I161" s="434"/>
      <c r="J161" s="434"/>
      <c r="K161" s="434"/>
      <c r="L161" s="434"/>
      <c r="M161" s="434"/>
      <c r="N161" s="434"/>
      <c r="O161" s="434"/>
      <c r="P161" s="434"/>
      <c r="Q161" s="434"/>
      <c r="R161" s="434"/>
      <c r="S161" s="434"/>
      <c r="T161" s="434"/>
      <c r="U161" s="434"/>
      <c r="V161" s="434"/>
      <c r="W161" s="434"/>
      <c r="X161" s="434"/>
      <c r="Y161" s="434"/>
      <c r="Z161" s="434"/>
    </row>
    <row r="162" ht="12.75" customHeight="1" spans="1:26">
      <c r="A162" s="434"/>
      <c r="B162" s="434"/>
      <c r="C162" s="434"/>
      <c r="D162" s="434"/>
      <c r="E162" s="434"/>
      <c r="F162" s="434"/>
      <c r="G162" s="434"/>
      <c r="H162" s="434"/>
      <c r="I162" s="434"/>
      <c r="J162" s="434"/>
      <c r="K162" s="434"/>
      <c r="L162" s="434"/>
      <c r="M162" s="434"/>
      <c r="N162" s="434"/>
      <c r="O162" s="434"/>
      <c r="P162" s="434"/>
      <c r="Q162" s="434"/>
      <c r="R162" s="434"/>
      <c r="S162" s="434"/>
      <c r="T162" s="434"/>
      <c r="U162" s="434"/>
      <c r="V162" s="434"/>
      <c r="W162" s="434"/>
      <c r="X162" s="434"/>
      <c r="Y162" s="434"/>
      <c r="Z162" s="434"/>
    </row>
    <row r="163" ht="12.75" customHeight="1" spans="1:26">
      <c r="A163" s="434"/>
      <c r="B163" s="434"/>
      <c r="C163" s="434"/>
      <c r="D163" s="434"/>
      <c r="E163" s="434"/>
      <c r="F163" s="434"/>
      <c r="G163" s="434"/>
      <c r="H163" s="434"/>
      <c r="I163" s="434"/>
      <c r="J163" s="434"/>
      <c r="K163" s="434"/>
      <c r="L163" s="434"/>
      <c r="M163" s="434"/>
      <c r="N163" s="434"/>
      <c r="O163" s="434"/>
      <c r="P163" s="434"/>
      <c r="Q163" s="434"/>
      <c r="R163" s="434"/>
      <c r="S163" s="434"/>
      <c r="T163" s="434"/>
      <c r="U163" s="434"/>
      <c r="V163" s="434"/>
      <c r="W163" s="434"/>
      <c r="X163" s="434"/>
      <c r="Y163" s="434"/>
      <c r="Z163" s="434"/>
    </row>
    <row r="164" ht="12.75" customHeight="1" spans="1:26">
      <c r="A164" s="434"/>
      <c r="B164" s="434"/>
      <c r="C164" s="434"/>
      <c r="D164" s="434"/>
      <c r="E164" s="434"/>
      <c r="F164" s="434"/>
      <c r="G164" s="434"/>
      <c r="H164" s="434"/>
      <c r="I164" s="434"/>
      <c r="J164" s="434"/>
      <c r="K164" s="434"/>
      <c r="L164" s="434"/>
      <c r="M164" s="434"/>
      <c r="N164" s="434"/>
      <c r="O164" s="434"/>
      <c r="P164" s="434"/>
      <c r="Q164" s="434"/>
      <c r="R164" s="434"/>
      <c r="S164" s="434"/>
      <c r="T164" s="434"/>
      <c r="U164" s="434"/>
      <c r="V164" s="434"/>
      <c r="W164" s="434"/>
      <c r="X164" s="434"/>
      <c r="Y164" s="434"/>
      <c r="Z164" s="434"/>
    </row>
    <row r="165" ht="12.75" customHeight="1" spans="1:26">
      <c r="A165" s="434"/>
      <c r="B165" s="434"/>
      <c r="C165" s="434"/>
      <c r="D165" s="434"/>
      <c r="E165" s="434"/>
      <c r="F165" s="434"/>
      <c r="G165" s="434"/>
      <c r="H165" s="434"/>
      <c r="I165" s="434"/>
      <c r="J165" s="434"/>
      <c r="K165" s="434"/>
      <c r="L165" s="434"/>
      <c r="M165" s="434"/>
      <c r="N165" s="434"/>
      <c r="O165" s="434"/>
      <c r="P165" s="434"/>
      <c r="Q165" s="434"/>
      <c r="R165" s="434"/>
      <c r="S165" s="434"/>
      <c r="T165" s="434"/>
      <c r="U165" s="434"/>
      <c r="V165" s="434"/>
      <c r="W165" s="434"/>
      <c r="X165" s="434"/>
      <c r="Y165" s="434"/>
      <c r="Z165" s="434"/>
    </row>
    <row r="166" ht="12.75" customHeight="1" spans="1:26">
      <c r="A166" s="434"/>
      <c r="B166" s="434"/>
      <c r="C166" s="434"/>
      <c r="D166" s="434"/>
      <c r="E166" s="434"/>
      <c r="F166" s="434"/>
      <c r="G166" s="434"/>
      <c r="H166" s="434"/>
      <c r="I166" s="434"/>
      <c r="J166" s="434"/>
      <c r="K166" s="434"/>
      <c r="L166" s="434"/>
      <c r="M166" s="434"/>
      <c r="N166" s="434"/>
      <c r="O166" s="434"/>
      <c r="P166" s="434"/>
      <c r="Q166" s="434"/>
      <c r="R166" s="434"/>
      <c r="S166" s="434"/>
      <c r="T166" s="434"/>
      <c r="U166" s="434"/>
      <c r="V166" s="434"/>
      <c r="W166" s="434"/>
      <c r="X166" s="434"/>
      <c r="Y166" s="434"/>
      <c r="Z166" s="434"/>
    </row>
    <row r="167" ht="12.75" customHeight="1" spans="1:26">
      <c r="A167" s="434"/>
      <c r="B167" s="434"/>
      <c r="C167" s="434"/>
      <c r="D167" s="434"/>
      <c r="E167" s="434"/>
      <c r="F167" s="434"/>
      <c r="G167" s="434"/>
      <c r="H167" s="434"/>
      <c r="I167" s="434"/>
      <c r="J167" s="434"/>
      <c r="K167" s="434"/>
      <c r="L167" s="434"/>
      <c r="M167" s="434"/>
      <c r="N167" s="434"/>
      <c r="O167" s="434"/>
      <c r="P167" s="434"/>
      <c r="Q167" s="434"/>
      <c r="R167" s="434"/>
      <c r="S167" s="434"/>
      <c r="T167" s="434"/>
      <c r="U167" s="434"/>
      <c r="V167" s="434"/>
      <c r="W167" s="434"/>
      <c r="X167" s="434"/>
      <c r="Y167" s="434"/>
      <c r="Z167" s="434"/>
    </row>
    <row r="168" ht="12.75" customHeight="1" spans="1:26">
      <c r="A168" s="434"/>
      <c r="B168" s="434"/>
      <c r="C168" s="434"/>
      <c r="D168" s="434"/>
      <c r="E168" s="434"/>
      <c r="F168" s="434"/>
      <c r="G168" s="434"/>
      <c r="H168" s="434"/>
      <c r="I168" s="434"/>
      <c r="J168" s="434"/>
      <c r="K168" s="434"/>
      <c r="L168" s="434"/>
      <c r="M168" s="434"/>
      <c r="N168" s="434"/>
      <c r="O168" s="434"/>
      <c r="P168" s="434"/>
      <c r="Q168" s="434"/>
      <c r="R168" s="434"/>
      <c r="S168" s="434"/>
      <c r="T168" s="434"/>
      <c r="U168" s="434"/>
      <c r="V168" s="434"/>
      <c r="W168" s="434"/>
      <c r="X168" s="434"/>
      <c r="Y168" s="434"/>
      <c r="Z168" s="434"/>
    </row>
    <row r="169" ht="12.75" customHeight="1" spans="1:26">
      <c r="A169" s="434"/>
      <c r="B169" s="434"/>
      <c r="C169" s="434"/>
      <c r="D169" s="434"/>
      <c r="E169" s="434"/>
      <c r="F169" s="434"/>
      <c r="G169" s="434"/>
      <c r="H169" s="434"/>
      <c r="I169" s="434"/>
      <c r="J169" s="434"/>
      <c r="K169" s="434"/>
      <c r="L169" s="434"/>
      <c r="M169" s="434"/>
      <c r="N169" s="434"/>
      <c r="O169" s="434"/>
      <c r="P169" s="434"/>
      <c r="Q169" s="434"/>
      <c r="R169" s="434"/>
      <c r="S169" s="434"/>
      <c r="T169" s="434"/>
      <c r="U169" s="434"/>
      <c r="V169" s="434"/>
      <c r="W169" s="434"/>
      <c r="X169" s="434"/>
      <c r="Y169" s="434"/>
      <c r="Z169" s="434"/>
    </row>
    <row r="170" ht="12.75" customHeight="1" spans="1:26">
      <c r="A170" s="434"/>
      <c r="B170" s="434"/>
      <c r="C170" s="434"/>
      <c r="D170" s="434"/>
      <c r="E170" s="434"/>
      <c r="F170" s="434"/>
      <c r="G170" s="434"/>
      <c r="H170" s="434"/>
      <c r="I170" s="434"/>
      <c r="J170" s="434"/>
      <c r="K170" s="434"/>
      <c r="L170" s="434"/>
      <c r="M170" s="434"/>
      <c r="N170" s="434"/>
      <c r="O170" s="434"/>
      <c r="P170" s="434"/>
      <c r="Q170" s="434"/>
      <c r="R170" s="434"/>
      <c r="S170" s="434"/>
      <c r="T170" s="434"/>
      <c r="U170" s="434"/>
      <c r="V170" s="434"/>
      <c r="W170" s="434"/>
      <c r="X170" s="434"/>
      <c r="Y170" s="434"/>
      <c r="Z170" s="434"/>
    </row>
    <row r="171" ht="12.75" customHeight="1" spans="1:26">
      <c r="A171" s="434"/>
      <c r="B171" s="434"/>
      <c r="C171" s="434"/>
      <c r="D171" s="434"/>
      <c r="E171" s="434"/>
      <c r="F171" s="434"/>
      <c r="G171" s="434"/>
      <c r="H171" s="434"/>
      <c r="I171" s="434"/>
      <c r="J171" s="434"/>
      <c r="K171" s="434"/>
      <c r="L171" s="434"/>
      <c r="M171" s="434"/>
      <c r="N171" s="434"/>
      <c r="O171" s="434"/>
      <c r="P171" s="434"/>
      <c r="Q171" s="434"/>
      <c r="R171" s="434"/>
      <c r="S171" s="434"/>
      <c r="T171" s="434"/>
      <c r="U171" s="434"/>
      <c r="V171" s="434"/>
      <c r="W171" s="434"/>
      <c r="X171" s="434"/>
      <c r="Y171" s="434"/>
      <c r="Z171" s="434"/>
    </row>
    <row r="172" ht="12.75" customHeight="1" spans="1:26">
      <c r="A172" s="434"/>
      <c r="B172" s="434"/>
      <c r="C172" s="434"/>
      <c r="D172" s="434"/>
      <c r="E172" s="434"/>
      <c r="F172" s="434"/>
      <c r="G172" s="434"/>
      <c r="H172" s="434"/>
      <c r="I172" s="434"/>
      <c r="J172" s="434"/>
      <c r="K172" s="434"/>
      <c r="L172" s="434"/>
      <c r="M172" s="434"/>
      <c r="N172" s="434"/>
      <c r="O172" s="434"/>
      <c r="P172" s="434"/>
      <c r="Q172" s="434"/>
      <c r="R172" s="434"/>
      <c r="S172" s="434"/>
      <c r="T172" s="434"/>
      <c r="U172" s="434"/>
      <c r="V172" s="434"/>
      <c r="W172" s="434"/>
      <c r="X172" s="434"/>
      <c r="Y172" s="434"/>
      <c r="Z172" s="434"/>
    </row>
    <row r="173" ht="12.75" customHeight="1" spans="1:26">
      <c r="A173" s="434"/>
      <c r="B173" s="434"/>
      <c r="C173" s="434"/>
      <c r="D173" s="434"/>
      <c r="E173" s="434"/>
      <c r="F173" s="434"/>
      <c r="G173" s="434"/>
      <c r="H173" s="434"/>
      <c r="I173" s="434"/>
      <c r="J173" s="434"/>
      <c r="K173" s="434"/>
      <c r="L173" s="434"/>
      <c r="M173" s="434"/>
      <c r="N173" s="434"/>
      <c r="O173" s="434"/>
      <c r="P173" s="434"/>
      <c r="Q173" s="434"/>
      <c r="R173" s="434"/>
      <c r="S173" s="434"/>
      <c r="T173" s="434"/>
      <c r="U173" s="434"/>
      <c r="V173" s="434"/>
      <c r="W173" s="434"/>
      <c r="X173" s="434"/>
      <c r="Y173" s="434"/>
      <c r="Z173" s="434"/>
    </row>
    <row r="174" ht="12.75" customHeight="1" spans="1:26">
      <c r="A174" s="434"/>
      <c r="B174" s="434"/>
      <c r="C174" s="434"/>
      <c r="D174" s="434"/>
      <c r="E174" s="434"/>
      <c r="F174" s="434"/>
      <c r="G174" s="434"/>
      <c r="H174" s="434"/>
      <c r="I174" s="434"/>
      <c r="J174" s="434"/>
      <c r="K174" s="434"/>
      <c r="L174" s="434"/>
      <c r="M174" s="434"/>
      <c r="N174" s="434"/>
      <c r="O174" s="434"/>
      <c r="P174" s="434"/>
      <c r="Q174" s="434"/>
      <c r="R174" s="434"/>
      <c r="S174" s="434"/>
      <c r="T174" s="434"/>
      <c r="U174" s="434"/>
      <c r="V174" s="434"/>
      <c r="W174" s="434"/>
      <c r="X174" s="434"/>
      <c r="Y174" s="434"/>
      <c r="Z174" s="434"/>
    </row>
    <row r="175" ht="12.75" customHeight="1" spans="1:26">
      <c r="A175" s="434"/>
      <c r="B175" s="434"/>
      <c r="C175" s="434"/>
      <c r="D175" s="434"/>
      <c r="E175" s="434"/>
      <c r="F175" s="434"/>
      <c r="G175" s="434"/>
      <c r="H175" s="434"/>
      <c r="I175" s="434"/>
      <c r="J175" s="434"/>
      <c r="K175" s="434"/>
      <c r="L175" s="434"/>
      <c r="M175" s="434"/>
      <c r="N175" s="434"/>
      <c r="O175" s="434"/>
      <c r="P175" s="434"/>
      <c r="Q175" s="434"/>
      <c r="R175" s="434"/>
      <c r="S175" s="434"/>
      <c r="T175" s="434"/>
      <c r="U175" s="434"/>
      <c r="V175" s="434"/>
      <c r="W175" s="434"/>
      <c r="X175" s="434"/>
      <c r="Y175" s="434"/>
      <c r="Z175" s="434"/>
    </row>
    <row r="176" ht="12.75" customHeight="1" spans="1:26">
      <c r="A176" s="434"/>
      <c r="B176" s="434"/>
      <c r="C176" s="434"/>
      <c r="D176" s="434"/>
      <c r="E176" s="434"/>
      <c r="F176" s="434"/>
      <c r="G176" s="434"/>
      <c r="H176" s="434"/>
      <c r="I176" s="434"/>
      <c r="J176" s="434"/>
      <c r="K176" s="434"/>
      <c r="L176" s="434"/>
      <c r="M176" s="434"/>
      <c r="N176" s="434"/>
      <c r="O176" s="434"/>
      <c r="P176" s="434"/>
      <c r="Q176" s="434"/>
      <c r="R176" s="434"/>
      <c r="S176" s="434"/>
      <c r="T176" s="434"/>
      <c r="U176" s="434"/>
      <c r="V176" s="434"/>
      <c r="W176" s="434"/>
      <c r="X176" s="434"/>
      <c r="Y176" s="434"/>
      <c r="Z176" s="434"/>
    </row>
    <row r="177" ht="12.75" customHeight="1" spans="1:26">
      <c r="A177" s="434"/>
      <c r="B177" s="434"/>
      <c r="C177" s="434"/>
      <c r="D177" s="434"/>
      <c r="E177" s="434"/>
      <c r="F177" s="434"/>
      <c r="G177" s="434"/>
      <c r="H177" s="434"/>
      <c r="I177" s="434"/>
      <c r="J177" s="434"/>
      <c r="K177" s="434"/>
      <c r="L177" s="434"/>
      <c r="M177" s="434"/>
      <c r="N177" s="434"/>
      <c r="O177" s="434"/>
      <c r="P177" s="434"/>
      <c r="Q177" s="434"/>
      <c r="R177" s="434"/>
      <c r="S177" s="434"/>
      <c r="T177" s="434"/>
      <c r="U177" s="434"/>
      <c r="V177" s="434"/>
      <c r="W177" s="434"/>
      <c r="X177" s="434"/>
      <c r="Y177" s="434"/>
      <c r="Z177" s="434"/>
    </row>
    <row r="178" ht="12.75" customHeight="1" spans="1:26">
      <c r="A178" s="434"/>
      <c r="B178" s="434"/>
      <c r="C178" s="434"/>
      <c r="D178" s="434"/>
      <c r="E178" s="434"/>
      <c r="F178" s="434"/>
      <c r="G178" s="434"/>
      <c r="H178" s="434"/>
      <c r="I178" s="434"/>
      <c r="J178" s="434"/>
      <c r="K178" s="434"/>
      <c r="L178" s="434"/>
      <c r="M178" s="434"/>
      <c r="N178" s="434"/>
      <c r="O178" s="434"/>
      <c r="P178" s="434"/>
      <c r="Q178" s="434"/>
      <c r="R178" s="434"/>
      <c r="S178" s="434"/>
      <c r="T178" s="434"/>
      <c r="U178" s="434"/>
      <c r="V178" s="434"/>
      <c r="W178" s="434"/>
      <c r="X178" s="434"/>
      <c r="Y178" s="434"/>
      <c r="Z178" s="434"/>
    </row>
    <row r="179" ht="12.75" customHeight="1" spans="1:26">
      <c r="A179" s="434"/>
      <c r="B179" s="434"/>
      <c r="C179" s="434"/>
      <c r="D179" s="434"/>
      <c r="E179" s="434"/>
      <c r="F179" s="434"/>
      <c r="G179" s="434"/>
      <c r="H179" s="434"/>
      <c r="I179" s="434"/>
      <c r="J179" s="434"/>
      <c r="K179" s="434"/>
      <c r="L179" s="434"/>
      <c r="M179" s="434"/>
      <c r="N179" s="434"/>
      <c r="O179" s="434"/>
      <c r="P179" s="434"/>
      <c r="Q179" s="434"/>
      <c r="R179" s="434"/>
      <c r="S179" s="434"/>
      <c r="T179" s="434"/>
      <c r="U179" s="434"/>
      <c r="V179" s="434"/>
      <c r="W179" s="434"/>
      <c r="X179" s="434"/>
      <c r="Y179" s="434"/>
      <c r="Z179" s="434"/>
    </row>
    <row r="180" ht="12.75" customHeight="1" spans="1:26">
      <c r="A180" s="434"/>
      <c r="B180" s="434"/>
      <c r="C180" s="434"/>
      <c r="D180" s="434"/>
      <c r="E180" s="434"/>
      <c r="F180" s="434"/>
      <c r="G180" s="434"/>
      <c r="H180" s="434"/>
      <c r="I180" s="434"/>
      <c r="J180" s="434"/>
      <c r="K180" s="434"/>
      <c r="L180" s="434"/>
      <c r="M180" s="434"/>
      <c r="N180" s="434"/>
      <c r="O180" s="434"/>
      <c r="P180" s="434"/>
      <c r="Q180" s="434"/>
      <c r="R180" s="434"/>
      <c r="S180" s="434"/>
      <c r="T180" s="434"/>
      <c r="U180" s="434"/>
      <c r="V180" s="434"/>
      <c r="W180" s="434"/>
      <c r="X180" s="434"/>
      <c r="Y180" s="434"/>
      <c r="Z180" s="434"/>
    </row>
    <row r="181" ht="12.75" customHeight="1" spans="1:26">
      <c r="A181" s="434"/>
      <c r="B181" s="434"/>
      <c r="C181" s="434"/>
      <c r="D181" s="434"/>
      <c r="E181" s="434"/>
      <c r="F181" s="434"/>
      <c r="G181" s="434"/>
      <c r="H181" s="434"/>
      <c r="I181" s="434"/>
      <c r="J181" s="434"/>
      <c r="K181" s="434"/>
      <c r="L181" s="434"/>
      <c r="M181" s="434"/>
      <c r="N181" s="434"/>
      <c r="O181" s="434"/>
      <c r="P181" s="434"/>
      <c r="Q181" s="434"/>
      <c r="R181" s="434"/>
      <c r="S181" s="434"/>
      <c r="T181" s="434"/>
      <c r="U181" s="434"/>
      <c r="V181" s="434"/>
      <c r="W181" s="434"/>
      <c r="X181" s="434"/>
      <c r="Y181" s="434"/>
      <c r="Z181" s="434"/>
    </row>
    <row r="182" ht="12.75" customHeight="1" spans="1:26">
      <c r="A182" s="434"/>
      <c r="B182" s="434"/>
      <c r="C182" s="434"/>
      <c r="D182" s="434"/>
      <c r="E182" s="434"/>
      <c r="F182" s="434"/>
      <c r="G182" s="434"/>
      <c r="H182" s="434"/>
      <c r="I182" s="434"/>
      <c r="J182" s="434"/>
      <c r="K182" s="434"/>
      <c r="L182" s="434"/>
      <c r="M182" s="434"/>
      <c r="N182" s="434"/>
      <c r="O182" s="434"/>
      <c r="P182" s="434"/>
      <c r="Q182" s="434"/>
      <c r="R182" s="434"/>
      <c r="S182" s="434"/>
      <c r="T182" s="434"/>
      <c r="U182" s="434"/>
      <c r="V182" s="434"/>
      <c r="W182" s="434"/>
      <c r="X182" s="434"/>
      <c r="Y182" s="434"/>
      <c r="Z182" s="434"/>
    </row>
    <row r="183" ht="12.75" customHeight="1" spans="1:26">
      <c r="A183" s="434"/>
      <c r="B183" s="434"/>
      <c r="C183" s="434"/>
      <c r="D183" s="434"/>
      <c r="E183" s="434"/>
      <c r="F183" s="434"/>
      <c r="G183" s="434"/>
      <c r="H183" s="434"/>
      <c r="I183" s="434"/>
      <c r="J183" s="434"/>
      <c r="K183" s="434"/>
      <c r="L183" s="434"/>
      <c r="M183" s="434"/>
      <c r="N183" s="434"/>
      <c r="O183" s="434"/>
      <c r="P183" s="434"/>
      <c r="Q183" s="434"/>
      <c r="R183" s="434"/>
      <c r="S183" s="434"/>
      <c r="T183" s="434"/>
      <c r="U183" s="434"/>
      <c r="V183" s="434"/>
      <c r="W183" s="434"/>
      <c r="X183" s="434"/>
      <c r="Y183" s="434"/>
      <c r="Z183" s="434"/>
    </row>
    <row r="184" ht="12.75" customHeight="1" spans="1:26">
      <c r="A184" s="434"/>
      <c r="B184" s="434"/>
      <c r="C184" s="434"/>
      <c r="D184" s="434"/>
      <c r="E184" s="434"/>
      <c r="F184" s="434"/>
      <c r="G184" s="434"/>
      <c r="H184" s="434"/>
      <c r="I184" s="434"/>
      <c r="J184" s="434"/>
      <c r="K184" s="434"/>
      <c r="L184" s="434"/>
      <c r="M184" s="434"/>
      <c r="N184" s="434"/>
      <c r="O184" s="434"/>
      <c r="P184" s="434"/>
      <c r="Q184" s="434"/>
      <c r="R184" s="434"/>
      <c r="S184" s="434"/>
      <c r="T184" s="434"/>
      <c r="U184" s="434"/>
      <c r="V184" s="434"/>
      <c r="W184" s="434"/>
      <c r="X184" s="434"/>
      <c r="Y184" s="434"/>
      <c r="Z184" s="434"/>
    </row>
    <row r="185" ht="12.75" customHeight="1" spans="1:26">
      <c r="A185" s="434"/>
      <c r="B185" s="434"/>
      <c r="C185" s="434"/>
      <c r="D185" s="434"/>
      <c r="E185" s="434"/>
      <c r="F185" s="434"/>
      <c r="G185" s="434"/>
      <c r="H185" s="434"/>
      <c r="I185" s="434"/>
      <c r="J185" s="434"/>
      <c r="K185" s="434"/>
      <c r="L185" s="434"/>
      <c r="M185" s="434"/>
      <c r="N185" s="434"/>
      <c r="O185" s="434"/>
      <c r="P185" s="434"/>
      <c r="Q185" s="434"/>
      <c r="R185" s="434"/>
      <c r="S185" s="434"/>
      <c r="T185" s="434"/>
      <c r="U185" s="434"/>
      <c r="V185" s="434"/>
      <c r="W185" s="434"/>
      <c r="X185" s="434"/>
      <c r="Y185" s="434"/>
      <c r="Z185" s="434"/>
    </row>
    <row r="186" ht="12.75" customHeight="1" spans="1:26">
      <c r="A186" s="434"/>
      <c r="B186" s="434"/>
      <c r="C186" s="434"/>
      <c r="D186" s="434"/>
      <c r="E186" s="434"/>
      <c r="F186" s="434"/>
      <c r="G186" s="434"/>
      <c r="H186" s="434"/>
      <c r="I186" s="434"/>
      <c r="J186" s="434"/>
      <c r="K186" s="434"/>
      <c r="L186" s="434"/>
      <c r="M186" s="434"/>
      <c r="N186" s="434"/>
      <c r="O186" s="434"/>
      <c r="P186" s="434"/>
      <c r="Q186" s="434"/>
      <c r="R186" s="434"/>
      <c r="S186" s="434"/>
      <c r="T186" s="434"/>
      <c r="U186" s="434"/>
      <c r="V186" s="434"/>
      <c r="W186" s="434"/>
      <c r="X186" s="434"/>
      <c r="Y186" s="434"/>
      <c r="Z186" s="434"/>
    </row>
    <row r="187" ht="12.75" customHeight="1" spans="1:26">
      <c r="A187" s="434"/>
      <c r="B187" s="434"/>
      <c r="C187" s="434"/>
      <c r="D187" s="434"/>
      <c r="E187" s="434"/>
      <c r="F187" s="434"/>
      <c r="G187" s="434"/>
      <c r="H187" s="434"/>
      <c r="I187" s="434"/>
      <c r="J187" s="434"/>
      <c r="K187" s="434"/>
      <c r="L187" s="434"/>
      <c r="M187" s="434"/>
      <c r="N187" s="434"/>
      <c r="O187" s="434"/>
      <c r="P187" s="434"/>
      <c r="Q187" s="434"/>
      <c r="R187" s="434"/>
      <c r="S187" s="434"/>
      <c r="T187" s="434"/>
      <c r="U187" s="434"/>
      <c r="V187" s="434"/>
      <c r="W187" s="434"/>
      <c r="X187" s="434"/>
      <c r="Y187" s="434"/>
      <c r="Z187" s="434"/>
    </row>
    <row r="188" ht="12.75" customHeight="1" spans="1:26">
      <c r="A188" s="434"/>
      <c r="B188" s="434"/>
      <c r="C188" s="434"/>
      <c r="D188" s="434"/>
      <c r="E188" s="434"/>
      <c r="F188" s="434"/>
      <c r="G188" s="434"/>
      <c r="H188" s="434"/>
      <c r="I188" s="434"/>
      <c r="J188" s="434"/>
      <c r="K188" s="434"/>
      <c r="L188" s="434"/>
      <c r="M188" s="434"/>
      <c r="N188" s="434"/>
      <c r="O188" s="434"/>
      <c r="P188" s="434"/>
      <c r="Q188" s="434"/>
      <c r="R188" s="434"/>
      <c r="S188" s="434"/>
      <c r="T188" s="434"/>
      <c r="U188" s="434"/>
      <c r="V188" s="434"/>
      <c r="W188" s="434"/>
      <c r="X188" s="434"/>
      <c r="Y188" s="434"/>
      <c r="Z188" s="434"/>
    </row>
    <row r="189" ht="12.75" customHeight="1" spans="1:26">
      <c r="A189" s="434"/>
      <c r="B189" s="434"/>
      <c r="C189" s="434"/>
      <c r="D189" s="434"/>
      <c r="E189" s="434"/>
      <c r="F189" s="434"/>
      <c r="G189" s="434"/>
      <c r="H189" s="434"/>
      <c r="I189" s="434"/>
      <c r="J189" s="434"/>
      <c r="K189" s="434"/>
      <c r="L189" s="434"/>
      <c r="M189" s="434"/>
      <c r="N189" s="434"/>
      <c r="O189" s="434"/>
      <c r="P189" s="434"/>
      <c r="Q189" s="434"/>
      <c r="R189" s="434"/>
      <c r="S189" s="434"/>
      <c r="T189" s="434"/>
      <c r="U189" s="434"/>
      <c r="V189" s="434"/>
      <c r="W189" s="434"/>
      <c r="X189" s="434"/>
      <c r="Y189" s="434"/>
      <c r="Z189" s="434"/>
    </row>
    <row r="190" ht="12.75" customHeight="1" spans="1:26">
      <c r="A190" s="434"/>
      <c r="B190" s="434"/>
      <c r="C190" s="434"/>
      <c r="D190" s="434"/>
      <c r="E190" s="434"/>
      <c r="F190" s="434"/>
      <c r="G190" s="434"/>
      <c r="H190" s="434"/>
      <c r="I190" s="434"/>
      <c r="J190" s="434"/>
      <c r="K190" s="434"/>
      <c r="L190" s="434"/>
      <c r="M190" s="434"/>
      <c r="N190" s="434"/>
      <c r="O190" s="434"/>
      <c r="P190" s="434"/>
      <c r="Q190" s="434"/>
      <c r="R190" s="434"/>
      <c r="S190" s="434"/>
      <c r="T190" s="434"/>
      <c r="U190" s="434"/>
      <c r="V190" s="434"/>
      <c r="W190" s="434"/>
      <c r="X190" s="434"/>
      <c r="Y190" s="434"/>
      <c r="Z190" s="434"/>
    </row>
    <row r="191" ht="12.75" customHeight="1" spans="1:26">
      <c r="A191" s="434"/>
      <c r="B191" s="434"/>
      <c r="C191" s="434"/>
      <c r="D191" s="434"/>
      <c r="E191" s="434"/>
      <c r="F191" s="434"/>
      <c r="G191" s="434"/>
      <c r="H191" s="434"/>
      <c r="I191" s="434"/>
      <c r="J191" s="434"/>
      <c r="K191" s="434"/>
      <c r="L191" s="434"/>
      <c r="M191" s="434"/>
      <c r="N191" s="434"/>
      <c r="O191" s="434"/>
      <c r="P191" s="434"/>
      <c r="Q191" s="434"/>
      <c r="R191" s="434"/>
      <c r="S191" s="434"/>
      <c r="T191" s="434"/>
      <c r="U191" s="434"/>
      <c r="V191" s="434"/>
      <c r="W191" s="434"/>
      <c r="X191" s="434"/>
      <c r="Y191" s="434"/>
      <c r="Z191" s="434"/>
    </row>
    <row r="192" ht="12.75" customHeight="1" spans="1:26">
      <c r="A192" s="434"/>
      <c r="B192" s="434"/>
      <c r="C192" s="434"/>
      <c r="D192" s="434"/>
      <c r="E192" s="434"/>
      <c r="F192" s="434"/>
      <c r="G192" s="434"/>
      <c r="H192" s="434"/>
      <c r="I192" s="434"/>
      <c r="J192" s="434"/>
      <c r="K192" s="434"/>
      <c r="L192" s="434"/>
      <c r="M192" s="434"/>
      <c r="N192" s="434"/>
      <c r="O192" s="434"/>
      <c r="P192" s="434"/>
      <c r="Q192" s="434"/>
      <c r="R192" s="434"/>
      <c r="S192" s="434"/>
      <c r="T192" s="434"/>
      <c r="U192" s="434"/>
      <c r="V192" s="434"/>
      <c r="W192" s="434"/>
      <c r="X192" s="434"/>
      <c r="Y192" s="434"/>
      <c r="Z192" s="434"/>
    </row>
    <row r="193" ht="12.75" customHeight="1" spans="1:26">
      <c r="A193" s="434"/>
      <c r="B193" s="434"/>
      <c r="C193" s="434"/>
      <c r="D193" s="434"/>
      <c r="E193" s="434"/>
      <c r="F193" s="434"/>
      <c r="G193" s="434"/>
      <c r="H193" s="434"/>
      <c r="I193" s="434"/>
      <c r="J193" s="434"/>
      <c r="K193" s="434"/>
      <c r="L193" s="434"/>
      <c r="M193" s="434"/>
      <c r="N193" s="434"/>
      <c r="O193" s="434"/>
      <c r="P193" s="434"/>
      <c r="Q193" s="434"/>
      <c r="R193" s="434"/>
      <c r="S193" s="434"/>
      <c r="T193" s="434"/>
      <c r="U193" s="434"/>
      <c r="V193" s="434"/>
      <c r="W193" s="434"/>
      <c r="X193" s="434"/>
      <c r="Y193" s="434"/>
      <c r="Z193" s="434"/>
    </row>
    <row r="194" ht="12.75" customHeight="1" spans="1:26">
      <c r="A194" s="434"/>
      <c r="B194" s="434"/>
      <c r="C194" s="434"/>
      <c r="D194" s="434"/>
      <c r="E194" s="434"/>
      <c r="F194" s="434"/>
      <c r="G194" s="434"/>
      <c r="H194" s="434"/>
      <c r="I194" s="434"/>
      <c r="J194" s="434"/>
      <c r="K194" s="434"/>
      <c r="L194" s="434"/>
      <c r="M194" s="434"/>
      <c r="N194" s="434"/>
      <c r="O194" s="434"/>
      <c r="P194" s="434"/>
      <c r="Q194" s="434"/>
      <c r="R194" s="434"/>
      <c r="S194" s="434"/>
      <c r="T194" s="434"/>
      <c r="U194" s="434"/>
      <c r="V194" s="434"/>
      <c r="W194" s="434"/>
      <c r="X194" s="434"/>
      <c r="Y194" s="434"/>
      <c r="Z194" s="434"/>
    </row>
    <row r="195" ht="12.75" customHeight="1" spans="1:26">
      <c r="A195" s="434"/>
      <c r="B195" s="434"/>
      <c r="C195" s="434"/>
      <c r="D195" s="434"/>
      <c r="E195" s="434"/>
      <c r="F195" s="434"/>
      <c r="G195" s="434"/>
      <c r="H195" s="434"/>
      <c r="I195" s="434"/>
      <c r="J195" s="434"/>
      <c r="K195" s="434"/>
      <c r="L195" s="434"/>
      <c r="M195" s="434"/>
      <c r="N195" s="434"/>
      <c r="O195" s="434"/>
      <c r="P195" s="434"/>
      <c r="Q195" s="434"/>
      <c r="R195" s="434"/>
      <c r="S195" s="434"/>
      <c r="T195" s="434"/>
      <c r="U195" s="434"/>
      <c r="V195" s="434"/>
      <c r="W195" s="434"/>
      <c r="X195" s="434"/>
      <c r="Y195" s="434"/>
      <c r="Z195" s="434"/>
    </row>
    <row r="196" ht="12.75" customHeight="1" spans="1:26">
      <c r="A196" s="434"/>
      <c r="B196" s="434"/>
      <c r="C196" s="434"/>
      <c r="D196" s="434"/>
      <c r="E196" s="434"/>
      <c r="F196" s="434"/>
      <c r="G196" s="434"/>
      <c r="H196" s="434"/>
      <c r="I196" s="434"/>
      <c r="J196" s="434"/>
      <c r="K196" s="434"/>
      <c r="L196" s="434"/>
      <c r="M196" s="434"/>
      <c r="N196" s="434"/>
      <c r="O196" s="434"/>
      <c r="P196" s="434"/>
      <c r="Q196" s="434"/>
      <c r="R196" s="434"/>
      <c r="S196" s="434"/>
      <c r="T196" s="434"/>
      <c r="U196" s="434"/>
      <c r="V196" s="434"/>
      <c r="W196" s="434"/>
      <c r="X196" s="434"/>
      <c r="Y196" s="434"/>
      <c r="Z196" s="434"/>
    </row>
    <row r="197" ht="12.75" customHeight="1" spans="1:26">
      <c r="A197" s="434"/>
      <c r="B197" s="434"/>
      <c r="C197" s="434"/>
      <c r="D197" s="434"/>
      <c r="E197" s="434"/>
      <c r="F197" s="434"/>
      <c r="G197" s="434"/>
      <c r="H197" s="434"/>
      <c r="I197" s="434"/>
      <c r="J197" s="434"/>
      <c r="K197" s="434"/>
      <c r="L197" s="434"/>
      <c r="M197" s="434"/>
      <c r="N197" s="434"/>
      <c r="O197" s="434"/>
      <c r="P197" s="434"/>
      <c r="Q197" s="434"/>
      <c r="R197" s="434"/>
      <c r="S197" s="434"/>
      <c r="T197" s="434"/>
      <c r="U197" s="434"/>
      <c r="V197" s="434"/>
      <c r="W197" s="434"/>
      <c r="X197" s="434"/>
      <c r="Y197" s="434"/>
      <c r="Z197" s="434"/>
    </row>
    <row r="198" ht="12.75" customHeight="1" spans="1:26">
      <c r="A198" s="434"/>
      <c r="B198" s="434"/>
      <c r="C198" s="434"/>
      <c r="D198" s="434"/>
      <c r="E198" s="434"/>
      <c r="F198" s="434"/>
      <c r="G198" s="434"/>
      <c r="H198" s="434"/>
      <c r="I198" s="434"/>
      <c r="J198" s="434"/>
      <c r="K198" s="434"/>
      <c r="L198" s="434"/>
      <c r="M198" s="434"/>
      <c r="N198" s="434"/>
      <c r="O198" s="434"/>
      <c r="P198" s="434"/>
      <c r="Q198" s="434"/>
      <c r="R198" s="434"/>
      <c r="S198" s="434"/>
      <c r="T198" s="434"/>
      <c r="U198" s="434"/>
      <c r="V198" s="434"/>
      <c r="W198" s="434"/>
      <c r="X198" s="434"/>
      <c r="Y198" s="434"/>
      <c r="Z198" s="434"/>
    </row>
    <row r="199" ht="12.75" customHeight="1" spans="1:26">
      <c r="A199" s="434"/>
      <c r="B199" s="434"/>
      <c r="C199" s="434"/>
      <c r="D199" s="434"/>
      <c r="E199" s="434"/>
      <c r="F199" s="434"/>
      <c r="G199" s="434"/>
      <c r="H199" s="434"/>
      <c r="I199" s="434"/>
      <c r="J199" s="434"/>
      <c r="K199" s="434"/>
      <c r="L199" s="434"/>
      <c r="M199" s="434"/>
      <c r="N199" s="434"/>
      <c r="O199" s="434"/>
      <c r="P199" s="434"/>
      <c r="Q199" s="434"/>
      <c r="R199" s="434"/>
      <c r="S199" s="434"/>
      <c r="T199" s="434"/>
      <c r="U199" s="434"/>
      <c r="V199" s="434"/>
      <c r="W199" s="434"/>
      <c r="X199" s="434"/>
      <c r="Y199" s="434"/>
      <c r="Z199" s="434"/>
    </row>
    <row r="200" ht="12.75" customHeight="1" spans="1:26">
      <c r="A200" s="434"/>
      <c r="B200" s="434"/>
      <c r="C200" s="434"/>
      <c r="D200" s="434"/>
      <c r="E200" s="434"/>
      <c r="F200" s="434"/>
      <c r="G200" s="434"/>
      <c r="H200" s="434"/>
      <c r="I200" s="434"/>
      <c r="J200" s="434"/>
      <c r="K200" s="434"/>
      <c r="L200" s="434"/>
      <c r="M200" s="434"/>
      <c r="N200" s="434"/>
      <c r="O200" s="434"/>
      <c r="P200" s="434"/>
      <c r="Q200" s="434"/>
      <c r="R200" s="434"/>
      <c r="S200" s="434"/>
      <c r="T200" s="434"/>
      <c r="U200" s="434"/>
      <c r="V200" s="434"/>
      <c r="W200" s="434"/>
      <c r="X200" s="434"/>
      <c r="Y200" s="434"/>
      <c r="Z200" s="434"/>
    </row>
    <row r="201" ht="12.75" customHeight="1" spans="1:26">
      <c r="A201" s="434"/>
      <c r="B201" s="434"/>
      <c r="C201" s="434"/>
      <c r="D201" s="434"/>
      <c r="E201" s="434"/>
      <c r="F201" s="434"/>
      <c r="G201" s="434"/>
      <c r="H201" s="434"/>
      <c r="I201" s="434"/>
      <c r="J201" s="434"/>
      <c r="K201" s="434"/>
      <c r="L201" s="434"/>
      <c r="M201" s="434"/>
      <c r="N201" s="434"/>
      <c r="O201" s="434"/>
      <c r="P201" s="434"/>
      <c r="Q201" s="434"/>
      <c r="R201" s="434"/>
      <c r="S201" s="434"/>
      <c r="T201" s="434"/>
      <c r="U201" s="434"/>
      <c r="V201" s="434"/>
      <c r="W201" s="434"/>
      <c r="X201" s="434"/>
      <c r="Y201" s="434"/>
      <c r="Z201" s="434"/>
    </row>
    <row r="202" ht="12.75" customHeight="1" spans="1:26">
      <c r="A202" s="434"/>
      <c r="B202" s="434"/>
      <c r="C202" s="434"/>
      <c r="D202" s="434"/>
      <c r="E202" s="434"/>
      <c r="F202" s="434"/>
      <c r="G202" s="434"/>
      <c r="H202" s="434"/>
      <c r="I202" s="434"/>
      <c r="J202" s="434"/>
      <c r="K202" s="434"/>
      <c r="L202" s="434"/>
      <c r="M202" s="434"/>
      <c r="N202" s="434"/>
      <c r="O202" s="434"/>
      <c r="P202" s="434"/>
      <c r="Q202" s="434"/>
      <c r="R202" s="434"/>
      <c r="S202" s="434"/>
      <c r="T202" s="434"/>
      <c r="U202" s="434"/>
      <c r="V202" s="434"/>
      <c r="W202" s="434"/>
      <c r="X202" s="434"/>
      <c r="Y202" s="434"/>
      <c r="Z202" s="434"/>
    </row>
    <row r="203" ht="12.75" customHeight="1" spans="1:26">
      <c r="A203" s="434"/>
      <c r="B203" s="434"/>
      <c r="C203" s="434"/>
      <c r="D203" s="434"/>
      <c r="E203" s="434"/>
      <c r="F203" s="434"/>
      <c r="G203" s="434"/>
      <c r="H203" s="434"/>
      <c r="I203" s="434"/>
      <c r="J203" s="434"/>
      <c r="K203" s="434"/>
      <c r="L203" s="434"/>
      <c r="M203" s="434"/>
      <c r="N203" s="434"/>
      <c r="O203" s="434"/>
      <c r="P203" s="434"/>
      <c r="Q203" s="434"/>
      <c r="R203" s="434"/>
      <c r="S203" s="434"/>
      <c r="T203" s="434"/>
      <c r="U203" s="434"/>
      <c r="V203" s="434"/>
      <c r="W203" s="434"/>
      <c r="X203" s="434"/>
      <c r="Y203" s="434"/>
      <c r="Z203" s="434"/>
    </row>
    <row r="204" ht="12.75" customHeight="1" spans="1:26">
      <c r="A204" s="434"/>
      <c r="B204" s="434"/>
      <c r="C204" s="434"/>
      <c r="D204" s="434"/>
      <c r="E204" s="434"/>
      <c r="F204" s="434"/>
      <c r="G204" s="434"/>
      <c r="H204" s="434"/>
      <c r="I204" s="434"/>
      <c r="J204" s="434"/>
      <c r="K204" s="434"/>
      <c r="L204" s="434"/>
      <c r="M204" s="434"/>
      <c r="N204" s="434"/>
      <c r="O204" s="434"/>
      <c r="P204" s="434"/>
      <c r="Q204" s="434"/>
      <c r="R204" s="434"/>
      <c r="S204" s="434"/>
      <c r="T204" s="434"/>
      <c r="U204" s="434"/>
      <c r="V204" s="434"/>
      <c r="W204" s="434"/>
      <c r="X204" s="434"/>
      <c r="Y204" s="434"/>
      <c r="Z204" s="434"/>
    </row>
    <row r="205" ht="12.75" customHeight="1" spans="1:26">
      <c r="A205" s="434"/>
      <c r="B205" s="434"/>
      <c r="C205" s="434"/>
      <c r="D205" s="434"/>
      <c r="E205" s="434"/>
      <c r="F205" s="434"/>
      <c r="G205" s="434"/>
      <c r="H205" s="434"/>
      <c r="I205" s="434"/>
      <c r="J205" s="434"/>
      <c r="K205" s="434"/>
      <c r="L205" s="434"/>
      <c r="M205" s="434"/>
      <c r="N205" s="434"/>
      <c r="O205" s="434"/>
      <c r="P205" s="434"/>
      <c r="Q205" s="434"/>
      <c r="R205" s="434"/>
      <c r="S205" s="434"/>
      <c r="T205" s="434"/>
      <c r="U205" s="434"/>
      <c r="V205" s="434"/>
      <c r="W205" s="434"/>
      <c r="X205" s="434"/>
      <c r="Y205" s="434"/>
      <c r="Z205" s="434"/>
    </row>
    <row r="206" ht="12.75" customHeight="1" spans="1:26">
      <c r="A206" s="434"/>
      <c r="B206" s="434"/>
      <c r="C206" s="434"/>
      <c r="D206" s="434"/>
      <c r="E206" s="434"/>
      <c r="F206" s="434"/>
      <c r="G206" s="434"/>
      <c r="H206" s="434"/>
      <c r="I206" s="434"/>
      <c r="J206" s="434"/>
      <c r="K206" s="434"/>
      <c r="L206" s="434"/>
      <c r="M206" s="434"/>
      <c r="N206" s="434"/>
      <c r="O206" s="434"/>
      <c r="P206" s="434"/>
      <c r="Q206" s="434"/>
      <c r="R206" s="434"/>
      <c r="S206" s="434"/>
      <c r="T206" s="434"/>
      <c r="U206" s="434"/>
      <c r="V206" s="434"/>
      <c r="W206" s="434"/>
      <c r="X206" s="434"/>
      <c r="Y206" s="434"/>
      <c r="Z206" s="434"/>
    </row>
    <row r="207" ht="12.75" customHeight="1" spans="1:26">
      <c r="A207" s="434"/>
      <c r="B207" s="434"/>
      <c r="C207" s="434"/>
      <c r="D207" s="434"/>
      <c r="E207" s="434"/>
      <c r="F207" s="434"/>
      <c r="G207" s="434"/>
      <c r="H207" s="434"/>
      <c r="I207" s="434"/>
      <c r="J207" s="434"/>
      <c r="K207" s="434"/>
      <c r="L207" s="434"/>
      <c r="M207" s="434"/>
      <c r="N207" s="434"/>
      <c r="O207" s="434"/>
      <c r="P207" s="434"/>
      <c r="Q207" s="434"/>
      <c r="R207" s="434"/>
      <c r="S207" s="434"/>
      <c r="T207" s="434"/>
      <c r="U207" s="434"/>
      <c r="V207" s="434"/>
      <c r="W207" s="434"/>
      <c r="X207" s="434"/>
      <c r="Y207" s="434"/>
      <c r="Z207" s="434"/>
    </row>
    <row r="208" ht="12.75" customHeight="1" spans="1:26">
      <c r="A208" s="434"/>
      <c r="B208" s="434"/>
      <c r="C208" s="434"/>
      <c r="D208" s="434"/>
      <c r="E208" s="434"/>
      <c r="F208" s="434"/>
      <c r="G208" s="434"/>
      <c r="H208" s="434"/>
      <c r="I208" s="434"/>
      <c r="J208" s="434"/>
      <c r="K208" s="434"/>
      <c r="L208" s="434"/>
      <c r="M208" s="434"/>
      <c r="N208" s="434"/>
      <c r="O208" s="434"/>
      <c r="P208" s="434"/>
      <c r="Q208" s="434"/>
      <c r="R208" s="434"/>
      <c r="S208" s="434"/>
      <c r="T208" s="434"/>
      <c r="U208" s="434"/>
      <c r="V208" s="434"/>
      <c r="W208" s="434"/>
      <c r="X208" s="434"/>
      <c r="Y208" s="434"/>
      <c r="Z208" s="434"/>
    </row>
    <row r="209" ht="12.75" customHeight="1" spans="1:26">
      <c r="A209" s="434"/>
      <c r="B209" s="434"/>
      <c r="C209" s="434"/>
      <c r="D209" s="434"/>
      <c r="E209" s="434"/>
      <c r="F209" s="434"/>
      <c r="G209" s="434"/>
      <c r="H209" s="434"/>
      <c r="I209" s="434"/>
      <c r="J209" s="434"/>
      <c r="K209" s="434"/>
      <c r="L209" s="434"/>
      <c r="M209" s="434"/>
      <c r="N209" s="434"/>
      <c r="O209" s="434"/>
      <c r="P209" s="434"/>
      <c r="Q209" s="434"/>
      <c r="R209" s="434"/>
      <c r="S209" s="434"/>
      <c r="T209" s="434"/>
      <c r="U209" s="434"/>
      <c r="V209" s="434"/>
      <c r="W209" s="434"/>
      <c r="X209" s="434"/>
      <c r="Y209" s="434"/>
      <c r="Z209" s="434"/>
    </row>
    <row r="210" ht="12.75" customHeight="1" spans="1:26">
      <c r="A210" s="434"/>
      <c r="B210" s="434"/>
      <c r="C210" s="434"/>
      <c r="D210" s="434"/>
      <c r="E210" s="434"/>
      <c r="F210" s="434"/>
      <c r="G210" s="434"/>
      <c r="H210" s="434"/>
      <c r="I210" s="434"/>
      <c r="J210" s="434"/>
      <c r="K210" s="434"/>
      <c r="L210" s="434"/>
      <c r="M210" s="434"/>
      <c r="N210" s="434"/>
      <c r="O210" s="434"/>
      <c r="P210" s="434"/>
      <c r="Q210" s="434"/>
      <c r="R210" s="434"/>
      <c r="S210" s="434"/>
      <c r="T210" s="434"/>
      <c r="U210" s="434"/>
      <c r="V210" s="434"/>
      <c r="W210" s="434"/>
      <c r="X210" s="434"/>
      <c r="Y210" s="434"/>
      <c r="Z210" s="434"/>
    </row>
    <row r="211" ht="12.75" customHeight="1" spans="1:26">
      <c r="A211" s="434"/>
      <c r="B211" s="434"/>
      <c r="C211" s="434"/>
      <c r="D211" s="434"/>
      <c r="E211" s="434"/>
      <c r="F211" s="434"/>
      <c r="G211" s="434"/>
      <c r="H211" s="434"/>
      <c r="I211" s="434"/>
      <c r="J211" s="434"/>
      <c r="K211" s="434"/>
      <c r="L211" s="434"/>
      <c r="M211" s="434"/>
      <c r="N211" s="434"/>
      <c r="O211" s="434"/>
      <c r="P211" s="434"/>
      <c r="Q211" s="434"/>
      <c r="R211" s="434"/>
      <c r="S211" s="434"/>
      <c r="T211" s="434"/>
      <c r="U211" s="434"/>
      <c r="V211" s="434"/>
      <c r="W211" s="434"/>
      <c r="X211" s="434"/>
      <c r="Y211" s="434"/>
      <c r="Z211" s="434"/>
    </row>
    <row r="212" ht="12.75" customHeight="1" spans="1:26">
      <c r="A212" s="434"/>
      <c r="B212" s="434"/>
      <c r="C212" s="434"/>
      <c r="D212" s="434"/>
      <c r="E212" s="434"/>
      <c r="F212" s="434"/>
      <c r="G212" s="434"/>
      <c r="H212" s="434"/>
      <c r="I212" s="434"/>
      <c r="J212" s="434"/>
      <c r="K212" s="434"/>
      <c r="L212" s="434"/>
      <c r="M212" s="434"/>
      <c r="N212" s="434"/>
      <c r="O212" s="434"/>
      <c r="P212" s="434"/>
      <c r="Q212" s="434"/>
      <c r="R212" s="434"/>
      <c r="S212" s="434"/>
      <c r="T212" s="434"/>
      <c r="U212" s="434"/>
      <c r="V212" s="434"/>
      <c r="W212" s="434"/>
      <c r="X212" s="434"/>
      <c r="Y212" s="434"/>
      <c r="Z212" s="434"/>
    </row>
    <row r="213" ht="12.75" customHeight="1" spans="1:26">
      <c r="A213" s="434"/>
      <c r="B213" s="434"/>
      <c r="C213" s="434"/>
      <c r="D213" s="434"/>
      <c r="E213" s="434"/>
      <c r="F213" s="434"/>
      <c r="G213" s="434"/>
      <c r="H213" s="434"/>
      <c r="I213" s="434"/>
      <c r="J213" s="434"/>
      <c r="K213" s="434"/>
      <c r="L213" s="434"/>
      <c r="M213" s="434"/>
      <c r="N213" s="434"/>
      <c r="O213" s="434"/>
      <c r="P213" s="434"/>
      <c r="Q213" s="434"/>
      <c r="R213" s="434"/>
      <c r="S213" s="434"/>
      <c r="T213" s="434"/>
      <c r="U213" s="434"/>
      <c r="V213" s="434"/>
      <c r="W213" s="434"/>
      <c r="X213" s="434"/>
      <c r="Y213" s="434"/>
      <c r="Z213" s="434"/>
    </row>
    <row r="214" ht="12.75" customHeight="1" spans="1:26">
      <c r="A214" s="434"/>
      <c r="B214" s="434"/>
      <c r="C214" s="434"/>
      <c r="D214" s="434"/>
      <c r="E214" s="434"/>
      <c r="F214" s="434"/>
      <c r="G214" s="434"/>
      <c r="H214" s="434"/>
      <c r="I214" s="434"/>
      <c r="J214" s="434"/>
      <c r="K214" s="434"/>
      <c r="L214" s="434"/>
      <c r="M214" s="434"/>
      <c r="N214" s="434"/>
      <c r="O214" s="434"/>
      <c r="P214" s="434"/>
      <c r="Q214" s="434"/>
      <c r="R214" s="434"/>
      <c r="S214" s="434"/>
      <c r="T214" s="434"/>
      <c r="U214" s="434"/>
      <c r="V214" s="434"/>
      <c r="W214" s="434"/>
      <c r="X214" s="434"/>
      <c r="Y214" s="434"/>
      <c r="Z214" s="434"/>
    </row>
    <row r="215" ht="12.75" customHeight="1" spans="1:26">
      <c r="A215" s="434"/>
      <c r="B215" s="434"/>
      <c r="C215" s="434"/>
      <c r="D215" s="434"/>
      <c r="E215" s="434"/>
      <c r="F215" s="434"/>
      <c r="G215" s="434"/>
      <c r="H215" s="434"/>
      <c r="I215" s="434"/>
      <c r="J215" s="434"/>
      <c r="K215" s="434"/>
      <c r="L215" s="434"/>
      <c r="M215" s="434"/>
      <c r="N215" s="434"/>
      <c r="O215" s="434"/>
      <c r="P215" s="434"/>
      <c r="Q215" s="434"/>
      <c r="R215" s="434"/>
      <c r="S215" s="434"/>
      <c r="T215" s="434"/>
      <c r="U215" s="434"/>
      <c r="V215" s="434"/>
      <c r="W215" s="434"/>
      <c r="X215" s="434"/>
      <c r="Y215" s="434"/>
      <c r="Z215" s="434"/>
    </row>
    <row r="216" ht="12.75" customHeight="1" spans="1:26">
      <c r="A216" s="434"/>
      <c r="B216" s="434"/>
      <c r="C216" s="434"/>
      <c r="D216" s="434"/>
      <c r="E216" s="434"/>
      <c r="F216" s="434"/>
      <c r="G216" s="434"/>
      <c r="H216" s="434"/>
      <c r="I216" s="434"/>
      <c r="J216" s="434"/>
      <c r="K216" s="434"/>
      <c r="L216" s="434"/>
      <c r="M216" s="434"/>
      <c r="N216" s="434"/>
      <c r="O216" s="434"/>
      <c r="P216" s="434"/>
      <c r="Q216" s="434"/>
      <c r="R216" s="434"/>
      <c r="S216" s="434"/>
      <c r="T216" s="434"/>
      <c r="U216" s="434"/>
      <c r="V216" s="434"/>
      <c r="W216" s="434"/>
      <c r="X216" s="434"/>
      <c r="Y216" s="434"/>
      <c r="Z216" s="434"/>
    </row>
    <row r="217" ht="12.75" customHeight="1" spans="1:26">
      <c r="A217" s="434"/>
      <c r="B217" s="434"/>
      <c r="C217" s="434"/>
      <c r="D217" s="434"/>
      <c r="E217" s="434"/>
      <c r="F217" s="434"/>
      <c r="G217" s="434"/>
      <c r="H217" s="434"/>
      <c r="I217" s="434"/>
      <c r="J217" s="434"/>
      <c r="K217" s="434"/>
      <c r="L217" s="434"/>
      <c r="M217" s="434"/>
      <c r="N217" s="434"/>
      <c r="O217" s="434"/>
      <c r="P217" s="434"/>
      <c r="Q217" s="434"/>
      <c r="R217" s="434"/>
      <c r="S217" s="434"/>
      <c r="T217" s="434"/>
      <c r="U217" s="434"/>
      <c r="V217" s="434"/>
      <c r="W217" s="434"/>
      <c r="X217" s="434"/>
      <c r="Y217" s="434"/>
      <c r="Z217" s="434"/>
    </row>
    <row r="218" ht="12.75" customHeight="1" spans="1:26">
      <c r="A218" s="434"/>
      <c r="B218" s="434"/>
      <c r="C218" s="434"/>
      <c r="D218" s="434"/>
      <c r="E218" s="434"/>
      <c r="F218" s="434"/>
      <c r="G218" s="434"/>
      <c r="H218" s="434"/>
      <c r="I218" s="434"/>
      <c r="J218" s="434"/>
      <c r="K218" s="434"/>
      <c r="L218" s="434"/>
      <c r="M218" s="434"/>
      <c r="N218" s="434"/>
      <c r="O218" s="434"/>
      <c r="P218" s="434"/>
      <c r="Q218" s="434"/>
      <c r="R218" s="434"/>
      <c r="S218" s="434"/>
      <c r="T218" s="434"/>
      <c r="U218" s="434"/>
      <c r="V218" s="434"/>
      <c r="W218" s="434"/>
      <c r="X218" s="434"/>
      <c r="Y218" s="434"/>
      <c r="Z218" s="434"/>
    </row>
    <row r="219" ht="12.75" customHeight="1" spans="1:26">
      <c r="A219" s="434"/>
      <c r="B219" s="434"/>
      <c r="C219" s="434"/>
      <c r="D219" s="434"/>
      <c r="E219" s="434"/>
      <c r="F219" s="434"/>
      <c r="G219" s="434"/>
      <c r="H219" s="434"/>
      <c r="I219" s="434"/>
      <c r="J219" s="434"/>
      <c r="K219" s="434"/>
      <c r="L219" s="434"/>
      <c r="M219" s="434"/>
      <c r="N219" s="434"/>
      <c r="O219" s="434"/>
      <c r="P219" s="434"/>
      <c r="Q219" s="434"/>
      <c r="R219" s="434"/>
      <c r="S219" s="434"/>
      <c r="T219" s="434"/>
      <c r="U219" s="434"/>
      <c r="V219" s="434"/>
      <c r="W219" s="434"/>
      <c r="X219" s="434"/>
      <c r="Y219" s="434"/>
      <c r="Z219" s="434"/>
    </row>
    <row r="220" ht="12.75" customHeight="1" spans="1:26">
      <c r="A220" s="434"/>
      <c r="B220" s="434"/>
      <c r="C220" s="434"/>
      <c r="D220" s="434"/>
      <c r="E220" s="434"/>
      <c r="F220" s="434"/>
      <c r="G220" s="434"/>
      <c r="H220" s="434"/>
      <c r="I220" s="434"/>
      <c r="J220" s="434"/>
      <c r="K220" s="434"/>
      <c r="L220" s="434"/>
      <c r="M220" s="434"/>
      <c r="N220" s="434"/>
      <c r="O220" s="434"/>
      <c r="P220" s="434"/>
      <c r="Q220" s="434"/>
      <c r="R220" s="434"/>
      <c r="S220" s="434"/>
      <c r="T220" s="434"/>
      <c r="U220" s="434"/>
      <c r="V220" s="434"/>
      <c r="W220" s="434"/>
      <c r="X220" s="434"/>
      <c r="Y220" s="434"/>
      <c r="Z220" s="43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A1:Q1"/>
    <mergeCell ref="A2:Q2"/>
    <mergeCell ref="B4:C4"/>
    <mergeCell ref="D4:E4"/>
    <mergeCell ref="F4:G4"/>
    <mergeCell ref="J4:L4"/>
    <mergeCell ref="O4:P4"/>
    <mergeCell ref="E13:F13"/>
    <mergeCell ref="G13:I13"/>
    <mergeCell ref="J13:L13"/>
    <mergeCell ref="A4:A5"/>
    <mergeCell ref="A13:A14"/>
    <mergeCell ref="B13:B14"/>
    <mergeCell ref="C13:C14"/>
    <mergeCell ref="D13:D14"/>
    <mergeCell ref="H4:H5"/>
    <mergeCell ref="I4:I5"/>
    <mergeCell ref="M4:M5"/>
    <mergeCell ref="M13:M14"/>
    <mergeCell ref="N4:N5"/>
    <mergeCell ref="N13:N14"/>
    <mergeCell ref="O13:O14"/>
    <mergeCell ref="P13:P14"/>
    <mergeCell ref="Q13:Q14"/>
    <mergeCell ref="R13:R14"/>
  </mergeCells>
  <pageMargins left="1.0625" right="0.16875" top="1.01875" bottom="0.4" header="0" footer="0"/>
  <pageSetup paperSize="5" scale="70" orientation="landscape"/>
  <headerFooter/>
  <rowBreaks count="1" manualBreakCount="1">
    <brk id="21" max="0" man="1"/>
  </rowBreaks>
  <colBreaks count="1" manualBreakCount="1">
    <brk id="17" max="19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AI1000"/>
  <sheetViews>
    <sheetView view="pageBreakPreview" zoomScaleNormal="100" topLeftCell="A22" workbookViewId="0">
      <selection activeCell="I25" sqref="I25:J29"/>
    </sheetView>
  </sheetViews>
  <sheetFormatPr defaultColWidth="14.4285714285714" defaultRowHeight="15" customHeight="1"/>
  <cols>
    <col min="1" max="1" width="4.42857142857143" customWidth="1"/>
    <col min="2" max="2" width="11.7142857142857" customWidth="1"/>
    <col min="3" max="3" width="11.8571428571429" customWidth="1"/>
    <col min="4" max="4" width="12.4285714285714" customWidth="1"/>
    <col min="5" max="5" width="8.71428571428571" customWidth="1"/>
    <col min="6" max="6" width="8.42857142857143" customWidth="1"/>
    <col min="7" max="7" width="7.57142857142857" customWidth="1"/>
    <col min="8" max="8" width="8.42857142857143" customWidth="1"/>
    <col min="9" max="9" width="7.85714285714286" customWidth="1"/>
    <col min="10" max="10" width="8" customWidth="1"/>
    <col min="11" max="11" width="7.14285714285714" customWidth="1"/>
    <col min="12" max="12" width="8.28571428571429" customWidth="1"/>
    <col min="13" max="13" width="9.28571428571429" customWidth="1"/>
    <col min="14" max="14" width="8.85714285714286" customWidth="1"/>
    <col min="15" max="15" width="8.71428571428571" customWidth="1"/>
    <col min="16" max="16" width="14.1428571428571" customWidth="1"/>
    <col min="17" max="17" width="17.1428571428571" customWidth="1"/>
    <col min="18" max="18" width="12.7142857142857" customWidth="1"/>
    <col min="19" max="19" width="11" customWidth="1"/>
    <col min="20" max="35" width="9.14285714285714" customWidth="1"/>
  </cols>
  <sheetData>
    <row r="1" ht="32.25" customHeight="1" spans="1:35">
      <c r="A1" s="151" t="s">
        <v>158</v>
      </c>
      <c r="B1" s="422" t="s">
        <v>140</v>
      </c>
      <c r="C1" s="423" t="s">
        <v>159</v>
      </c>
      <c r="D1" s="35"/>
      <c r="E1" s="423" t="e">
        <f>"Metering Status - Single Phase                         as on "&amp;TEXT(EOMONTH(#REF!,0),"DD-MM-YYYY")</f>
        <v>#REF!</v>
      </c>
      <c r="F1" s="34"/>
      <c r="G1" s="34"/>
      <c r="H1" s="35"/>
      <c r="I1" s="423" t="e">
        <f>"Metering Status - Three Phase                              as on "&amp;TEXT(EOMONTH(#REF!,0),"DD-MM-YYYY")</f>
        <v>#REF!</v>
      </c>
      <c r="J1" s="34"/>
      <c r="K1" s="34"/>
      <c r="L1" s="35"/>
      <c r="M1" s="422" t="e">
        <f>"No. of defective 1 - Phase meters newly Developed in "&amp;TEXT(#REF!,"mmm-yyyy")</f>
        <v>#REF!</v>
      </c>
      <c r="N1" s="422" t="s">
        <v>160</v>
      </c>
      <c r="O1" s="422" t="e">
        <f>"No. of Bills raised on physical meter reading basis during "&amp;TEXT(#REF!,"mmm-yyyy")</f>
        <v>#REF!</v>
      </c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</row>
    <row r="2" ht="57" customHeight="1" spans="1:35">
      <c r="A2" s="316"/>
      <c r="B2" s="316"/>
      <c r="C2" s="422" t="e">
        <f>"Total no. of Cons. as per Service connection Register as on "&amp;TEXT(#REF!,"dd-mm-yyyy")</f>
        <v>#REF!</v>
      </c>
      <c r="D2" s="422" t="e">
        <f>"No. of Cons. as per Data Base as on "&amp;TEXT(#REF!,"dd-mm-yyyy")</f>
        <v>#REF!</v>
      </c>
      <c r="E2" s="423" t="s">
        <v>161</v>
      </c>
      <c r="F2" s="35"/>
      <c r="G2" s="423" t="s">
        <v>162</v>
      </c>
      <c r="H2" s="35"/>
      <c r="I2" s="423" t="s">
        <v>161</v>
      </c>
      <c r="J2" s="35"/>
      <c r="K2" s="423" t="s">
        <v>162</v>
      </c>
      <c r="L2" s="35"/>
      <c r="M2" s="316"/>
      <c r="N2" s="316"/>
      <c r="O2" s="316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  <c r="AI2" s="163"/>
    </row>
    <row r="3" ht="33.75" customHeight="1" spans="1:35">
      <c r="A3" s="36"/>
      <c r="B3" s="36"/>
      <c r="C3" s="36"/>
      <c r="D3" s="36"/>
      <c r="E3" s="424" t="s">
        <v>163</v>
      </c>
      <c r="F3" s="424" t="s">
        <v>164</v>
      </c>
      <c r="G3" s="424" t="s">
        <v>163</v>
      </c>
      <c r="H3" s="424" t="s">
        <v>164</v>
      </c>
      <c r="I3" s="424" t="s">
        <v>163</v>
      </c>
      <c r="J3" s="424" t="s">
        <v>164</v>
      </c>
      <c r="K3" s="424" t="s">
        <v>163</v>
      </c>
      <c r="L3" s="424" t="s">
        <v>164</v>
      </c>
      <c r="M3" s="36"/>
      <c r="N3" s="36"/>
      <c r="O3" s="36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</row>
    <row r="4" ht="24.75" customHeight="1" spans="1:35">
      <c r="A4" s="425">
        <v>4</v>
      </c>
      <c r="B4" s="424" t="s">
        <v>15</v>
      </c>
      <c r="C4" s="425" t="s">
        <v>157</v>
      </c>
      <c r="D4" s="424" t="e">
        <f>#REF!</f>
        <v>#REF!</v>
      </c>
      <c r="E4" s="424">
        <f t="shared" ref="E4:E7" si="0">F26</f>
        <v>58443</v>
      </c>
      <c r="F4" s="424">
        <f t="shared" ref="F4:F7" si="1">E26</f>
        <v>2742</v>
      </c>
      <c r="G4" s="424">
        <f t="shared" ref="G4:G7" si="2">H26</f>
        <v>333</v>
      </c>
      <c r="H4" s="424">
        <f t="shared" ref="H4:H7" si="3">G26</f>
        <v>15</v>
      </c>
      <c r="I4" s="424">
        <f t="shared" ref="I4:I7" si="4">J26</f>
        <v>2359</v>
      </c>
      <c r="J4" s="424">
        <f t="shared" ref="J4:J7" si="5">I26</f>
        <v>36</v>
      </c>
      <c r="K4" s="424">
        <f t="shared" ref="K4:K7" si="6">L26</f>
        <v>1</v>
      </c>
      <c r="L4" s="424">
        <f t="shared" ref="L4:L7" si="7">K26</f>
        <v>1</v>
      </c>
      <c r="M4" s="424" t="e">
        <f>#REF!</f>
        <v>#REF!</v>
      </c>
      <c r="N4" s="425" t="s">
        <v>157</v>
      </c>
      <c r="O4" s="425" t="s">
        <v>157</v>
      </c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  <c r="AI4" s="163"/>
    </row>
    <row r="5" ht="24.75" customHeight="1" spans="1:35">
      <c r="A5" s="425">
        <v>5</v>
      </c>
      <c r="B5" s="424" t="s">
        <v>88</v>
      </c>
      <c r="C5" s="425" t="s">
        <v>157</v>
      </c>
      <c r="D5" s="424" t="e">
        <f>#REF!</f>
        <v>#REF!</v>
      </c>
      <c r="E5" s="424">
        <f t="shared" si="0"/>
        <v>67291</v>
      </c>
      <c r="F5" s="424">
        <f t="shared" si="1"/>
        <v>2660</v>
      </c>
      <c r="G5" s="424">
        <f t="shared" si="2"/>
        <v>543</v>
      </c>
      <c r="H5" s="424">
        <f t="shared" si="3"/>
        <v>25</v>
      </c>
      <c r="I5" s="424">
        <f t="shared" si="4"/>
        <v>1454</v>
      </c>
      <c r="J5" s="424">
        <f t="shared" si="5"/>
        <v>10</v>
      </c>
      <c r="K5" s="424">
        <f t="shared" si="6"/>
        <v>0</v>
      </c>
      <c r="L5" s="424">
        <f t="shared" si="7"/>
        <v>0</v>
      </c>
      <c r="M5" s="424" t="e">
        <f>#REF!</f>
        <v>#REF!</v>
      </c>
      <c r="N5" s="425" t="s">
        <v>157</v>
      </c>
      <c r="O5" s="425" t="s">
        <v>157</v>
      </c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3"/>
      <c r="AI5" s="163"/>
    </row>
    <row r="6" ht="24.75" customHeight="1" spans="1:35">
      <c r="A6" s="425">
        <v>6</v>
      </c>
      <c r="B6" s="424" t="s">
        <v>17</v>
      </c>
      <c r="C6" s="425" t="s">
        <v>157</v>
      </c>
      <c r="D6" s="424" t="e">
        <f>#REF!</f>
        <v>#REF!</v>
      </c>
      <c r="E6" s="424">
        <f t="shared" si="0"/>
        <v>28648</v>
      </c>
      <c r="F6" s="424">
        <f t="shared" si="1"/>
        <v>1196</v>
      </c>
      <c r="G6" s="424">
        <f t="shared" si="2"/>
        <v>143</v>
      </c>
      <c r="H6" s="424">
        <f t="shared" si="3"/>
        <v>4</v>
      </c>
      <c r="I6" s="424">
        <f t="shared" si="4"/>
        <v>477</v>
      </c>
      <c r="J6" s="429">
        <f t="shared" si="5"/>
        <v>5</v>
      </c>
      <c r="K6" s="424">
        <f t="shared" si="6"/>
        <v>0</v>
      </c>
      <c r="L6" s="424">
        <f t="shared" si="7"/>
        <v>0</v>
      </c>
      <c r="M6" s="424" t="e">
        <f>#REF!</f>
        <v>#REF!</v>
      </c>
      <c r="N6" s="425" t="s">
        <v>157</v>
      </c>
      <c r="O6" s="425" t="s">
        <v>157</v>
      </c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</row>
    <row r="7" ht="24.75" customHeight="1" spans="1:35">
      <c r="A7" s="425">
        <v>7</v>
      </c>
      <c r="B7" s="424" t="s">
        <v>18</v>
      </c>
      <c r="C7" s="425" t="s">
        <v>157</v>
      </c>
      <c r="D7" s="424" t="e">
        <f>#REF!</f>
        <v>#REF!</v>
      </c>
      <c r="E7" s="424">
        <f t="shared" si="0"/>
        <v>38268</v>
      </c>
      <c r="F7" s="424">
        <f t="shared" si="1"/>
        <v>1439</v>
      </c>
      <c r="G7" s="424">
        <f t="shared" si="2"/>
        <v>577</v>
      </c>
      <c r="H7" s="424">
        <f t="shared" si="3"/>
        <v>9</v>
      </c>
      <c r="I7" s="424">
        <f t="shared" si="4"/>
        <v>715</v>
      </c>
      <c r="J7" s="424">
        <f t="shared" si="5"/>
        <v>5</v>
      </c>
      <c r="K7" s="424">
        <f t="shared" si="6"/>
        <v>0</v>
      </c>
      <c r="L7" s="424">
        <f t="shared" si="7"/>
        <v>0</v>
      </c>
      <c r="M7" s="424" t="e">
        <f>#REF!</f>
        <v>#REF!</v>
      </c>
      <c r="N7" s="425" t="s">
        <v>157</v>
      </c>
      <c r="O7" s="425" t="s">
        <v>157</v>
      </c>
      <c r="P7" s="163"/>
      <c r="Q7" s="163"/>
      <c r="R7" s="163"/>
      <c r="S7" s="163"/>
      <c r="T7" s="163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3"/>
      <c r="AF7" s="163"/>
      <c r="AG7" s="163"/>
      <c r="AH7" s="163"/>
      <c r="AI7" s="163"/>
    </row>
    <row r="8" ht="24.75" customHeight="1" spans="1:35">
      <c r="A8" s="425">
        <v>9</v>
      </c>
      <c r="B8" s="424" t="s">
        <v>14</v>
      </c>
      <c r="C8" s="425" t="s">
        <v>157</v>
      </c>
      <c r="D8" s="424" t="e">
        <f>#REF!</f>
        <v>#REF!</v>
      </c>
      <c r="E8" s="424">
        <f>F25</f>
        <v>55028</v>
      </c>
      <c r="F8" s="424">
        <f>E25</f>
        <v>1912</v>
      </c>
      <c r="G8" s="424">
        <f>H25</f>
        <v>300</v>
      </c>
      <c r="H8" s="424">
        <f>G25</f>
        <v>5</v>
      </c>
      <c r="I8" s="424">
        <f>J25</f>
        <v>1173</v>
      </c>
      <c r="J8" s="424">
        <f>I25</f>
        <v>35</v>
      </c>
      <c r="K8" s="424">
        <f>L25</f>
        <v>0</v>
      </c>
      <c r="L8" s="424">
        <f>K25</f>
        <v>0</v>
      </c>
      <c r="M8" s="424" t="e">
        <f>#REF!</f>
        <v>#REF!</v>
      </c>
      <c r="N8" s="425" t="s">
        <v>157</v>
      </c>
      <c r="O8" s="425" t="s">
        <v>157</v>
      </c>
      <c r="P8" s="430"/>
      <c r="Q8" s="430"/>
      <c r="R8" s="430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</row>
    <row r="9" ht="24.75" customHeight="1" spans="1:35">
      <c r="A9" s="426"/>
      <c r="B9" s="425" t="s">
        <v>6</v>
      </c>
      <c r="C9" s="425">
        <f t="shared" ref="C9:Q9" si="8">SUM(C4:C8)</f>
        <v>0</v>
      </c>
      <c r="D9" s="424" t="e">
        <f t="shared" si="8"/>
        <v>#REF!</v>
      </c>
      <c r="E9" s="424">
        <f t="shared" si="8"/>
        <v>247678</v>
      </c>
      <c r="F9" s="424">
        <f t="shared" si="8"/>
        <v>9949</v>
      </c>
      <c r="G9" s="424">
        <f t="shared" si="8"/>
        <v>1896</v>
      </c>
      <c r="H9" s="424">
        <f t="shared" si="8"/>
        <v>58</v>
      </c>
      <c r="I9" s="424">
        <f t="shared" si="8"/>
        <v>6178</v>
      </c>
      <c r="J9" s="424">
        <f t="shared" si="8"/>
        <v>91</v>
      </c>
      <c r="K9" s="424">
        <f t="shared" si="8"/>
        <v>1</v>
      </c>
      <c r="L9" s="424">
        <f t="shared" si="8"/>
        <v>1</v>
      </c>
      <c r="M9" s="424" t="e">
        <f t="shared" si="8"/>
        <v>#REF!</v>
      </c>
      <c r="N9" s="424">
        <f t="shared" si="8"/>
        <v>0</v>
      </c>
      <c r="O9" s="424">
        <f t="shared" si="8"/>
        <v>0</v>
      </c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</row>
    <row r="10" ht="12.75" hidden="1" customHeight="1" spans="1:35">
      <c r="A10" s="163"/>
      <c r="B10" s="163"/>
      <c r="C10" s="163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</row>
    <row r="11" ht="12.75" hidden="1" customHeight="1" spans="1:35">
      <c r="A11" s="163"/>
      <c r="B11" s="163"/>
      <c r="C11" s="163"/>
      <c r="D11" s="163"/>
      <c r="E11" s="424">
        <v>1247</v>
      </c>
      <c r="F11" s="424">
        <v>1309</v>
      </c>
      <c r="G11" s="424">
        <v>20</v>
      </c>
      <c r="H11" s="424">
        <v>25</v>
      </c>
      <c r="I11" s="163">
        <f t="shared" ref="I11:I15" si="9">F11+H11</f>
        <v>1334</v>
      </c>
      <c r="J11" s="163">
        <f t="shared" ref="J11:J15" si="10">E11+G11</f>
        <v>1267</v>
      </c>
      <c r="K11" s="163">
        <f t="shared" ref="K11:K15" si="11">J11-I11</f>
        <v>-67</v>
      </c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</row>
    <row r="12" ht="12.75" hidden="1" customHeight="1" spans="1:35">
      <c r="A12" s="163"/>
      <c r="B12" s="163"/>
      <c r="C12" s="163"/>
      <c r="D12" s="163"/>
      <c r="E12" s="424">
        <v>1907</v>
      </c>
      <c r="F12" s="424">
        <v>2158</v>
      </c>
      <c r="G12" s="424">
        <v>24</v>
      </c>
      <c r="H12" s="424">
        <v>29</v>
      </c>
      <c r="I12" s="163">
        <f t="shared" si="9"/>
        <v>2187</v>
      </c>
      <c r="J12" s="163">
        <f t="shared" si="10"/>
        <v>1931</v>
      </c>
      <c r="K12" s="163">
        <f t="shared" si="11"/>
        <v>-256</v>
      </c>
      <c r="L12" s="163"/>
      <c r="M12" s="163"/>
      <c r="N12" s="163"/>
      <c r="O12" s="163"/>
      <c r="P12" s="163"/>
      <c r="Q12" s="163"/>
      <c r="R12" s="163"/>
      <c r="S12" s="163"/>
      <c r="T12" s="163"/>
      <c r="U12" s="163"/>
      <c r="V12" s="163"/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</row>
    <row r="13" ht="12.75" hidden="1" customHeight="1" spans="1:35">
      <c r="A13" s="163"/>
      <c r="B13" s="163"/>
      <c r="C13" s="163"/>
      <c r="D13" s="163"/>
      <c r="E13" s="424">
        <v>857</v>
      </c>
      <c r="F13" s="424">
        <v>894</v>
      </c>
      <c r="G13" s="424">
        <v>14</v>
      </c>
      <c r="H13" s="424">
        <v>16</v>
      </c>
      <c r="I13" s="163">
        <f t="shared" si="9"/>
        <v>910</v>
      </c>
      <c r="J13" s="163">
        <f t="shared" si="10"/>
        <v>871</v>
      </c>
      <c r="K13" s="163">
        <f t="shared" si="11"/>
        <v>-39</v>
      </c>
      <c r="L13" s="163"/>
      <c r="M13" s="163" t="s">
        <v>165</v>
      </c>
      <c r="N13" s="163"/>
      <c r="O13" s="163"/>
      <c r="P13" s="163"/>
      <c r="Q13" s="163"/>
      <c r="R13" s="163"/>
      <c r="S13" s="163"/>
      <c r="T13" s="163"/>
      <c r="U13" s="163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</row>
    <row r="14" ht="12.75" hidden="1" customHeight="1" spans="1:35">
      <c r="A14" s="163"/>
      <c r="B14" s="163"/>
      <c r="C14" s="163"/>
      <c r="D14" s="163"/>
      <c r="E14" s="424">
        <v>1692</v>
      </c>
      <c r="F14" s="424">
        <v>1509</v>
      </c>
      <c r="G14" s="424">
        <v>23</v>
      </c>
      <c r="H14" s="424">
        <v>21</v>
      </c>
      <c r="I14" s="163">
        <f t="shared" si="9"/>
        <v>1530</v>
      </c>
      <c r="J14" s="163">
        <f t="shared" si="10"/>
        <v>1715</v>
      </c>
      <c r="K14" s="163">
        <f t="shared" si="11"/>
        <v>185</v>
      </c>
      <c r="L14" s="163"/>
      <c r="M14" s="163"/>
      <c r="N14" s="163"/>
      <c r="O14" s="163"/>
      <c r="P14" s="163"/>
      <c r="Q14" s="163"/>
      <c r="R14" s="163"/>
      <c r="S14" s="163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</row>
    <row r="15" ht="12.75" hidden="1" customHeight="1" spans="1:35">
      <c r="A15" s="163"/>
      <c r="B15" s="163"/>
      <c r="C15" s="163"/>
      <c r="D15" s="163"/>
      <c r="E15" s="424">
        <v>1267</v>
      </c>
      <c r="F15" s="424">
        <v>1212</v>
      </c>
      <c r="G15" s="424">
        <v>44</v>
      </c>
      <c r="H15" s="424">
        <v>41</v>
      </c>
      <c r="I15" s="163">
        <f t="shared" si="9"/>
        <v>1253</v>
      </c>
      <c r="J15" s="163">
        <f t="shared" si="10"/>
        <v>1311</v>
      </c>
      <c r="K15" s="163">
        <f t="shared" si="11"/>
        <v>58</v>
      </c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</row>
    <row r="16" ht="12.75" hidden="1" customHeight="1" spans="1:35">
      <c r="A16" s="163"/>
      <c r="B16" s="163"/>
      <c r="C16" s="163"/>
      <c r="D16" s="163"/>
      <c r="E16" s="163"/>
      <c r="F16" s="163"/>
      <c r="G16" s="163"/>
      <c r="H16" s="163"/>
      <c r="I16" s="163">
        <f t="shared" ref="I16:K16" si="12">SUM(I11:I15)</f>
        <v>7214</v>
      </c>
      <c r="J16" s="163">
        <f t="shared" si="12"/>
        <v>7095</v>
      </c>
      <c r="K16" s="163">
        <f t="shared" si="12"/>
        <v>-119</v>
      </c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</row>
    <row r="17" ht="12.75" customHeight="1" spans="1:35">
      <c r="A17" s="163"/>
      <c r="B17" s="163"/>
      <c r="C17" s="163"/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</row>
    <row r="18" ht="12.75" spans="1:35">
      <c r="A18" s="163"/>
      <c r="B18" s="163"/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87" t="s">
        <v>166</v>
      </c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</row>
    <row r="19" ht="12.75" customHeight="1" spans="1:35">
      <c r="A19" s="427" t="s">
        <v>167</v>
      </c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</row>
    <row r="20" ht="18" customHeight="1" spans="1:35">
      <c r="A20" s="163"/>
      <c r="B20" s="163"/>
      <c r="C20" s="163"/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</row>
    <row r="21" ht="32.25" customHeight="1" spans="1:35">
      <c r="A21" s="151" t="s">
        <v>158</v>
      </c>
      <c r="B21" s="422" t="s">
        <v>140</v>
      </c>
      <c r="C21" s="423" t="s">
        <v>159</v>
      </c>
      <c r="D21" s="35"/>
      <c r="E21" s="423" t="e">
        <f>"Metering Status - Single Phase                         as on "&amp;TEXT(EOMONTH(#REF!,0),"DD-MM-YYYY")</f>
        <v>#REF!</v>
      </c>
      <c r="F21" s="34"/>
      <c r="G21" s="34"/>
      <c r="H21" s="35"/>
      <c r="I21" s="423" t="e">
        <f>"Metering Status - Three Phase                              as on "&amp;TEXT(EOMONTH(#REF!,0),"DD-MM-YYYY")</f>
        <v>#REF!</v>
      </c>
      <c r="J21" s="34"/>
      <c r="K21" s="34"/>
      <c r="L21" s="35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</row>
    <row r="22" ht="57" customHeight="1" spans="1:35">
      <c r="A22" s="316"/>
      <c r="B22" s="316"/>
      <c r="C22" s="422" t="e">
        <f>"Total no. of Cons. as per Service connection Register as on "&amp;TEXT(EOMONTH(#REF!,0),"DD-MM-YYYY")</f>
        <v>#REF!</v>
      </c>
      <c r="D22" s="422" t="e">
        <f>"No. of Cons. as per Data Base as on "&amp;TEXT(EOMONTH(#REF!,0),"DD-MM-YYYY")</f>
        <v>#REF!</v>
      </c>
      <c r="E22" s="423" t="s">
        <v>161</v>
      </c>
      <c r="F22" s="35"/>
      <c r="G22" s="423" t="s">
        <v>162</v>
      </c>
      <c r="H22" s="35"/>
      <c r="I22" s="423" t="s">
        <v>161</v>
      </c>
      <c r="J22" s="35"/>
      <c r="K22" s="423" t="s">
        <v>162</v>
      </c>
      <c r="L22" s="35"/>
      <c r="M22" s="163"/>
      <c r="N22" s="163"/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</row>
    <row r="23" ht="48.75" customHeight="1" spans="1:35">
      <c r="A23" s="36"/>
      <c r="B23" s="36"/>
      <c r="C23" s="36"/>
      <c r="D23" s="36"/>
      <c r="E23" s="424" t="s">
        <v>164</v>
      </c>
      <c r="F23" s="424" t="s">
        <v>163</v>
      </c>
      <c r="G23" s="424" t="s">
        <v>164</v>
      </c>
      <c r="H23" s="424" t="s">
        <v>163</v>
      </c>
      <c r="I23" s="424" t="s">
        <v>164</v>
      </c>
      <c r="J23" s="424" t="s">
        <v>163</v>
      </c>
      <c r="K23" s="424" t="s">
        <v>164</v>
      </c>
      <c r="L23" s="424" t="s">
        <v>163</v>
      </c>
      <c r="M23" s="163"/>
      <c r="N23" s="163"/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</row>
    <row r="24" ht="6" customHeight="1" spans="1:35">
      <c r="A24" s="428"/>
      <c r="B24" s="428"/>
      <c r="C24" s="428"/>
      <c r="D24" s="428"/>
      <c r="E24" s="428"/>
      <c r="F24" s="151"/>
      <c r="G24" s="151"/>
      <c r="H24" s="151"/>
      <c r="I24" s="428"/>
      <c r="J24" s="151"/>
      <c r="K24" s="151"/>
      <c r="L24" s="151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</row>
    <row r="25" ht="24.75" customHeight="1" spans="1:35">
      <c r="A25" s="425">
        <v>4</v>
      </c>
      <c r="B25" s="424" t="s">
        <v>14</v>
      </c>
      <c r="C25" s="425"/>
      <c r="D25" s="424"/>
      <c r="E25" s="424">
        <v>1912</v>
      </c>
      <c r="F25" s="424">
        <v>55028</v>
      </c>
      <c r="G25" s="424">
        <v>5</v>
      </c>
      <c r="H25" s="424">
        <v>300</v>
      </c>
      <c r="I25" s="424">
        <v>35</v>
      </c>
      <c r="J25" s="424">
        <v>1173</v>
      </c>
      <c r="K25" s="424"/>
      <c r="L25" s="424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</row>
    <row r="26" ht="24.75" customHeight="1" spans="1:35">
      <c r="A26" s="425">
        <v>5</v>
      </c>
      <c r="B26" s="424" t="s">
        <v>15</v>
      </c>
      <c r="C26" s="425"/>
      <c r="D26" s="424"/>
      <c r="E26" s="424">
        <v>2742</v>
      </c>
      <c r="F26" s="424">
        <v>58443</v>
      </c>
      <c r="G26" s="424">
        <v>15</v>
      </c>
      <c r="H26" s="424">
        <v>333</v>
      </c>
      <c r="I26" s="424">
        <v>36</v>
      </c>
      <c r="J26" s="424">
        <v>2359</v>
      </c>
      <c r="K26" s="424">
        <v>1</v>
      </c>
      <c r="L26" s="424">
        <v>1</v>
      </c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</row>
    <row r="27" ht="24.75" customHeight="1" spans="1:35">
      <c r="A27" s="425">
        <v>6</v>
      </c>
      <c r="B27" s="424" t="s">
        <v>88</v>
      </c>
      <c r="C27" s="425"/>
      <c r="D27" s="424"/>
      <c r="E27" s="424">
        <v>2660</v>
      </c>
      <c r="F27" s="424">
        <v>67291</v>
      </c>
      <c r="G27" s="424">
        <v>25</v>
      </c>
      <c r="H27" s="424">
        <v>543</v>
      </c>
      <c r="I27" s="424">
        <v>10</v>
      </c>
      <c r="J27" s="424">
        <v>1454</v>
      </c>
      <c r="K27" s="424"/>
      <c r="L27" s="424"/>
      <c r="M27" s="163"/>
      <c r="N27" s="163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</row>
    <row r="28" ht="24.75" customHeight="1" spans="1:35">
      <c r="A28" s="425">
        <v>7</v>
      </c>
      <c r="B28" s="424" t="s">
        <v>17</v>
      </c>
      <c r="C28" s="425"/>
      <c r="D28" s="424"/>
      <c r="E28" s="424">
        <v>1196</v>
      </c>
      <c r="F28" s="424">
        <v>28648</v>
      </c>
      <c r="G28" s="424">
        <v>4</v>
      </c>
      <c r="H28" s="424">
        <v>143</v>
      </c>
      <c r="I28" s="429">
        <v>5</v>
      </c>
      <c r="J28" s="424">
        <v>477</v>
      </c>
      <c r="K28" s="424"/>
      <c r="L28" s="424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</row>
    <row r="29" ht="24.75" customHeight="1" spans="1:35">
      <c r="A29" s="425">
        <v>9</v>
      </c>
      <c r="B29" s="424" t="s">
        <v>18</v>
      </c>
      <c r="C29" s="425"/>
      <c r="D29" s="424"/>
      <c r="E29" s="424">
        <v>1439</v>
      </c>
      <c r="F29" s="424">
        <v>38268</v>
      </c>
      <c r="G29" s="424">
        <v>9</v>
      </c>
      <c r="H29" s="424">
        <v>577</v>
      </c>
      <c r="I29" s="424">
        <v>5</v>
      </c>
      <c r="J29" s="424">
        <v>715</v>
      </c>
      <c r="K29" s="424"/>
      <c r="L29" s="424"/>
      <c r="M29" s="430"/>
      <c r="N29" s="430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</row>
    <row r="30" ht="24.75" customHeight="1" spans="1:35">
      <c r="A30" s="426"/>
      <c r="B30" s="425" t="s">
        <v>6</v>
      </c>
      <c r="C30" s="425">
        <f t="shared" ref="C30:L30" si="13">SUM(C25:C29)</f>
        <v>0</v>
      </c>
      <c r="D30" s="424">
        <f t="shared" si="13"/>
        <v>0</v>
      </c>
      <c r="E30" s="424">
        <f t="shared" si="13"/>
        <v>9949</v>
      </c>
      <c r="F30" s="424">
        <f t="shared" si="13"/>
        <v>247678</v>
      </c>
      <c r="G30" s="424">
        <f t="shared" si="13"/>
        <v>58</v>
      </c>
      <c r="H30" s="424">
        <f t="shared" si="13"/>
        <v>1896</v>
      </c>
      <c r="I30" s="424">
        <f t="shared" si="13"/>
        <v>91</v>
      </c>
      <c r="J30" s="424">
        <f t="shared" si="13"/>
        <v>6178</v>
      </c>
      <c r="K30" s="424">
        <f t="shared" si="13"/>
        <v>1</v>
      </c>
      <c r="L30" s="424">
        <f t="shared" si="13"/>
        <v>1</v>
      </c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H30" s="163"/>
      <c r="AI30" s="163"/>
    </row>
    <row r="31" ht="12.75" customHeight="1" spans="1:35">
      <c r="A31" s="163"/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  <c r="AI31" s="163"/>
    </row>
    <row r="32" ht="12.75" customHeight="1" spans="1:35">
      <c r="A32" s="163"/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  <c r="AA32" s="163"/>
      <c r="AB32" s="163"/>
      <c r="AC32" s="163"/>
      <c r="AD32" s="163"/>
      <c r="AE32" s="163"/>
      <c r="AF32" s="163"/>
      <c r="AG32" s="163"/>
      <c r="AH32" s="163"/>
      <c r="AI32" s="163"/>
    </row>
    <row r="33" ht="12.75" customHeight="1" spans="1:35">
      <c r="A33" s="163"/>
      <c r="B33" s="163"/>
      <c r="C33" s="163"/>
      <c r="D33" s="163" t="s">
        <v>168</v>
      </c>
      <c r="E33" s="163" t="e">
        <f>#REF!-E30-G30</f>
        <v>#REF!</v>
      </c>
      <c r="F33" s="163" t="e">
        <f>#REF!-H30</f>
        <v>#REF!</v>
      </c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3"/>
      <c r="AC33" s="163"/>
      <c r="AD33" s="163"/>
      <c r="AE33" s="163"/>
      <c r="AF33" s="163"/>
      <c r="AG33" s="163"/>
      <c r="AH33" s="163"/>
      <c r="AI33" s="163"/>
    </row>
    <row r="34" ht="12.75" customHeight="1" spans="1:35">
      <c r="A34" s="163"/>
      <c r="B34" s="163"/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  <c r="AA34" s="163"/>
      <c r="AB34" s="163"/>
      <c r="AC34" s="163"/>
      <c r="AD34" s="163"/>
      <c r="AE34" s="163"/>
      <c r="AF34" s="163"/>
      <c r="AG34" s="163"/>
      <c r="AH34" s="163"/>
      <c r="AI34" s="163"/>
    </row>
    <row r="35" ht="12.75" customHeight="1" spans="1:35">
      <c r="A35" s="163"/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  <c r="AA35" s="163"/>
      <c r="AB35" s="163"/>
      <c r="AC35" s="163"/>
      <c r="AD35" s="163"/>
      <c r="AE35" s="163"/>
      <c r="AF35" s="163"/>
      <c r="AG35" s="163"/>
      <c r="AH35" s="163"/>
      <c r="AI35" s="163"/>
    </row>
    <row r="36" ht="12.75" customHeight="1" spans="1:35">
      <c r="A36" s="163"/>
      <c r="B36" s="163"/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  <c r="U36" s="163"/>
      <c r="V36" s="163"/>
      <c r="W36" s="163"/>
      <c r="X36" s="163"/>
      <c r="Y36" s="163"/>
      <c r="Z36" s="163"/>
      <c r="AA36" s="163"/>
      <c r="AB36" s="163"/>
      <c r="AC36" s="163"/>
      <c r="AD36" s="163"/>
      <c r="AE36" s="163"/>
      <c r="AF36" s="163"/>
      <c r="AG36" s="163"/>
      <c r="AH36" s="163"/>
      <c r="AI36" s="163"/>
    </row>
    <row r="37" ht="12.75" customHeight="1" spans="1:35">
      <c r="A37" s="163"/>
      <c r="B37" s="163"/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/>
      <c r="AA37" s="163"/>
      <c r="AB37" s="163"/>
      <c r="AC37" s="163"/>
      <c r="AD37" s="163"/>
      <c r="AE37" s="163"/>
      <c r="AF37" s="163"/>
      <c r="AG37" s="163"/>
      <c r="AH37" s="163"/>
      <c r="AI37" s="163"/>
    </row>
    <row r="38" ht="12.75" customHeight="1" spans="1:35">
      <c r="A38" s="163"/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  <c r="U38" s="163"/>
      <c r="V38" s="163"/>
      <c r="W38" s="163"/>
      <c r="X38" s="163"/>
      <c r="Y38" s="163"/>
      <c r="Z38" s="163"/>
      <c r="AA38" s="163"/>
      <c r="AB38" s="163"/>
      <c r="AC38" s="163"/>
      <c r="AD38" s="163"/>
      <c r="AE38" s="163"/>
      <c r="AF38" s="163"/>
      <c r="AG38" s="163"/>
      <c r="AH38" s="163"/>
      <c r="AI38" s="163"/>
    </row>
    <row r="39" ht="12.75" customHeight="1" spans="1:35">
      <c r="A39" s="163"/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</row>
    <row r="40" ht="12.75" customHeight="1" spans="1:35">
      <c r="A40" s="163"/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  <c r="AA40" s="163"/>
      <c r="AB40" s="163"/>
      <c r="AC40" s="163"/>
      <c r="AD40" s="163"/>
      <c r="AE40" s="163"/>
      <c r="AF40" s="163"/>
      <c r="AG40" s="163"/>
      <c r="AH40" s="163"/>
      <c r="AI40" s="163"/>
    </row>
    <row r="41" ht="12.75" customHeight="1" spans="1:35">
      <c r="A41" s="163"/>
      <c r="B41" s="163"/>
      <c r="C41" s="163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63"/>
      <c r="W41" s="163"/>
      <c r="X41" s="163"/>
      <c r="Y41" s="163"/>
      <c r="Z41" s="163"/>
      <c r="AA41" s="163"/>
      <c r="AB41" s="163"/>
      <c r="AC41" s="163"/>
      <c r="AD41" s="163"/>
      <c r="AE41" s="163"/>
      <c r="AF41" s="163"/>
      <c r="AG41" s="163"/>
      <c r="AH41" s="163"/>
      <c r="AI41" s="163"/>
    </row>
    <row r="42" ht="12.75" customHeight="1" spans="1:35">
      <c r="A42" s="163"/>
      <c r="B42" s="163"/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B42" s="163"/>
      <c r="AC42" s="163"/>
      <c r="AD42" s="163"/>
      <c r="AE42" s="163"/>
      <c r="AF42" s="163"/>
      <c r="AG42" s="163"/>
      <c r="AH42" s="163"/>
      <c r="AI42" s="163"/>
    </row>
    <row r="43" ht="12.75" customHeight="1" spans="1:35">
      <c r="A43" s="163"/>
      <c r="B43" s="163"/>
      <c r="C43" s="163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163"/>
      <c r="AD43" s="163"/>
      <c r="AE43" s="163"/>
      <c r="AF43" s="163"/>
      <c r="AG43" s="163"/>
      <c r="AH43" s="163"/>
      <c r="AI43" s="163"/>
    </row>
    <row r="44" ht="12.75" customHeight="1" spans="1:35">
      <c r="A44" s="163"/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</row>
    <row r="45" ht="12.75" customHeight="1" spans="1:35">
      <c r="A45" s="163"/>
      <c r="B45" s="163"/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</row>
    <row r="46" ht="12.75" customHeight="1" spans="1:35">
      <c r="A46" s="163"/>
      <c r="B46" s="163"/>
      <c r="C46" s="163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  <c r="AF46" s="163"/>
      <c r="AG46" s="163"/>
      <c r="AH46" s="163"/>
      <c r="AI46" s="163"/>
    </row>
    <row r="47" ht="12.75" customHeight="1" spans="1:35">
      <c r="A47" s="163"/>
      <c r="B47" s="163"/>
      <c r="C47" s="163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3"/>
      <c r="S47" s="163"/>
      <c r="T47" s="163"/>
      <c r="U47" s="163"/>
      <c r="V47" s="163"/>
      <c r="W47" s="163"/>
      <c r="X47" s="163"/>
      <c r="Y47" s="163"/>
      <c r="Z47" s="163"/>
      <c r="AA47" s="163"/>
      <c r="AB47" s="163"/>
      <c r="AC47" s="163"/>
      <c r="AD47" s="163"/>
      <c r="AE47" s="163"/>
      <c r="AF47" s="163"/>
      <c r="AG47" s="163"/>
      <c r="AH47" s="163"/>
      <c r="AI47" s="163"/>
    </row>
    <row r="48" ht="12.75" customHeight="1" spans="1:35">
      <c r="A48" s="163"/>
      <c r="B48" s="163"/>
      <c r="C48" s="163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3"/>
      <c r="V48" s="163"/>
      <c r="W48" s="163"/>
      <c r="X48" s="163"/>
      <c r="Y48" s="163"/>
      <c r="Z48" s="163"/>
      <c r="AA48" s="163"/>
      <c r="AB48" s="163"/>
      <c r="AC48" s="163"/>
      <c r="AD48" s="163"/>
      <c r="AE48" s="163"/>
      <c r="AF48" s="163"/>
      <c r="AG48" s="163"/>
      <c r="AH48" s="163"/>
      <c r="AI48" s="163"/>
    </row>
    <row r="49" ht="12.75" customHeight="1" spans="1:35">
      <c r="A49" s="163"/>
      <c r="B49" s="163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  <c r="AA49" s="163"/>
      <c r="AB49" s="163"/>
      <c r="AC49" s="163"/>
      <c r="AD49" s="163"/>
      <c r="AE49" s="163"/>
      <c r="AF49" s="163"/>
      <c r="AG49" s="163"/>
      <c r="AH49" s="163"/>
      <c r="AI49" s="163"/>
    </row>
    <row r="50" ht="12.75" customHeight="1" spans="1:35">
      <c r="A50" s="163"/>
      <c r="B50" s="163"/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</row>
    <row r="51" ht="12.75" customHeight="1" spans="1:35">
      <c r="A51" s="163"/>
      <c r="B51" s="163"/>
      <c r="C51" s="163"/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3"/>
      <c r="AI51" s="163"/>
    </row>
    <row r="52" ht="12.75" customHeight="1" spans="1:35">
      <c r="A52" s="163"/>
      <c r="B52" s="163"/>
      <c r="C52" s="163"/>
      <c r="D52" s="163"/>
      <c r="E52" s="163"/>
      <c r="F52" s="163"/>
      <c r="G52" s="163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  <c r="AH52" s="163"/>
      <c r="AI52" s="163"/>
    </row>
    <row r="53" ht="12.75" customHeight="1" spans="1:35">
      <c r="A53" s="163"/>
      <c r="B53" s="163"/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63"/>
      <c r="AI53" s="163"/>
    </row>
    <row r="54" ht="12.75" customHeight="1" spans="1:35">
      <c r="A54" s="163"/>
      <c r="B54" s="163"/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3"/>
      <c r="AI54" s="163"/>
    </row>
    <row r="55" ht="12.75" customHeight="1" spans="1:35">
      <c r="A55" s="163"/>
      <c r="B55" s="163"/>
      <c r="C55" s="163"/>
      <c r="D55" s="163"/>
      <c r="E55" s="163"/>
      <c r="F55" s="163"/>
      <c r="G55" s="163"/>
      <c r="H55" s="163"/>
      <c r="I55" s="163"/>
      <c r="J55" s="163"/>
      <c r="K55" s="163"/>
      <c r="L55" s="163"/>
      <c r="M55" s="163"/>
      <c r="N55" s="163"/>
      <c r="O55" s="163"/>
      <c r="P55" s="163"/>
      <c r="Q55" s="163"/>
      <c r="R55" s="163"/>
      <c r="S55" s="163"/>
      <c r="T55" s="163"/>
      <c r="U55" s="163"/>
      <c r="V55" s="163"/>
      <c r="W55" s="163"/>
      <c r="X55" s="163"/>
      <c r="Y55" s="163"/>
      <c r="Z55" s="163"/>
      <c r="AA55" s="163"/>
      <c r="AB55" s="163"/>
      <c r="AC55" s="163"/>
      <c r="AD55" s="163"/>
      <c r="AE55" s="163"/>
      <c r="AF55" s="163"/>
      <c r="AG55" s="163"/>
      <c r="AH55" s="163"/>
      <c r="AI55" s="163"/>
    </row>
    <row r="56" ht="12.75" customHeight="1" spans="1:35">
      <c r="A56" s="163"/>
      <c r="B56" s="163"/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163"/>
      <c r="T56" s="163"/>
      <c r="U56" s="163"/>
      <c r="V56" s="163"/>
      <c r="W56" s="163"/>
      <c r="X56" s="163"/>
      <c r="Y56" s="163"/>
      <c r="Z56" s="163"/>
      <c r="AA56" s="163"/>
      <c r="AB56" s="163"/>
      <c r="AC56" s="163"/>
      <c r="AD56" s="163"/>
      <c r="AE56" s="163"/>
      <c r="AF56" s="163"/>
      <c r="AG56" s="163"/>
      <c r="AH56" s="163"/>
      <c r="AI56" s="163"/>
    </row>
    <row r="57" ht="12.75" customHeight="1" spans="1:35">
      <c r="A57" s="163"/>
      <c r="B57" s="163"/>
      <c r="C57" s="163"/>
      <c r="D57" s="163"/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163"/>
      <c r="P57" s="163"/>
      <c r="Q57" s="163"/>
      <c r="R57" s="163"/>
      <c r="S57" s="163"/>
      <c r="T57" s="163"/>
      <c r="U57" s="163"/>
      <c r="V57" s="163"/>
      <c r="W57" s="163"/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  <c r="AH57" s="163"/>
      <c r="AI57" s="163"/>
    </row>
    <row r="58" ht="12.75" customHeight="1" spans="1:35">
      <c r="A58" s="163"/>
      <c r="B58" s="163"/>
      <c r="C58" s="163"/>
      <c r="D58" s="163"/>
      <c r="E58" s="163"/>
      <c r="F58" s="163"/>
      <c r="G58" s="163"/>
      <c r="H58" s="163"/>
      <c r="I58" s="163"/>
      <c r="J58" s="163"/>
      <c r="K58" s="163"/>
      <c r="L58" s="163"/>
      <c r="M58" s="163"/>
      <c r="N58" s="163"/>
      <c r="O58" s="163"/>
      <c r="P58" s="163"/>
      <c r="Q58" s="163"/>
      <c r="R58" s="163"/>
      <c r="S58" s="163"/>
      <c r="T58" s="163"/>
      <c r="U58" s="163"/>
      <c r="V58" s="163"/>
      <c r="W58" s="163"/>
      <c r="X58" s="163"/>
      <c r="Y58" s="163"/>
      <c r="Z58" s="163"/>
      <c r="AA58" s="163"/>
      <c r="AB58" s="163"/>
      <c r="AC58" s="163"/>
      <c r="AD58" s="163"/>
      <c r="AE58" s="163"/>
      <c r="AF58" s="163"/>
      <c r="AG58" s="163"/>
      <c r="AH58" s="163"/>
      <c r="AI58" s="163"/>
    </row>
    <row r="59" ht="12.75" customHeight="1" spans="1:35">
      <c r="A59" s="163"/>
      <c r="B59" s="163"/>
      <c r="C59" s="163"/>
      <c r="D59" s="163"/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R59" s="163"/>
      <c r="S59" s="163"/>
      <c r="T59" s="163"/>
      <c r="U59" s="163"/>
      <c r="V59" s="163"/>
      <c r="W59" s="163"/>
      <c r="X59" s="163"/>
      <c r="Y59" s="163"/>
      <c r="Z59" s="163"/>
      <c r="AA59" s="163"/>
      <c r="AB59" s="163"/>
      <c r="AC59" s="163"/>
      <c r="AD59" s="163"/>
      <c r="AE59" s="163"/>
      <c r="AF59" s="163"/>
      <c r="AG59" s="163"/>
      <c r="AH59" s="163"/>
      <c r="AI59" s="163"/>
    </row>
    <row r="60" ht="12.75" customHeight="1" spans="1:35">
      <c r="A60" s="163"/>
      <c r="B60" s="163"/>
      <c r="C60" s="163"/>
      <c r="D60" s="163"/>
      <c r="E60" s="163"/>
      <c r="F60" s="163"/>
      <c r="G60" s="163"/>
      <c r="H60" s="163"/>
      <c r="I60" s="163"/>
      <c r="J60" s="163"/>
      <c r="K60" s="163"/>
      <c r="L60" s="163"/>
      <c r="M60" s="163"/>
      <c r="N60" s="163"/>
      <c r="O60" s="163"/>
      <c r="P60" s="163"/>
      <c r="Q60" s="163"/>
      <c r="R60" s="163"/>
      <c r="S60" s="163"/>
      <c r="T60" s="163"/>
      <c r="U60" s="163"/>
      <c r="V60" s="163"/>
      <c r="W60" s="163"/>
      <c r="X60" s="163"/>
      <c r="Y60" s="163"/>
      <c r="Z60" s="163"/>
      <c r="AA60" s="163"/>
      <c r="AB60" s="163"/>
      <c r="AC60" s="163"/>
      <c r="AD60" s="163"/>
      <c r="AE60" s="163"/>
      <c r="AF60" s="163"/>
      <c r="AG60" s="163"/>
      <c r="AH60" s="163"/>
      <c r="AI60" s="163"/>
    </row>
    <row r="61" ht="12.75" customHeight="1" spans="1:35">
      <c r="A61" s="163"/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163"/>
      <c r="N61" s="163"/>
      <c r="O61" s="163"/>
      <c r="P61" s="163"/>
      <c r="Q61" s="163"/>
      <c r="R61" s="163"/>
      <c r="S61" s="163"/>
      <c r="T61" s="163"/>
      <c r="U61" s="163"/>
      <c r="V61" s="163"/>
      <c r="W61" s="163"/>
      <c r="X61" s="163"/>
      <c r="Y61" s="163"/>
      <c r="Z61" s="163"/>
      <c r="AA61" s="163"/>
      <c r="AB61" s="163"/>
      <c r="AC61" s="163"/>
      <c r="AD61" s="163"/>
      <c r="AE61" s="163"/>
      <c r="AF61" s="163"/>
      <c r="AG61" s="163"/>
      <c r="AH61" s="163"/>
      <c r="AI61" s="163"/>
    </row>
    <row r="62" ht="12.75" customHeight="1" spans="1:35">
      <c r="A62" s="163"/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163"/>
      <c r="N62" s="163"/>
      <c r="O62" s="163"/>
      <c r="P62" s="163"/>
      <c r="Q62" s="163"/>
      <c r="R62" s="163"/>
      <c r="S62" s="163"/>
      <c r="T62" s="163"/>
      <c r="U62" s="163"/>
      <c r="V62" s="163"/>
      <c r="W62" s="163"/>
      <c r="X62" s="163"/>
      <c r="Y62" s="163"/>
      <c r="Z62" s="163"/>
      <c r="AA62" s="163"/>
      <c r="AB62" s="163"/>
      <c r="AC62" s="163"/>
      <c r="AD62" s="163"/>
      <c r="AE62" s="163"/>
      <c r="AF62" s="163"/>
      <c r="AG62" s="163"/>
      <c r="AH62" s="163"/>
      <c r="AI62" s="163"/>
    </row>
    <row r="63" ht="12.75" customHeight="1" spans="1:35">
      <c r="A63" s="163"/>
      <c r="B63" s="163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R63" s="163"/>
      <c r="S63" s="163"/>
      <c r="T63" s="163"/>
      <c r="U63" s="163"/>
      <c r="V63" s="163"/>
      <c r="W63" s="163"/>
      <c r="X63" s="163"/>
      <c r="Y63" s="163"/>
      <c r="Z63" s="163"/>
      <c r="AA63" s="163"/>
      <c r="AB63" s="163"/>
      <c r="AC63" s="163"/>
      <c r="AD63" s="163"/>
      <c r="AE63" s="163"/>
      <c r="AF63" s="163"/>
      <c r="AG63" s="163"/>
      <c r="AH63" s="163"/>
      <c r="AI63" s="163"/>
    </row>
    <row r="64" ht="12.75" customHeight="1" spans="1:35">
      <c r="A64" s="163"/>
      <c r="B64" s="163"/>
      <c r="C64" s="163"/>
      <c r="D64" s="163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  <c r="S64" s="163"/>
      <c r="T64" s="163"/>
      <c r="U64" s="163"/>
      <c r="V64" s="163"/>
      <c r="W64" s="163"/>
      <c r="X64" s="163"/>
      <c r="Y64" s="163"/>
      <c r="Z64" s="163"/>
      <c r="AA64" s="163"/>
      <c r="AB64" s="163"/>
      <c r="AC64" s="163"/>
      <c r="AD64" s="163"/>
      <c r="AE64" s="163"/>
      <c r="AF64" s="163"/>
      <c r="AG64" s="163"/>
      <c r="AH64" s="163"/>
      <c r="AI64" s="163"/>
    </row>
    <row r="65" ht="12.75" customHeight="1" spans="1:35">
      <c r="A65" s="163"/>
      <c r="B65" s="163"/>
      <c r="C65" s="163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R65" s="163"/>
      <c r="S65" s="163"/>
      <c r="T65" s="163"/>
      <c r="U65" s="163"/>
      <c r="V65" s="163"/>
      <c r="W65" s="163"/>
      <c r="X65" s="163"/>
      <c r="Y65" s="163"/>
      <c r="Z65" s="163"/>
      <c r="AA65" s="163"/>
      <c r="AB65" s="163"/>
      <c r="AC65" s="163"/>
      <c r="AD65" s="163"/>
      <c r="AE65" s="163"/>
      <c r="AF65" s="163"/>
      <c r="AG65" s="163"/>
      <c r="AH65" s="163"/>
      <c r="AI65" s="163"/>
    </row>
    <row r="66" ht="12.75" customHeight="1" spans="1:35">
      <c r="A66" s="163"/>
      <c r="B66" s="163"/>
      <c r="C66" s="163"/>
      <c r="D66" s="163"/>
      <c r="E66" s="163"/>
      <c r="F66" s="163"/>
      <c r="G66" s="163"/>
      <c r="H66" s="163"/>
      <c r="I66" s="163"/>
      <c r="J66" s="163"/>
      <c r="K66" s="163"/>
      <c r="L66" s="163"/>
      <c r="M66" s="163"/>
      <c r="N66" s="163"/>
      <c r="O66" s="163"/>
      <c r="P66" s="163"/>
      <c r="Q66" s="163"/>
      <c r="R66" s="163"/>
      <c r="S66" s="163"/>
      <c r="T66" s="163"/>
      <c r="U66" s="163"/>
      <c r="V66" s="163"/>
      <c r="W66" s="163"/>
      <c r="X66" s="163"/>
      <c r="Y66" s="163"/>
      <c r="Z66" s="163"/>
      <c r="AA66" s="163"/>
      <c r="AB66" s="163"/>
      <c r="AC66" s="163"/>
      <c r="AD66" s="163"/>
      <c r="AE66" s="163"/>
      <c r="AF66" s="163"/>
      <c r="AG66" s="163"/>
      <c r="AH66" s="163"/>
      <c r="AI66" s="163"/>
    </row>
    <row r="67" ht="12.75" customHeight="1" spans="1:35">
      <c r="A67" s="163"/>
      <c r="B67" s="163"/>
      <c r="C67" s="163"/>
      <c r="D67" s="163"/>
      <c r="E67" s="163"/>
      <c r="F67" s="163"/>
      <c r="G67" s="163"/>
      <c r="H67" s="163"/>
      <c r="I67" s="163"/>
      <c r="J67" s="163"/>
      <c r="K67" s="163"/>
      <c r="L67" s="163"/>
      <c r="M67" s="163"/>
      <c r="N67" s="163"/>
      <c r="O67" s="163"/>
      <c r="P67" s="163"/>
      <c r="Q67" s="163"/>
      <c r="R67" s="163"/>
      <c r="S67" s="163"/>
      <c r="T67" s="163"/>
      <c r="U67" s="163"/>
      <c r="V67" s="163"/>
      <c r="W67" s="163"/>
      <c r="X67" s="163"/>
      <c r="Y67" s="163"/>
      <c r="Z67" s="163"/>
      <c r="AA67" s="163"/>
      <c r="AB67" s="163"/>
      <c r="AC67" s="163"/>
      <c r="AD67" s="163"/>
      <c r="AE67" s="163"/>
      <c r="AF67" s="163"/>
      <c r="AG67" s="163"/>
      <c r="AH67" s="163"/>
      <c r="AI67" s="163"/>
    </row>
    <row r="68" ht="12.75" customHeight="1" spans="1:35">
      <c r="A68" s="163"/>
      <c r="B68" s="163"/>
      <c r="C68" s="163"/>
      <c r="D68" s="163"/>
      <c r="E68" s="163"/>
      <c r="F68" s="163"/>
      <c r="G68" s="163"/>
      <c r="H68" s="163"/>
      <c r="I68" s="163"/>
      <c r="J68" s="163"/>
      <c r="K68" s="163"/>
      <c r="L68" s="163"/>
      <c r="M68" s="163"/>
      <c r="N68" s="163"/>
      <c r="O68" s="163"/>
      <c r="P68" s="163"/>
      <c r="Q68" s="163"/>
      <c r="R68" s="163"/>
      <c r="S68" s="163"/>
      <c r="T68" s="163"/>
      <c r="U68" s="163"/>
      <c r="V68" s="163"/>
      <c r="W68" s="163"/>
      <c r="X68" s="163"/>
      <c r="Y68" s="163"/>
      <c r="Z68" s="163"/>
      <c r="AA68" s="163"/>
      <c r="AB68" s="163"/>
      <c r="AC68" s="163"/>
      <c r="AD68" s="163"/>
      <c r="AE68" s="163"/>
      <c r="AF68" s="163"/>
      <c r="AG68" s="163"/>
      <c r="AH68" s="163"/>
      <c r="AI68" s="163"/>
    </row>
    <row r="69" ht="12.75" customHeight="1" spans="1:35">
      <c r="A69" s="163"/>
      <c r="B69" s="163"/>
      <c r="C69" s="163"/>
      <c r="D69" s="163"/>
      <c r="E69" s="163"/>
      <c r="F69" s="163"/>
      <c r="G69" s="163"/>
      <c r="H69" s="163"/>
      <c r="I69" s="163"/>
      <c r="J69" s="163"/>
      <c r="K69" s="163"/>
      <c r="L69" s="163"/>
      <c r="M69" s="163"/>
      <c r="N69" s="163"/>
      <c r="O69" s="163"/>
      <c r="P69" s="163"/>
      <c r="Q69" s="163"/>
      <c r="R69" s="163"/>
      <c r="S69" s="163"/>
      <c r="T69" s="163"/>
      <c r="U69" s="163"/>
      <c r="V69" s="163"/>
      <c r="W69" s="163"/>
      <c r="X69" s="163"/>
      <c r="Y69" s="163"/>
      <c r="Z69" s="163"/>
      <c r="AA69" s="163"/>
      <c r="AB69" s="163"/>
      <c r="AC69" s="163"/>
      <c r="AD69" s="163"/>
      <c r="AE69" s="163"/>
      <c r="AF69" s="163"/>
      <c r="AG69" s="163"/>
      <c r="AH69" s="163"/>
      <c r="AI69" s="163"/>
    </row>
    <row r="70" ht="12.75" customHeight="1" spans="1:35">
      <c r="A70" s="163"/>
      <c r="B70" s="163"/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  <c r="AF70" s="163"/>
      <c r="AG70" s="163"/>
      <c r="AH70" s="163"/>
      <c r="AI70" s="163"/>
    </row>
    <row r="71" ht="12.75" customHeight="1" spans="1:35">
      <c r="A71" s="163"/>
      <c r="B71" s="163"/>
      <c r="C71" s="163"/>
      <c r="D71" s="163"/>
      <c r="E71" s="163"/>
      <c r="F71" s="163"/>
      <c r="G71" s="163"/>
      <c r="H71" s="163"/>
      <c r="I71" s="163"/>
      <c r="J71" s="163"/>
      <c r="K71" s="163"/>
      <c r="L71" s="163"/>
      <c r="M71" s="163"/>
      <c r="N71" s="163"/>
      <c r="O71" s="163"/>
      <c r="P71" s="163"/>
      <c r="Q71" s="163"/>
      <c r="R71" s="163"/>
      <c r="S71" s="163"/>
      <c r="T71" s="163"/>
      <c r="U71" s="163"/>
      <c r="V71" s="163"/>
      <c r="W71" s="163"/>
      <c r="X71" s="163"/>
      <c r="Y71" s="163"/>
      <c r="Z71" s="163"/>
      <c r="AA71" s="163"/>
      <c r="AB71" s="163"/>
      <c r="AC71" s="163"/>
      <c r="AD71" s="163"/>
      <c r="AE71" s="163"/>
      <c r="AF71" s="163"/>
      <c r="AG71" s="163"/>
      <c r="AH71" s="163"/>
      <c r="AI71" s="163"/>
    </row>
    <row r="72" ht="12.75" customHeight="1" spans="1:35">
      <c r="A72" s="163"/>
      <c r="B72" s="163"/>
      <c r="C72" s="163"/>
      <c r="D72" s="163"/>
      <c r="E72" s="163"/>
      <c r="F72" s="163"/>
      <c r="G72" s="163"/>
      <c r="H72" s="163"/>
      <c r="I72" s="163"/>
      <c r="J72" s="163"/>
      <c r="K72" s="163"/>
      <c r="L72" s="163"/>
      <c r="M72" s="163"/>
      <c r="N72" s="163"/>
      <c r="O72" s="163"/>
      <c r="P72" s="163"/>
      <c r="Q72" s="163"/>
      <c r="R72" s="163"/>
      <c r="S72" s="163"/>
      <c r="T72" s="163"/>
      <c r="U72" s="163"/>
      <c r="V72" s="163"/>
      <c r="W72" s="163"/>
      <c r="X72" s="163"/>
      <c r="Y72" s="163"/>
      <c r="Z72" s="163"/>
      <c r="AA72" s="163"/>
      <c r="AB72" s="163"/>
      <c r="AC72" s="163"/>
      <c r="AD72" s="163"/>
      <c r="AE72" s="163"/>
      <c r="AF72" s="163"/>
      <c r="AG72" s="163"/>
      <c r="AH72" s="163"/>
      <c r="AI72" s="163"/>
    </row>
    <row r="73" ht="12.75" customHeight="1" spans="1:35">
      <c r="A73" s="163"/>
      <c r="B73" s="163"/>
      <c r="C73" s="163"/>
      <c r="D73" s="163"/>
      <c r="E73" s="163"/>
      <c r="F73" s="163"/>
      <c r="G73" s="163"/>
      <c r="H73" s="163"/>
      <c r="I73" s="163"/>
      <c r="J73" s="163"/>
      <c r="K73" s="163"/>
      <c r="L73" s="163"/>
      <c r="M73" s="163"/>
      <c r="N73" s="163"/>
      <c r="O73" s="163"/>
      <c r="P73" s="163"/>
      <c r="Q73" s="163"/>
      <c r="R73" s="163"/>
      <c r="S73" s="163"/>
      <c r="T73" s="163"/>
      <c r="U73" s="163"/>
      <c r="V73" s="163"/>
      <c r="W73" s="163"/>
      <c r="X73" s="163"/>
      <c r="Y73" s="163"/>
      <c r="Z73" s="163"/>
      <c r="AA73" s="163"/>
      <c r="AB73" s="163"/>
      <c r="AC73" s="163"/>
      <c r="AD73" s="163"/>
      <c r="AE73" s="163"/>
      <c r="AF73" s="163"/>
      <c r="AG73" s="163"/>
      <c r="AH73" s="163"/>
      <c r="AI73" s="163"/>
    </row>
    <row r="74" ht="12.75" customHeight="1" spans="1:35">
      <c r="A74" s="163"/>
      <c r="B74" s="163"/>
      <c r="C74" s="163"/>
      <c r="D74" s="163"/>
      <c r="E74" s="163"/>
      <c r="F74" s="163"/>
      <c r="G74" s="163"/>
      <c r="H74" s="163"/>
      <c r="I74" s="163"/>
      <c r="J74" s="163"/>
      <c r="K74" s="163"/>
      <c r="L74" s="163"/>
      <c r="M74" s="163"/>
      <c r="N74" s="163"/>
      <c r="O74" s="163"/>
      <c r="P74" s="163"/>
      <c r="Q74" s="163"/>
      <c r="R74" s="163"/>
      <c r="S74" s="163"/>
      <c r="T74" s="163"/>
      <c r="U74" s="163"/>
      <c r="V74" s="163"/>
      <c r="W74" s="163"/>
      <c r="X74" s="163"/>
      <c r="Y74" s="163"/>
      <c r="Z74" s="163"/>
      <c r="AA74" s="163"/>
      <c r="AB74" s="163"/>
      <c r="AC74" s="163"/>
      <c r="AD74" s="163"/>
      <c r="AE74" s="163"/>
      <c r="AF74" s="163"/>
      <c r="AG74" s="163"/>
      <c r="AH74" s="163"/>
      <c r="AI74" s="163"/>
    </row>
    <row r="75" ht="12.75" customHeight="1" spans="1:35">
      <c r="A75" s="163"/>
      <c r="B75" s="163"/>
      <c r="C75" s="163"/>
      <c r="D75" s="163"/>
      <c r="E75" s="163"/>
      <c r="F75" s="163"/>
      <c r="G75" s="163"/>
      <c r="H75" s="163"/>
      <c r="I75" s="163"/>
      <c r="J75" s="163"/>
      <c r="K75" s="163"/>
      <c r="L75" s="163"/>
      <c r="M75" s="163"/>
      <c r="N75" s="163"/>
      <c r="O75" s="163"/>
      <c r="P75" s="163"/>
      <c r="Q75" s="163"/>
      <c r="R75" s="163"/>
      <c r="S75" s="163"/>
      <c r="T75" s="163"/>
      <c r="U75" s="163"/>
      <c r="V75" s="163"/>
      <c r="W75" s="163"/>
      <c r="X75" s="163"/>
      <c r="Y75" s="163"/>
      <c r="Z75" s="163"/>
      <c r="AA75" s="163"/>
      <c r="AB75" s="163"/>
      <c r="AC75" s="163"/>
      <c r="AD75" s="163"/>
      <c r="AE75" s="163"/>
      <c r="AF75" s="163"/>
      <c r="AG75" s="163"/>
      <c r="AH75" s="163"/>
      <c r="AI75" s="163"/>
    </row>
    <row r="76" ht="12.75" customHeight="1" spans="1:35">
      <c r="A76" s="163"/>
      <c r="B76" s="163"/>
      <c r="C76" s="163"/>
      <c r="D76" s="163"/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163"/>
      <c r="W76" s="163"/>
      <c r="X76" s="163"/>
      <c r="Y76" s="163"/>
      <c r="Z76" s="163"/>
      <c r="AA76" s="163"/>
      <c r="AB76" s="163"/>
      <c r="AC76" s="163"/>
      <c r="AD76" s="163"/>
      <c r="AE76" s="163"/>
      <c r="AF76" s="163"/>
      <c r="AG76" s="163"/>
      <c r="AH76" s="163"/>
      <c r="AI76" s="163"/>
    </row>
    <row r="77" ht="12.75" customHeight="1" spans="1:35">
      <c r="A77" s="163"/>
      <c r="B77" s="163"/>
      <c r="C77" s="163"/>
      <c r="D77" s="163"/>
      <c r="E77" s="163"/>
      <c r="F77" s="163"/>
      <c r="G77" s="163"/>
      <c r="H77" s="163"/>
      <c r="I77" s="163"/>
      <c r="J77" s="163"/>
      <c r="K77" s="163"/>
      <c r="L77" s="163"/>
      <c r="M77" s="163"/>
      <c r="N77" s="163"/>
      <c r="O77" s="163"/>
      <c r="P77" s="163"/>
      <c r="Q77" s="163"/>
      <c r="R77" s="163"/>
      <c r="S77" s="163"/>
      <c r="T77" s="163"/>
      <c r="U77" s="163"/>
      <c r="V77" s="163"/>
      <c r="W77" s="163"/>
      <c r="X77" s="163"/>
      <c r="Y77" s="163"/>
      <c r="Z77" s="163"/>
      <c r="AA77" s="163"/>
      <c r="AB77" s="163"/>
      <c r="AC77" s="163"/>
      <c r="AD77" s="163"/>
      <c r="AE77" s="163"/>
      <c r="AF77" s="163"/>
      <c r="AG77" s="163"/>
      <c r="AH77" s="163"/>
      <c r="AI77" s="163"/>
    </row>
    <row r="78" ht="12.75" customHeight="1" spans="1:35">
      <c r="A78" s="163"/>
      <c r="B78" s="163"/>
      <c r="C78" s="163"/>
      <c r="D78" s="163"/>
      <c r="E78" s="163"/>
      <c r="F78" s="163"/>
      <c r="G78" s="163"/>
      <c r="H78" s="163"/>
      <c r="I78" s="163"/>
      <c r="J78" s="163"/>
      <c r="K78" s="163"/>
      <c r="L78" s="163"/>
      <c r="M78" s="163"/>
      <c r="N78" s="163"/>
      <c r="O78" s="163"/>
      <c r="P78" s="163"/>
      <c r="Q78" s="163"/>
      <c r="R78" s="163"/>
      <c r="S78" s="163"/>
      <c r="T78" s="163"/>
      <c r="U78" s="163"/>
      <c r="V78" s="163"/>
      <c r="W78" s="163"/>
      <c r="X78" s="163"/>
      <c r="Y78" s="163"/>
      <c r="Z78" s="163"/>
      <c r="AA78" s="163"/>
      <c r="AB78" s="163"/>
      <c r="AC78" s="163"/>
      <c r="AD78" s="163"/>
      <c r="AE78" s="163"/>
      <c r="AF78" s="163"/>
      <c r="AG78" s="163"/>
      <c r="AH78" s="163"/>
      <c r="AI78" s="163"/>
    </row>
    <row r="79" ht="12.75" customHeight="1" spans="1:35">
      <c r="A79" s="163"/>
      <c r="B79" s="163"/>
      <c r="C79" s="163"/>
      <c r="D79" s="163"/>
      <c r="E79" s="163"/>
      <c r="F79" s="163"/>
      <c r="G79" s="163"/>
      <c r="H79" s="163"/>
      <c r="I79" s="163"/>
      <c r="J79" s="163"/>
      <c r="K79" s="163"/>
      <c r="L79" s="163"/>
      <c r="M79" s="163"/>
      <c r="N79" s="163"/>
      <c r="O79" s="163"/>
      <c r="P79" s="163"/>
      <c r="Q79" s="163"/>
      <c r="R79" s="163"/>
      <c r="S79" s="163"/>
      <c r="T79" s="163"/>
      <c r="U79" s="163"/>
      <c r="V79" s="163"/>
      <c r="W79" s="163"/>
      <c r="X79" s="163"/>
      <c r="Y79" s="163"/>
      <c r="Z79" s="163"/>
      <c r="AA79" s="163"/>
      <c r="AB79" s="163"/>
      <c r="AC79" s="163"/>
      <c r="AD79" s="163"/>
      <c r="AE79" s="163"/>
      <c r="AF79" s="163"/>
      <c r="AG79" s="163"/>
      <c r="AH79" s="163"/>
      <c r="AI79" s="163"/>
    </row>
    <row r="80" ht="12.75" customHeight="1" spans="1:35">
      <c r="A80" s="163"/>
      <c r="B80" s="163"/>
      <c r="C80" s="163"/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</row>
    <row r="81" ht="12.75" customHeight="1" spans="1:35">
      <c r="A81" s="163"/>
      <c r="B81" s="163"/>
      <c r="C81" s="163"/>
      <c r="D81" s="163"/>
      <c r="E81" s="163"/>
      <c r="F81" s="163"/>
      <c r="G81" s="163"/>
      <c r="H81" s="163"/>
      <c r="I81" s="163"/>
      <c r="J81" s="163"/>
      <c r="K81" s="163"/>
      <c r="L81" s="163"/>
      <c r="M81" s="163"/>
      <c r="N81" s="163"/>
      <c r="O81" s="163"/>
      <c r="P81" s="163"/>
      <c r="Q81" s="163"/>
      <c r="R81" s="163"/>
      <c r="S81" s="163"/>
      <c r="T81" s="163"/>
      <c r="U81" s="163"/>
      <c r="V81" s="163"/>
      <c r="W81" s="163"/>
      <c r="X81" s="163"/>
      <c r="Y81" s="163"/>
      <c r="Z81" s="163"/>
      <c r="AA81" s="163"/>
      <c r="AB81" s="163"/>
      <c r="AC81" s="163"/>
      <c r="AD81" s="163"/>
      <c r="AE81" s="163"/>
      <c r="AF81" s="163"/>
      <c r="AG81" s="163"/>
      <c r="AH81" s="163"/>
      <c r="AI81" s="163"/>
    </row>
    <row r="82" ht="12.75" customHeight="1" spans="1:35">
      <c r="A82" s="163"/>
      <c r="B82" s="163"/>
      <c r="C82" s="163"/>
      <c r="D82" s="163"/>
      <c r="E82" s="163"/>
      <c r="F82" s="163"/>
      <c r="G82" s="163"/>
      <c r="H82" s="163"/>
      <c r="I82" s="163"/>
      <c r="J82" s="163"/>
      <c r="K82" s="163"/>
      <c r="L82" s="163"/>
      <c r="M82" s="163"/>
      <c r="N82" s="163"/>
      <c r="O82" s="163"/>
      <c r="P82" s="163"/>
      <c r="Q82" s="163"/>
      <c r="R82" s="163"/>
      <c r="S82" s="163"/>
      <c r="T82" s="163"/>
      <c r="U82" s="163"/>
      <c r="V82" s="163"/>
      <c r="W82" s="163"/>
      <c r="X82" s="163"/>
      <c r="Y82" s="163"/>
      <c r="Z82" s="163"/>
      <c r="AA82" s="163"/>
      <c r="AB82" s="163"/>
      <c r="AC82" s="163"/>
      <c r="AD82" s="163"/>
      <c r="AE82" s="163"/>
      <c r="AF82" s="163"/>
      <c r="AG82" s="163"/>
      <c r="AH82" s="163"/>
      <c r="AI82" s="163"/>
    </row>
    <row r="83" ht="12.75" customHeight="1" spans="1:35">
      <c r="A83" s="163"/>
      <c r="B83" s="163"/>
      <c r="C83" s="163"/>
      <c r="D83" s="163"/>
      <c r="E83" s="163"/>
      <c r="F83" s="163"/>
      <c r="G83" s="163"/>
      <c r="H83" s="163"/>
      <c r="I83" s="163"/>
      <c r="J83" s="163"/>
      <c r="K83" s="163"/>
      <c r="L83" s="163"/>
      <c r="M83" s="163"/>
      <c r="N83" s="163"/>
      <c r="O83" s="163"/>
      <c r="P83" s="163"/>
      <c r="Q83" s="163"/>
      <c r="R83" s="163"/>
      <c r="S83" s="163"/>
      <c r="T83" s="163"/>
      <c r="U83" s="163"/>
      <c r="V83" s="163"/>
      <c r="W83" s="163"/>
      <c r="X83" s="163"/>
      <c r="Y83" s="163"/>
      <c r="Z83" s="163"/>
      <c r="AA83" s="163"/>
      <c r="AB83" s="163"/>
      <c r="AC83" s="163"/>
      <c r="AD83" s="163"/>
      <c r="AE83" s="163"/>
      <c r="AF83" s="163"/>
      <c r="AG83" s="163"/>
      <c r="AH83" s="163"/>
      <c r="AI83" s="163"/>
    </row>
    <row r="84" ht="12.75" customHeight="1" spans="1:35">
      <c r="A84" s="163"/>
      <c r="B84" s="163"/>
      <c r="C84" s="163"/>
      <c r="D84" s="163"/>
      <c r="E84" s="163"/>
      <c r="F84" s="163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3"/>
      <c r="U84" s="163"/>
      <c r="V84" s="163"/>
      <c r="W84" s="163"/>
      <c r="X84" s="163"/>
      <c r="Y84" s="163"/>
      <c r="Z84" s="163"/>
      <c r="AA84" s="163"/>
      <c r="AB84" s="163"/>
      <c r="AC84" s="163"/>
      <c r="AD84" s="163"/>
      <c r="AE84" s="163"/>
      <c r="AF84" s="163"/>
      <c r="AG84" s="163"/>
      <c r="AH84" s="163"/>
      <c r="AI84" s="163"/>
    </row>
    <row r="85" ht="12.75" customHeight="1" spans="1:35">
      <c r="A85" s="163"/>
      <c r="B85" s="163"/>
      <c r="C85" s="163"/>
      <c r="D85" s="163"/>
      <c r="E85" s="163"/>
      <c r="F85" s="163"/>
      <c r="G85" s="163"/>
      <c r="H85" s="163"/>
      <c r="I85" s="163"/>
      <c r="J85" s="163"/>
      <c r="K85" s="163"/>
      <c r="L85" s="163"/>
      <c r="M85" s="163"/>
      <c r="N85" s="163"/>
      <c r="O85" s="163"/>
      <c r="P85" s="163"/>
      <c r="Q85" s="163"/>
      <c r="R85" s="163"/>
      <c r="S85" s="163"/>
      <c r="T85" s="163"/>
      <c r="U85" s="163"/>
      <c r="V85" s="163"/>
      <c r="W85" s="163"/>
      <c r="X85" s="163"/>
      <c r="Y85" s="163"/>
      <c r="Z85" s="163"/>
      <c r="AA85" s="163"/>
      <c r="AB85" s="163"/>
      <c r="AC85" s="163"/>
      <c r="AD85" s="163"/>
      <c r="AE85" s="163"/>
      <c r="AF85" s="163"/>
      <c r="AG85" s="163"/>
      <c r="AH85" s="163"/>
      <c r="AI85" s="163"/>
    </row>
    <row r="86" ht="12.75" customHeight="1" spans="1:35">
      <c r="A86" s="163"/>
      <c r="B86" s="163"/>
      <c r="C86" s="163"/>
      <c r="D86" s="163"/>
      <c r="E86" s="163"/>
      <c r="F86" s="163"/>
      <c r="G86" s="163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3"/>
      <c r="V86" s="163"/>
      <c r="W86" s="163"/>
      <c r="X86" s="163"/>
      <c r="Y86" s="163"/>
      <c r="Z86" s="163"/>
      <c r="AA86" s="163"/>
      <c r="AB86" s="163"/>
      <c r="AC86" s="163"/>
      <c r="AD86" s="163"/>
      <c r="AE86" s="163"/>
      <c r="AF86" s="163"/>
      <c r="AG86" s="163"/>
      <c r="AH86" s="163"/>
      <c r="AI86" s="163"/>
    </row>
    <row r="87" ht="12.75" customHeight="1" spans="1:35">
      <c r="A87" s="163"/>
      <c r="B87" s="163"/>
      <c r="C87" s="163"/>
      <c r="D87" s="163"/>
      <c r="E87" s="163"/>
      <c r="F87" s="163"/>
      <c r="G87" s="163"/>
      <c r="H87" s="163"/>
      <c r="I87" s="163"/>
      <c r="J87" s="163"/>
      <c r="K87" s="163"/>
      <c r="L87" s="163"/>
      <c r="M87" s="163"/>
      <c r="N87" s="163"/>
      <c r="O87" s="163"/>
      <c r="P87" s="163"/>
      <c r="Q87" s="163"/>
      <c r="R87" s="163"/>
      <c r="S87" s="163"/>
      <c r="T87" s="163"/>
      <c r="U87" s="163"/>
      <c r="V87" s="163"/>
      <c r="W87" s="163"/>
      <c r="X87" s="163"/>
      <c r="Y87" s="163"/>
      <c r="Z87" s="163"/>
      <c r="AA87" s="163"/>
      <c r="AB87" s="163"/>
      <c r="AC87" s="163"/>
      <c r="AD87" s="163"/>
      <c r="AE87" s="163"/>
      <c r="AF87" s="163"/>
      <c r="AG87" s="163"/>
      <c r="AH87" s="163"/>
      <c r="AI87" s="163"/>
    </row>
    <row r="88" ht="12.75" customHeight="1" spans="1:35">
      <c r="A88" s="163"/>
      <c r="B88" s="163"/>
      <c r="C88" s="163"/>
      <c r="D88" s="163"/>
      <c r="E88" s="163"/>
      <c r="F88" s="163"/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Q88" s="163"/>
      <c r="R88" s="163"/>
      <c r="S88" s="163"/>
      <c r="T88" s="163"/>
      <c r="U88" s="163"/>
      <c r="V88" s="163"/>
      <c r="W88" s="163"/>
      <c r="X88" s="163"/>
      <c r="Y88" s="163"/>
      <c r="Z88" s="163"/>
      <c r="AA88" s="163"/>
      <c r="AB88" s="163"/>
      <c r="AC88" s="163"/>
      <c r="AD88" s="163"/>
      <c r="AE88" s="163"/>
      <c r="AF88" s="163"/>
      <c r="AG88" s="163"/>
      <c r="AH88" s="163"/>
      <c r="AI88" s="163"/>
    </row>
    <row r="89" ht="12.75" customHeight="1" spans="1:35">
      <c r="A89" s="163"/>
      <c r="B89" s="163"/>
      <c r="C89" s="163"/>
      <c r="D89" s="163"/>
      <c r="E89" s="163"/>
      <c r="F89" s="163"/>
      <c r="G89" s="163"/>
      <c r="H89" s="163"/>
      <c r="I89" s="163"/>
      <c r="J89" s="163"/>
      <c r="K89" s="163"/>
      <c r="L89" s="163"/>
      <c r="M89" s="163"/>
      <c r="N89" s="163"/>
      <c r="O89" s="163"/>
      <c r="P89" s="163"/>
      <c r="Q89" s="163"/>
      <c r="R89" s="163"/>
      <c r="S89" s="163"/>
      <c r="T89" s="163"/>
      <c r="U89" s="163"/>
      <c r="V89" s="163"/>
      <c r="W89" s="163"/>
      <c r="X89" s="163"/>
      <c r="Y89" s="163"/>
      <c r="Z89" s="163"/>
      <c r="AA89" s="163"/>
      <c r="AB89" s="163"/>
      <c r="AC89" s="163"/>
      <c r="AD89" s="163"/>
      <c r="AE89" s="163"/>
      <c r="AF89" s="163"/>
      <c r="AG89" s="163"/>
      <c r="AH89" s="163"/>
      <c r="AI89" s="163"/>
    </row>
    <row r="90" ht="12.75" customHeight="1" spans="1:35">
      <c r="A90" s="163"/>
      <c r="B90" s="163"/>
      <c r="C90" s="163"/>
      <c r="D90" s="163"/>
      <c r="E90" s="163"/>
      <c r="F90" s="163"/>
      <c r="G90" s="163"/>
      <c r="H90" s="163"/>
      <c r="I90" s="163"/>
      <c r="J90" s="163"/>
      <c r="K90" s="163"/>
      <c r="L90" s="163"/>
      <c r="M90" s="163"/>
      <c r="N90" s="163"/>
      <c r="O90" s="163"/>
      <c r="P90" s="163"/>
      <c r="Q90" s="163"/>
      <c r="R90" s="163"/>
      <c r="S90" s="163"/>
      <c r="T90" s="163"/>
      <c r="U90" s="163"/>
      <c r="V90" s="163"/>
      <c r="W90" s="163"/>
      <c r="X90" s="163"/>
      <c r="Y90" s="163"/>
      <c r="Z90" s="163"/>
      <c r="AA90" s="163"/>
      <c r="AB90" s="163"/>
      <c r="AC90" s="163"/>
      <c r="AD90" s="163"/>
      <c r="AE90" s="163"/>
      <c r="AF90" s="163"/>
      <c r="AG90" s="163"/>
      <c r="AH90" s="163"/>
      <c r="AI90" s="163"/>
    </row>
    <row r="91" ht="12.75" customHeight="1" spans="1:35">
      <c r="A91" s="163"/>
      <c r="B91" s="163"/>
      <c r="C91" s="163"/>
      <c r="D91" s="163"/>
      <c r="E91" s="163"/>
      <c r="F91" s="163"/>
      <c r="G91" s="163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3"/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3"/>
      <c r="AE91" s="163"/>
      <c r="AF91" s="163"/>
      <c r="AG91" s="163"/>
      <c r="AH91" s="163"/>
      <c r="AI91" s="163"/>
    </row>
    <row r="92" ht="12.75" customHeight="1" spans="1:35">
      <c r="A92" s="163"/>
      <c r="B92" s="163"/>
      <c r="C92" s="163"/>
      <c r="D92" s="163"/>
      <c r="E92" s="163"/>
      <c r="F92" s="163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  <c r="W92" s="163"/>
      <c r="X92" s="163"/>
      <c r="Y92" s="163"/>
      <c r="Z92" s="163"/>
      <c r="AA92" s="163"/>
      <c r="AB92" s="163"/>
      <c r="AC92" s="163"/>
      <c r="AD92" s="163"/>
      <c r="AE92" s="163"/>
      <c r="AF92" s="163"/>
      <c r="AG92" s="163"/>
      <c r="AH92" s="163"/>
      <c r="AI92" s="163"/>
    </row>
    <row r="93" ht="12.75" customHeight="1" spans="1:35">
      <c r="A93" s="163"/>
      <c r="B93" s="163"/>
      <c r="C93" s="163"/>
      <c r="D93" s="163"/>
      <c r="E93" s="163"/>
      <c r="F93" s="163"/>
      <c r="G93" s="163"/>
      <c r="H93" s="163"/>
      <c r="I93" s="163"/>
      <c r="J93" s="163"/>
      <c r="K93" s="163"/>
      <c r="L93" s="163"/>
      <c r="M93" s="163"/>
      <c r="N93" s="163"/>
      <c r="O93" s="163"/>
      <c r="P93" s="163"/>
      <c r="Q93" s="163"/>
      <c r="R93" s="163"/>
      <c r="S93" s="163"/>
      <c r="T93" s="163"/>
      <c r="U93" s="163"/>
      <c r="V93" s="163"/>
      <c r="W93" s="163"/>
      <c r="X93" s="163"/>
      <c r="Y93" s="163"/>
      <c r="Z93" s="163"/>
      <c r="AA93" s="163"/>
      <c r="AB93" s="163"/>
      <c r="AC93" s="163"/>
      <c r="AD93" s="163"/>
      <c r="AE93" s="163"/>
      <c r="AF93" s="163"/>
      <c r="AG93" s="163"/>
      <c r="AH93" s="163"/>
      <c r="AI93" s="163"/>
    </row>
    <row r="94" ht="12.75" customHeight="1" spans="1:35">
      <c r="A94" s="163"/>
      <c r="B94" s="163"/>
      <c r="C94" s="163"/>
      <c r="D94" s="163"/>
      <c r="E94" s="163"/>
      <c r="F94" s="163"/>
      <c r="G94" s="163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</row>
    <row r="95" ht="12.75" customHeight="1" spans="1:35">
      <c r="A95" s="163"/>
      <c r="B95" s="163"/>
      <c r="C95" s="163"/>
      <c r="D95" s="163"/>
      <c r="E95" s="163"/>
      <c r="F95" s="163"/>
      <c r="G95" s="163"/>
      <c r="H95" s="163"/>
      <c r="I95" s="163"/>
      <c r="J95" s="163"/>
      <c r="K95" s="163"/>
      <c r="L95" s="163"/>
      <c r="M95" s="163"/>
      <c r="N95" s="163"/>
      <c r="O95" s="163"/>
      <c r="P95" s="163"/>
      <c r="Q95" s="163"/>
      <c r="R95" s="163"/>
      <c r="S95" s="163"/>
      <c r="T95" s="163"/>
      <c r="U95" s="163"/>
      <c r="V95" s="163"/>
      <c r="W95" s="163"/>
      <c r="X95" s="163"/>
      <c r="Y95" s="163"/>
      <c r="Z95" s="163"/>
      <c r="AA95" s="163"/>
      <c r="AB95" s="163"/>
      <c r="AC95" s="163"/>
      <c r="AD95" s="163"/>
      <c r="AE95" s="163"/>
      <c r="AF95" s="163"/>
      <c r="AG95" s="163"/>
      <c r="AH95" s="163"/>
      <c r="AI95" s="163"/>
    </row>
    <row r="96" ht="12.75" customHeight="1" spans="1:35">
      <c r="A96" s="163"/>
      <c r="B96" s="163"/>
      <c r="C96" s="163"/>
      <c r="D96" s="163"/>
      <c r="E96" s="163"/>
      <c r="F96" s="163"/>
      <c r="G96" s="163"/>
      <c r="H96" s="163"/>
      <c r="I96" s="163"/>
      <c r="J96" s="163"/>
      <c r="K96" s="163"/>
      <c r="L96" s="163"/>
      <c r="M96" s="163"/>
      <c r="N96" s="163"/>
      <c r="O96" s="163"/>
      <c r="P96" s="163"/>
      <c r="Q96" s="163"/>
      <c r="R96" s="163"/>
      <c r="S96" s="163"/>
      <c r="T96" s="163"/>
      <c r="U96" s="163"/>
      <c r="V96" s="163"/>
      <c r="W96" s="163"/>
      <c r="X96" s="163"/>
      <c r="Y96" s="163"/>
      <c r="Z96" s="163"/>
      <c r="AA96" s="163"/>
      <c r="AB96" s="163"/>
      <c r="AC96" s="163"/>
      <c r="AD96" s="163"/>
      <c r="AE96" s="163"/>
      <c r="AF96" s="163"/>
      <c r="AG96" s="163"/>
      <c r="AH96" s="163"/>
      <c r="AI96" s="163"/>
    </row>
    <row r="97" ht="12.75" customHeight="1" spans="1:35">
      <c r="A97" s="163"/>
      <c r="B97" s="163"/>
      <c r="C97" s="163"/>
      <c r="D97" s="163"/>
      <c r="E97" s="163"/>
      <c r="F97" s="163"/>
      <c r="G97" s="163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163"/>
      <c r="AC97" s="163"/>
      <c r="AD97" s="163"/>
      <c r="AE97" s="163"/>
      <c r="AF97" s="163"/>
      <c r="AG97" s="163"/>
      <c r="AH97" s="163"/>
      <c r="AI97" s="163"/>
    </row>
    <row r="98" ht="12.75" customHeight="1" spans="1:35">
      <c r="A98" s="163"/>
      <c r="B98" s="163"/>
      <c r="C98" s="163"/>
      <c r="D98" s="163"/>
      <c r="E98" s="163"/>
      <c r="F98" s="163"/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163"/>
      <c r="T98" s="163"/>
      <c r="U98" s="163"/>
      <c r="V98" s="163"/>
      <c r="W98" s="163"/>
      <c r="X98" s="163"/>
      <c r="Y98" s="163"/>
      <c r="Z98" s="163"/>
      <c r="AA98" s="163"/>
      <c r="AB98" s="163"/>
      <c r="AC98" s="163"/>
      <c r="AD98" s="163"/>
      <c r="AE98" s="163"/>
      <c r="AF98" s="163"/>
      <c r="AG98" s="163"/>
      <c r="AH98" s="163"/>
      <c r="AI98" s="163"/>
    </row>
    <row r="99" ht="12.75" customHeight="1" spans="1:35">
      <c r="A99" s="163"/>
      <c r="B99" s="163"/>
      <c r="C99" s="163"/>
      <c r="D99" s="163"/>
      <c r="E99" s="163"/>
      <c r="F99" s="163"/>
      <c r="G99" s="163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63"/>
      <c r="AC99" s="163"/>
      <c r="AD99" s="163"/>
      <c r="AE99" s="163"/>
      <c r="AF99" s="163"/>
      <c r="AG99" s="163"/>
      <c r="AH99" s="163"/>
      <c r="AI99" s="163"/>
    </row>
    <row r="100" ht="12.75" customHeight="1" spans="1:35">
      <c r="A100" s="163"/>
      <c r="B100" s="163"/>
      <c r="C100" s="163"/>
      <c r="D100" s="163"/>
      <c r="E100" s="163"/>
      <c r="F100" s="163"/>
      <c r="G100" s="163"/>
      <c r="H100" s="163"/>
      <c r="I100" s="163"/>
      <c r="J100" s="163"/>
      <c r="K100" s="163"/>
      <c r="L100" s="163"/>
      <c r="M100" s="163"/>
      <c r="N100" s="163"/>
      <c r="O100" s="163"/>
      <c r="P100" s="163"/>
      <c r="Q100" s="163"/>
      <c r="R100" s="163"/>
      <c r="S100" s="163"/>
      <c r="T100" s="163"/>
      <c r="U100" s="163"/>
      <c r="V100" s="163"/>
      <c r="W100" s="163"/>
      <c r="X100" s="163"/>
      <c r="Y100" s="163"/>
      <c r="Z100" s="163"/>
      <c r="AA100" s="163"/>
      <c r="AB100" s="163"/>
      <c r="AC100" s="163"/>
      <c r="AD100" s="163"/>
      <c r="AE100" s="163"/>
      <c r="AF100" s="163"/>
      <c r="AG100" s="163"/>
      <c r="AH100" s="163"/>
      <c r="AI100" s="163"/>
    </row>
    <row r="101" ht="12.75" customHeight="1" spans="1:35">
      <c r="A101" s="163"/>
      <c r="B101" s="163"/>
      <c r="C101" s="163"/>
      <c r="D101" s="163"/>
      <c r="E101" s="163"/>
      <c r="F101" s="163"/>
      <c r="G101" s="163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Y101" s="163"/>
      <c r="Z101" s="163"/>
      <c r="AA101" s="163"/>
      <c r="AB101" s="163"/>
      <c r="AC101" s="163"/>
      <c r="AD101" s="163"/>
      <c r="AE101" s="163"/>
      <c r="AF101" s="163"/>
      <c r="AG101" s="163"/>
      <c r="AH101" s="163"/>
      <c r="AI101" s="163"/>
    </row>
    <row r="102" ht="12.75" customHeight="1" spans="1:35">
      <c r="A102" s="163"/>
      <c r="B102" s="163"/>
      <c r="C102" s="163"/>
      <c r="D102" s="163"/>
      <c r="E102" s="163"/>
      <c r="F102" s="163"/>
      <c r="G102" s="163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3"/>
      <c r="AE102" s="163"/>
      <c r="AF102" s="163"/>
      <c r="AG102" s="163"/>
      <c r="AH102" s="163"/>
      <c r="AI102" s="163"/>
    </row>
    <row r="103" ht="12.75" customHeight="1" spans="1:35">
      <c r="A103" s="163"/>
      <c r="B103" s="163"/>
      <c r="C103" s="163"/>
      <c r="D103" s="163"/>
      <c r="E103" s="163"/>
      <c r="F103" s="163"/>
      <c r="G103" s="163"/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  <c r="R103" s="163"/>
      <c r="S103" s="163"/>
      <c r="T103" s="163"/>
      <c r="U103" s="163"/>
      <c r="V103" s="163"/>
      <c r="W103" s="163"/>
      <c r="X103" s="163"/>
      <c r="Y103" s="163"/>
      <c r="Z103" s="163"/>
      <c r="AA103" s="163"/>
      <c r="AB103" s="163"/>
      <c r="AC103" s="163"/>
      <c r="AD103" s="163"/>
      <c r="AE103" s="163"/>
      <c r="AF103" s="163"/>
      <c r="AG103" s="163"/>
      <c r="AH103" s="163"/>
      <c r="AI103" s="163"/>
    </row>
    <row r="104" ht="12.75" customHeight="1" spans="1:35">
      <c r="A104" s="163"/>
      <c r="B104" s="163"/>
      <c r="C104" s="163"/>
      <c r="D104" s="163"/>
      <c r="E104" s="163"/>
      <c r="F104" s="163"/>
      <c r="G104" s="163"/>
      <c r="H104" s="163"/>
      <c r="I104" s="163"/>
      <c r="J104" s="163"/>
      <c r="K104" s="163"/>
      <c r="L104" s="163"/>
      <c r="M104" s="163"/>
      <c r="N104" s="163"/>
      <c r="O104" s="163"/>
      <c r="P104" s="163"/>
      <c r="Q104" s="163"/>
      <c r="R104" s="163"/>
      <c r="S104" s="163"/>
      <c r="T104" s="163"/>
      <c r="U104" s="163"/>
      <c r="V104" s="163"/>
      <c r="W104" s="163"/>
      <c r="X104" s="163"/>
      <c r="Y104" s="163"/>
      <c r="Z104" s="163"/>
      <c r="AA104" s="163"/>
      <c r="AB104" s="163"/>
      <c r="AC104" s="163"/>
      <c r="AD104" s="163"/>
      <c r="AE104" s="163"/>
      <c r="AF104" s="163"/>
      <c r="AG104" s="163"/>
      <c r="AH104" s="163"/>
      <c r="AI104" s="163"/>
    </row>
    <row r="105" ht="12.75" customHeight="1" spans="1:35">
      <c r="A105" s="163"/>
      <c r="B105" s="163"/>
      <c r="C105" s="163"/>
      <c r="D105" s="163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163"/>
      <c r="P105" s="163"/>
      <c r="Q105" s="163"/>
      <c r="R105" s="163"/>
      <c r="S105" s="163"/>
      <c r="T105" s="163"/>
      <c r="U105" s="163"/>
      <c r="V105" s="163"/>
      <c r="W105" s="163"/>
      <c r="X105" s="163"/>
      <c r="Y105" s="163"/>
      <c r="Z105" s="163"/>
      <c r="AA105" s="163"/>
      <c r="AB105" s="163"/>
      <c r="AC105" s="163"/>
      <c r="AD105" s="163"/>
      <c r="AE105" s="163"/>
      <c r="AF105" s="163"/>
      <c r="AG105" s="163"/>
      <c r="AH105" s="163"/>
      <c r="AI105" s="163"/>
    </row>
    <row r="106" ht="12.75" customHeight="1" spans="1:35">
      <c r="A106" s="163"/>
      <c r="B106" s="163"/>
      <c r="C106" s="163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63"/>
      <c r="AE106" s="163"/>
      <c r="AF106" s="163"/>
      <c r="AG106" s="163"/>
      <c r="AH106" s="163"/>
      <c r="AI106" s="163"/>
    </row>
    <row r="107" ht="12.75" customHeight="1" spans="1:35">
      <c r="A107" s="163"/>
      <c r="B107" s="163"/>
      <c r="C107" s="163"/>
      <c r="D107" s="163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  <c r="AI107" s="163"/>
    </row>
    <row r="108" ht="12.75" customHeight="1" spans="1:35">
      <c r="A108" s="163"/>
      <c r="B108" s="163"/>
      <c r="C108" s="163"/>
      <c r="D108" s="163"/>
      <c r="E108" s="163"/>
      <c r="F108" s="163"/>
      <c r="G108" s="163"/>
      <c r="H108" s="163"/>
      <c r="I108" s="163"/>
      <c r="J108" s="163"/>
      <c r="K108" s="163"/>
      <c r="L108" s="163"/>
      <c r="M108" s="163"/>
      <c r="N108" s="163"/>
      <c r="O108" s="163"/>
      <c r="P108" s="163"/>
      <c r="Q108" s="163"/>
      <c r="R108" s="163"/>
      <c r="S108" s="163"/>
      <c r="T108" s="163"/>
      <c r="U108" s="163"/>
      <c r="V108" s="163"/>
      <c r="W108" s="163"/>
      <c r="X108" s="163"/>
      <c r="Y108" s="163"/>
      <c r="Z108" s="163"/>
      <c r="AA108" s="163"/>
      <c r="AB108" s="163"/>
      <c r="AC108" s="163"/>
      <c r="AD108" s="163"/>
      <c r="AE108" s="163"/>
      <c r="AF108" s="163"/>
      <c r="AG108" s="163"/>
      <c r="AH108" s="163"/>
      <c r="AI108" s="163"/>
    </row>
    <row r="109" ht="12.75" customHeight="1" spans="1:35">
      <c r="A109" s="163"/>
      <c r="B109" s="163"/>
      <c r="C109" s="163"/>
      <c r="D109" s="163"/>
      <c r="E109" s="163"/>
      <c r="F109" s="163"/>
      <c r="G109" s="163"/>
      <c r="H109" s="163"/>
      <c r="I109" s="163"/>
      <c r="J109" s="163"/>
      <c r="K109" s="163"/>
      <c r="L109" s="163"/>
      <c r="M109" s="163"/>
      <c r="N109" s="163"/>
      <c r="O109" s="163"/>
      <c r="P109" s="163"/>
      <c r="Q109" s="163"/>
      <c r="R109" s="163"/>
      <c r="S109" s="163"/>
      <c r="T109" s="163"/>
      <c r="U109" s="163"/>
      <c r="V109" s="163"/>
      <c r="W109" s="163"/>
      <c r="X109" s="163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</row>
    <row r="110" ht="12.75" customHeight="1" spans="1:35">
      <c r="A110" s="163"/>
      <c r="B110" s="163"/>
      <c r="C110" s="163"/>
      <c r="D110" s="163"/>
      <c r="E110" s="163"/>
      <c r="F110" s="163"/>
      <c r="G110" s="163"/>
      <c r="H110" s="163"/>
      <c r="I110" s="163"/>
      <c r="J110" s="163"/>
      <c r="K110" s="163"/>
      <c r="L110" s="163"/>
      <c r="M110" s="163"/>
      <c r="N110" s="163"/>
      <c r="O110" s="163"/>
      <c r="P110" s="163"/>
      <c r="Q110" s="163"/>
      <c r="R110" s="163"/>
      <c r="S110" s="163"/>
      <c r="T110" s="163"/>
      <c r="U110" s="163"/>
      <c r="V110" s="163"/>
      <c r="W110" s="163"/>
      <c r="X110" s="163"/>
      <c r="Y110" s="163"/>
      <c r="Z110" s="163"/>
      <c r="AA110" s="163"/>
      <c r="AB110" s="163"/>
      <c r="AC110" s="163"/>
      <c r="AD110" s="163"/>
      <c r="AE110" s="163"/>
      <c r="AF110" s="163"/>
      <c r="AG110" s="163"/>
      <c r="AH110" s="163"/>
      <c r="AI110" s="163"/>
    </row>
    <row r="111" ht="12.75" customHeight="1" spans="1:35">
      <c r="A111" s="163"/>
      <c r="B111" s="163"/>
      <c r="C111" s="163"/>
      <c r="D111" s="163"/>
      <c r="E111" s="163"/>
      <c r="F111" s="163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</row>
    <row r="112" ht="12.75" customHeight="1" spans="1:35">
      <c r="A112" s="163"/>
      <c r="B112" s="163"/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  <c r="AI112" s="163"/>
    </row>
    <row r="113" ht="12.75" customHeight="1" spans="1:35">
      <c r="A113" s="163"/>
      <c r="B113" s="163"/>
      <c r="C113" s="163"/>
      <c r="D113" s="163"/>
      <c r="E113" s="163"/>
      <c r="F113" s="163"/>
      <c r="G113" s="163"/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3"/>
      <c r="AC113" s="163"/>
      <c r="AD113" s="163"/>
      <c r="AE113" s="163"/>
      <c r="AF113" s="163"/>
      <c r="AG113" s="163"/>
      <c r="AH113" s="163"/>
      <c r="AI113" s="163"/>
    </row>
    <row r="114" ht="12.75" customHeight="1" spans="1:35">
      <c r="A114" s="163"/>
      <c r="B114" s="163"/>
      <c r="C114" s="163"/>
      <c r="D114" s="163"/>
      <c r="E114" s="163"/>
      <c r="F114" s="163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</row>
    <row r="115" ht="12.75" customHeight="1" spans="1:35">
      <c r="A115" s="163"/>
      <c r="B115" s="163"/>
      <c r="C115" s="163"/>
      <c r="D115" s="163"/>
      <c r="E115" s="163"/>
      <c r="F115" s="163"/>
      <c r="G115" s="163"/>
      <c r="H115" s="163"/>
      <c r="I115" s="163"/>
      <c r="J115" s="163"/>
      <c r="K115" s="163"/>
      <c r="L115" s="163"/>
      <c r="M115" s="163"/>
      <c r="N115" s="163"/>
      <c r="O115" s="163"/>
      <c r="P115" s="163"/>
      <c r="Q115" s="163"/>
      <c r="R115" s="163"/>
      <c r="S115" s="163"/>
      <c r="T115" s="163"/>
      <c r="U115" s="163"/>
      <c r="V115" s="163"/>
      <c r="W115" s="163"/>
      <c r="X115" s="163"/>
      <c r="Y115" s="163"/>
      <c r="Z115" s="163"/>
      <c r="AA115" s="163"/>
      <c r="AB115" s="163"/>
      <c r="AC115" s="163"/>
      <c r="AD115" s="163"/>
      <c r="AE115" s="163"/>
      <c r="AF115" s="163"/>
      <c r="AG115" s="163"/>
      <c r="AH115" s="163"/>
      <c r="AI115" s="163"/>
    </row>
    <row r="116" ht="12.75" customHeight="1" spans="1:35">
      <c r="A116" s="163"/>
      <c r="B116" s="163"/>
      <c r="C116" s="163"/>
      <c r="D116" s="163"/>
      <c r="E116" s="163"/>
      <c r="F116" s="163"/>
      <c r="G116" s="163"/>
      <c r="H116" s="163"/>
      <c r="I116" s="163"/>
      <c r="J116" s="163"/>
      <c r="K116" s="163"/>
      <c r="L116" s="163"/>
      <c r="M116" s="163"/>
      <c r="N116" s="163"/>
      <c r="O116" s="163"/>
      <c r="P116" s="163"/>
      <c r="Q116" s="163"/>
      <c r="R116" s="163"/>
      <c r="S116" s="163"/>
      <c r="T116" s="163"/>
      <c r="U116" s="163"/>
      <c r="V116" s="163"/>
      <c r="W116" s="163"/>
      <c r="X116" s="163"/>
      <c r="Y116" s="163"/>
      <c r="Z116" s="163"/>
      <c r="AA116" s="163"/>
      <c r="AB116" s="163"/>
      <c r="AC116" s="163"/>
      <c r="AD116" s="163"/>
      <c r="AE116" s="163"/>
      <c r="AF116" s="163"/>
      <c r="AG116" s="163"/>
      <c r="AH116" s="163"/>
      <c r="AI116" s="163"/>
    </row>
    <row r="117" ht="12.75" customHeight="1" spans="1:35">
      <c r="A117" s="163"/>
      <c r="B117" s="163"/>
      <c r="C117" s="163"/>
      <c r="D117" s="163"/>
      <c r="E117" s="163"/>
      <c r="F117" s="163"/>
      <c r="G117" s="163"/>
      <c r="H117" s="163"/>
      <c r="I117" s="163"/>
      <c r="J117" s="163"/>
      <c r="K117" s="163"/>
      <c r="L117" s="163"/>
      <c r="M117" s="163"/>
      <c r="N117" s="163"/>
      <c r="O117" s="163"/>
      <c r="P117" s="163"/>
      <c r="Q117" s="163"/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3"/>
      <c r="AC117" s="163"/>
      <c r="AD117" s="163"/>
      <c r="AE117" s="163"/>
      <c r="AF117" s="163"/>
      <c r="AG117" s="163"/>
      <c r="AH117" s="163"/>
      <c r="AI117" s="163"/>
    </row>
    <row r="118" ht="12.75" customHeight="1" spans="1:35">
      <c r="A118" s="163"/>
      <c r="B118" s="163"/>
      <c r="C118" s="163"/>
      <c r="D118" s="163"/>
      <c r="E118" s="163"/>
      <c r="F118" s="163"/>
      <c r="G118" s="163"/>
      <c r="H118" s="163"/>
      <c r="I118" s="163"/>
      <c r="J118" s="163"/>
      <c r="K118" s="163"/>
      <c r="L118" s="163"/>
      <c r="M118" s="163"/>
      <c r="N118" s="163"/>
      <c r="O118" s="163"/>
      <c r="P118" s="163"/>
      <c r="Q118" s="163"/>
      <c r="R118" s="163"/>
      <c r="S118" s="163"/>
      <c r="T118" s="163"/>
      <c r="U118" s="163"/>
      <c r="V118" s="163"/>
      <c r="W118" s="163"/>
      <c r="X118" s="163"/>
      <c r="Y118" s="163"/>
      <c r="Z118" s="163"/>
      <c r="AA118" s="163"/>
      <c r="AB118" s="163"/>
      <c r="AC118" s="163"/>
      <c r="AD118" s="163"/>
      <c r="AE118" s="163"/>
      <c r="AF118" s="163"/>
      <c r="AG118" s="163"/>
      <c r="AH118" s="163"/>
      <c r="AI118" s="163"/>
    </row>
    <row r="119" ht="12.75" customHeight="1" spans="1:35">
      <c r="A119" s="163"/>
      <c r="B119" s="163"/>
      <c r="C119" s="163"/>
      <c r="D119" s="163"/>
      <c r="E119" s="163"/>
      <c r="F119" s="163"/>
      <c r="G119" s="163"/>
      <c r="H119" s="163"/>
      <c r="I119" s="163"/>
      <c r="J119" s="163"/>
      <c r="K119" s="163"/>
      <c r="L119" s="163"/>
      <c r="M119" s="163"/>
      <c r="N119" s="163"/>
      <c r="O119" s="163"/>
      <c r="P119" s="163"/>
      <c r="Q119" s="163"/>
      <c r="R119" s="163"/>
      <c r="S119" s="163"/>
      <c r="T119" s="163"/>
      <c r="U119" s="163"/>
      <c r="V119" s="163"/>
      <c r="W119" s="163"/>
      <c r="X119" s="163"/>
      <c r="Y119" s="163"/>
      <c r="Z119" s="163"/>
      <c r="AA119" s="163"/>
      <c r="AB119" s="163"/>
      <c r="AC119" s="163"/>
      <c r="AD119" s="163"/>
      <c r="AE119" s="163"/>
      <c r="AF119" s="163"/>
      <c r="AG119" s="163"/>
      <c r="AH119" s="163"/>
      <c r="AI119" s="163"/>
    </row>
    <row r="120" ht="12.75" customHeight="1" spans="1:35">
      <c r="A120" s="163"/>
      <c r="B120" s="163"/>
      <c r="C120" s="163"/>
      <c r="D120" s="163"/>
      <c r="E120" s="163"/>
      <c r="F120" s="163"/>
      <c r="G120" s="163"/>
      <c r="H120" s="163"/>
      <c r="I120" s="163"/>
      <c r="J120" s="163"/>
      <c r="K120" s="163"/>
      <c r="L120" s="163"/>
      <c r="M120" s="163"/>
      <c r="N120" s="163"/>
      <c r="O120" s="163"/>
      <c r="P120" s="163"/>
      <c r="Q120" s="163"/>
      <c r="R120" s="163"/>
      <c r="S120" s="163"/>
      <c r="T120" s="163"/>
      <c r="U120" s="163"/>
      <c r="V120" s="163"/>
      <c r="W120" s="163"/>
      <c r="X120" s="163"/>
      <c r="Y120" s="163"/>
      <c r="Z120" s="163"/>
      <c r="AA120" s="163"/>
      <c r="AB120" s="163"/>
      <c r="AC120" s="163"/>
      <c r="AD120" s="163"/>
      <c r="AE120" s="163"/>
      <c r="AF120" s="163"/>
      <c r="AG120" s="163"/>
      <c r="AH120" s="163"/>
      <c r="AI120" s="163"/>
    </row>
    <row r="121" ht="12.75" customHeight="1" spans="1:35">
      <c r="A121" s="163"/>
      <c r="B121" s="163"/>
      <c r="C121" s="163"/>
      <c r="D121" s="163"/>
      <c r="E121" s="163"/>
      <c r="F121" s="163"/>
      <c r="G121" s="163"/>
      <c r="H121" s="163"/>
      <c r="I121" s="163"/>
      <c r="J121" s="163"/>
      <c r="K121" s="163"/>
      <c r="L121" s="163"/>
      <c r="M121" s="163"/>
      <c r="N121" s="163"/>
      <c r="O121" s="163"/>
      <c r="P121" s="163"/>
      <c r="Q121" s="163"/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</row>
    <row r="122" ht="12.75" customHeight="1" spans="1:35">
      <c r="A122" s="163"/>
      <c r="B122" s="163"/>
      <c r="C122" s="163"/>
      <c r="D122" s="163"/>
      <c r="E122" s="163"/>
      <c r="F122" s="163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163"/>
      <c r="AC122" s="163"/>
      <c r="AD122" s="163"/>
      <c r="AE122" s="163"/>
      <c r="AF122" s="163"/>
      <c r="AG122" s="163"/>
      <c r="AH122" s="163"/>
      <c r="AI122" s="163"/>
    </row>
    <row r="123" ht="12.75" customHeight="1" spans="1:35">
      <c r="A123" s="163"/>
      <c r="B123" s="163"/>
      <c r="C123" s="163"/>
      <c r="D123" s="163"/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163"/>
      <c r="P123" s="163"/>
      <c r="Q123" s="163"/>
      <c r="R123" s="163"/>
      <c r="S123" s="163"/>
      <c r="T123" s="163"/>
      <c r="U123" s="163"/>
      <c r="V123" s="163"/>
      <c r="W123" s="163"/>
      <c r="X123" s="163"/>
      <c r="Y123" s="163"/>
      <c r="Z123" s="163"/>
      <c r="AA123" s="163"/>
      <c r="AB123" s="163"/>
      <c r="AC123" s="163"/>
      <c r="AD123" s="163"/>
      <c r="AE123" s="163"/>
      <c r="AF123" s="163"/>
      <c r="AG123" s="163"/>
      <c r="AH123" s="163"/>
      <c r="AI123" s="163"/>
    </row>
    <row r="124" ht="12.75" customHeight="1" spans="1:35">
      <c r="A124" s="163"/>
      <c r="B124" s="163"/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163"/>
      <c r="AH124" s="163"/>
      <c r="AI124" s="163"/>
    </row>
    <row r="125" ht="12.75" customHeight="1" spans="1:35">
      <c r="A125" s="163"/>
      <c r="B125" s="163"/>
      <c r="C125" s="163"/>
      <c r="D125" s="163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</row>
    <row r="126" ht="12.75" customHeight="1" spans="1:35">
      <c r="A126" s="163"/>
      <c r="B126" s="163"/>
      <c r="C126" s="163"/>
      <c r="D126" s="163"/>
      <c r="E126" s="163"/>
      <c r="F126" s="163"/>
      <c r="G126" s="163"/>
      <c r="H126" s="163"/>
      <c r="I126" s="163"/>
      <c r="J126" s="163"/>
      <c r="K126" s="163"/>
      <c r="L126" s="163"/>
      <c r="M126" s="163"/>
      <c r="N126" s="163"/>
      <c r="O126" s="163"/>
      <c r="P126" s="163"/>
      <c r="Q126" s="163"/>
      <c r="R126" s="163"/>
      <c r="S126" s="163"/>
      <c r="T126" s="163"/>
      <c r="U126" s="163"/>
      <c r="V126" s="163"/>
      <c r="W126" s="163"/>
      <c r="X126" s="163"/>
      <c r="Y126" s="163"/>
      <c r="Z126" s="163"/>
      <c r="AA126" s="163"/>
      <c r="AB126" s="163"/>
      <c r="AC126" s="163"/>
      <c r="AD126" s="163"/>
      <c r="AE126" s="163"/>
      <c r="AF126" s="163"/>
      <c r="AG126" s="163"/>
      <c r="AH126" s="163"/>
      <c r="AI126" s="163"/>
    </row>
    <row r="127" ht="12.75" customHeight="1" spans="1:35">
      <c r="A127" s="163"/>
      <c r="B127" s="163"/>
      <c r="C127" s="163"/>
      <c r="D127" s="163"/>
      <c r="E127" s="163"/>
      <c r="F127" s="163"/>
      <c r="G127" s="163"/>
      <c r="H127" s="163"/>
      <c r="I127" s="163"/>
      <c r="J127" s="163"/>
      <c r="K127" s="163"/>
      <c r="L127" s="163"/>
      <c r="M127" s="163"/>
      <c r="N127" s="163"/>
      <c r="O127" s="163"/>
      <c r="P127" s="163"/>
      <c r="Q127" s="163"/>
      <c r="R127" s="163"/>
      <c r="S127" s="163"/>
      <c r="T127" s="163"/>
      <c r="U127" s="163"/>
      <c r="V127" s="163"/>
      <c r="W127" s="163"/>
      <c r="X127" s="163"/>
      <c r="Y127" s="163"/>
      <c r="Z127" s="163"/>
      <c r="AA127" s="163"/>
      <c r="AB127" s="163"/>
      <c r="AC127" s="163"/>
      <c r="AD127" s="163"/>
      <c r="AE127" s="163"/>
      <c r="AF127" s="163"/>
      <c r="AG127" s="163"/>
      <c r="AH127" s="163"/>
      <c r="AI127" s="163"/>
    </row>
    <row r="128" ht="12.75" customHeight="1" spans="1:35">
      <c r="A128" s="163"/>
      <c r="B128" s="163"/>
      <c r="C128" s="163"/>
      <c r="D128" s="163"/>
      <c r="E128" s="163"/>
      <c r="F128" s="163"/>
      <c r="G128" s="163"/>
      <c r="H128" s="163"/>
      <c r="I128" s="163"/>
      <c r="J128" s="163"/>
      <c r="K128" s="163"/>
      <c r="L128" s="163"/>
      <c r="M128" s="163"/>
      <c r="N128" s="163"/>
      <c r="O128" s="163"/>
      <c r="P128" s="163"/>
      <c r="Q128" s="163"/>
      <c r="R128" s="163"/>
      <c r="S128" s="163"/>
      <c r="T128" s="163"/>
      <c r="U128" s="163"/>
      <c r="V128" s="163"/>
      <c r="W128" s="163"/>
      <c r="X128" s="163"/>
      <c r="Y128" s="163"/>
      <c r="Z128" s="163"/>
      <c r="AA128" s="163"/>
      <c r="AB128" s="163"/>
      <c r="AC128" s="163"/>
      <c r="AD128" s="163"/>
      <c r="AE128" s="163"/>
      <c r="AF128" s="163"/>
      <c r="AG128" s="163"/>
      <c r="AH128" s="163"/>
      <c r="AI128" s="163"/>
    </row>
    <row r="129" ht="12.75" customHeight="1" spans="1:35">
      <c r="A129" s="163"/>
      <c r="B129" s="163"/>
      <c r="C129" s="163"/>
      <c r="D129" s="163"/>
      <c r="E129" s="163"/>
      <c r="F129" s="163"/>
      <c r="G129" s="163"/>
      <c r="H129" s="163"/>
      <c r="I129" s="163"/>
      <c r="J129" s="163"/>
      <c r="K129" s="163"/>
      <c r="L129" s="163"/>
      <c r="M129" s="163"/>
      <c r="N129" s="163"/>
      <c r="O129" s="163"/>
      <c r="P129" s="163"/>
      <c r="Q129" s="163"/>
      <c r="R129" s="163"/>
      <c r="S129" s="163"/>
      <c r="T129" s="163"/>
      <c r="U129" s="163"/>
      <c r="V129" s="163"/>
      <c r="W129" s="163"/>
      <c r="X129" s="163"/>
      <c r="Y129" s="163"/>
      <c r="Z129" s="163"/>
      <c r="AA129" s="163"/>
      <c r="AB129" s="163"/>
      <c r="AC129" s="163"/>
      <c r="AD129" s="163"/>
      <c r="AE129" s="163"/>
      <c r="AF129" s="163"/>
      <c r="AG129" s="163"/>
      <c r="AH129" s="163"/>
      <c r="AI129" s="163"/>
    </row>
    <row r="130" ht="12.75" customHeight="1" spans="1:35">
      <c r="A130" s="163"/>
      <c r="B130" s="163"/>
      <c r="C130" s="163"/>
      <c r="D130" s="163"/>
      <c r="E130" s="163"/>
      <c r="F130" s="163"/>
      <c r="G130" s="163"/>
      <c r="H130" s="163"/>
      <c r="I130" s="163"/>
      <c r="J130" s="163"/>
      <c r="K130" s="163"/>
      <c r="L130" s="163"/>
      <c r="M130" s="163"/>
      <c r="N130" s="163"/>
      <c r="O130" s="163"/>
      <c r="P130" s="163"/>
      <c r="Q130" s="163"/>
      <c r="R130" s="163"/>
      <c r="S130" s="163"/>
      <c r="T130" s="163"/>
      <c r="U130" s="163"/>
      <c r="V130" s="163"/>
      <c r="W130" s="163"/>
      <c r="X130" s="163"/>
      <c r="Y130" s="163"/>
      <c r="Z130" s="163"/>
      <c r="AA130" s="163"/>
      <c r="AB130" s="163"/>
      <c r="AC130" s="163"/>
      <c r="AD130" s="163"/>
      <c r="AE130" s="163"/>
      <c r="AF130" s="163"/>
      <c r="AG130" s="163"/>
      <c r="AH130" s="163"/>
      <c r="AI130" s="163"/>
    </row>
    <row r="131" ht="12.75" customHeight="1" spans="1:35">
      <c r="A131" s="163"/>
      <c r="B131" s="163"/>
      <c r="C131" s="163"/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/>
      <c r="U131" s="163"/>
      <c r="V131" s="163"/>
      <c r="W131" s="163"/>
      <c r="X131" s="163"/>
      <c r="Y131" s="163"/>
      <c r="Z131" s="163"/>
      <c r="AA131" s="163"/>
      <c r="AB131" s="163"/>
      <c r="AC131" s="163"/>
      <c r="AD131" s="163"/>
      <c r="AE131" s="163"/>
      <c r="AF131" s="163"/>
      <c r="AG131" s="163"/>
      <c r="AH131" s="163"/>
      <c r="AI131" s="163"/>
    </row>
    <row r="132" ht="12.75" customHeight="1" spans="1:35">
      <c r="A132" s="163"/>
      <c r="B132" s="163"/>
      <c r="C132" s="163"/>
      <c r="D132" s="163"/>
      <c r="E132" s="163"/>
      <c r="F132" s="163"/>
      <c r="G132" s="163"/>
      <c r="H132" s="163"/>
      <c r="I132" s="163"/>
      <c r="J132" s="163"/>
      <c r="K132" s="163"/>
      <c r="L132" s="163"/>
      <c r="M132" s="163"/>
      <c r="N132" s="163"/>
      <c r="O132" s="163"/>
      <c r="P132" s="163"/>
      <c r="Q132" s="163"/>
      <c r="R132" s="163"/>
      <c r="S132" s="163"/>
      <c r="T132" s="163"/>
      <c r="U132" s="163"/>
      <c r="V132" s="163"/>
      <c r="W132" s="163"/>
      <c r="X132" s="163"/>
      <c r="Y132" s="163"/>
      <c r="Z132" s="163"/>
      <c r="AA132" s="163"/>
      <c r="AB132" s="163"/>
      <c r="AC132" s="163"/>
      <c r="AD132" s="163"/>
      <c r="AE132" s="163"/>
      <c r="AF132" s="163"/>
      <c r="AG132" s="163"/>
      <c r="AH132" s="163"/>
      <c r="AI132" s="163"/>
    </row>
    <row r="133" ht="12.75" customHeight="1" spans="1:35">
      <c r="A133" s="163"/>
      <c r="B133" s="163"/>
      <c r="C133" s="163"/>
      <c r="D133" s="163"/>
      <c r="E133" s="163"/>
      <c r="F133" s="163"/>
      <c r="G133" s="163"/>
      <c r="H133" s="163"/>
      <c r="I133" s="163"/>
      <c r="J133" s="163"/>
      <c r="K133" s="163"/>
      <c r="L133" s="163"/>
      <c r="M133" s="163"/>
      <c r="N133" s="163"/>
      <c r="O133" s="163"/>
      <c r="P133" s="163"/>
      <c r="Q133" s="163"/>
      <c r="R133" s="163"/>
      <c r="S133" s="163"/>
      <c r="T133" s="163"/>
      <c r="U133" s="163"/>
      <c r="V133" s="163"/>
      <c r="W133" s="163"/>
      <c r="X133" s="163"/>
      <c r="Y133" s="163"/>
      <c r="Z133" s="163"/>
      <c r="AA133" s="163"/>
      <c r="AB133" s="163"/>
      <c r="AC133" s="163"/>
      <c r="AD133" s="163"/>
      <c r="AE133" s="163"/>
      <c r="AF133" s="163"/>
      <c r="AG133" s="163"/>
      <c r="AH133" s="163"/>
      <c r="AI133" s="163"/>
    </row>
    <row r="134" ht="12.75" customHeight="1" spans="1:35">
      <c r="A134" s="163"/>
      <c r="B134" s="163"/>
      <c r="C134" s="163"/>
      <c r="D134" s="163"/>
      <c r="E134" s="163"/>
      <c r="F134" s="163"/>
      <c r="G134" s="163"/>
      <c r="H134" s="163"/>
      <c r="I134" s="163"/>
      <c r="J134" s="163"/>
      <c r="K134" s="163"/>
      <c r="L134" s="163"/>
      <c r="M134" s="163"/>
      <c r="N134" s="163"/>
      <c r="O134" s="163"/>
      <c r="P134" s="163"/>
      <c r="Q134" s="163"/>
      <c r="R134" s="163"/>
      <c r="S134" s="163"/>
      <c r="T134" s="163"/>
      <c r="U134" s="163"/>
      <c r="V134" s="163"/>
      <c r="W134" s="163"/>
      <c r="X134" s="163"/>
      <c r="Y134" s="163"/>
      <c r="Z134" s="163"/>
      <c r="AA134" s="163"/>
      <c r="AB134" s="163"/>
      <c r="AC134" s="163"/>
      <c r="AD134" s="163"/>
      <c r="AE134" s="163"/>
      <c r="AF134" s="163"/>
      <c r="AG134" s="163"/>
      <c r="AH134" s="163"/>
      <c r="AI134" s="163"/>
    </row>
    <row r="135" ht="12.75" customHeight="1" spans="1:35">
      <c r="A135" s="163"/>
      <c r="B135" s="163"/>
      <c r="C135" s="163"/>
      <c r="D135" s="163"/>
      <c r="E135" s="163"/>
      <c r="F135" s="163"/>
      <c r="G135" s="163"/>
      <c r="H135" s="163"/>
      <c r="I135" s="163"/>
      <c r="J135" s="163"/>
      <c r="K135" s="163"/>
      <c r="L135" s="163"/>
      <c r="M135" s="163"/>
      <c r="N135" s="163"/>
      <c r="O135" s="163"/>
      <c r="P135" s="163"/>
      <c r="Q135" s="163"/>
      <c r="R135" s="163"/>
      <c r="S135" s="163"/>
      <c r="T135" s="163"/>
      <c r="U135" s="163"/>
      <c r="V135" s="163"/>
      <c r="W135" s="163"/>
      <c r="X135" s="163"/>
      <c r="Y135" s="163"/>
      <c r="Z135" s="163"/>
      <c r="AA135" s="163"/>
      <c r="AB135" s="163"/>
      <c r="AC135" s="163"/>
      <c r="AD135" s="163"/>
      <c r="AE135" s="163"/>
      <c r="AF135" s="163"/>
      <c r="AG135" s="163"/>
      <c r="AH135" s="163"/>
      <c r="AI135" s="163"/>
    </row>
    <row r="136" ht="12.75" customHeight="1" spans="1:35">
      <c r="A136" s="163"/>
      <c r="B136" s="163"/>
      <c r="C136" s="163"/>
      <c r="D136" s="163"/>
      <c r="E136" s="163"/>
      <c r="F136" s="163"/>
      <c r="G136" s="163"/>
      <c r="H136" s="163"/>
      <c r="I136" s="163"/>
      <c r="J136" s="163"/>
      <c r="K136" s="163"/>
      <c r="L136" s="163"/>
      <c r="M136" s="163"/>
      <c r="N136" s="163"/>
      <c r="O136" s="163"/>
      <c r="P136" s="163"/>
      <c r="Q136" s="163"/>
      <c r="R136" s="163"/>
      <c r="S136" s="163"/>
      <c r="T136" s="163"/>
      <c r="U136" s="163"/>
      <c r="V136" s="163"/>
      <c r="W136" s="163"/>
      <c r="X136" s="163"/>
      <c r="Y136" s="163"/>
      <c r="Z136" s="163"/>
      <c r="AA136" s="163"/>
      <c r="AB136" s="163"/>
      <c r="AC136" s="163"/>
      <c r="AD136" s="163"/>
      <c r="AE136" s="163"/>
      <c r="AF136" s="163"/>
      <c r="AG136" s="163"/>
      <c r="AH136" s="163"/>
      <c r="AI136" s="163"/>
    </row>
    <row r="137" ht="12.75" customHeight="1" spans="1:35">
      <c r="A137" s="163"/>
      <c r="B137" s="163"/>
      <c r="C137" s="163"/>
      <c r="D137" s="163"/>
      <c r="E137" s="163"/>
      <c r="F137" s="163"/>
      <c r="G137" s="163"/>
      <c r="H137" s="163"/>
      <c r="I137" s="163"/>
      <c r="J137" s="163"/>
      <c r="K137" s="163"/>
      <c r="L137" s="163"/>
      <c r="M137" s="163"/>
      <c r="N137" s="163"/>
      <c r="O137" s="163"/>
      <c r="P137" s="163"/>
      <c r="Q137" s="163"/>
      <c r="R137" s="163"/>
      <c r="S137" s="163"/>
      <c r="T137" s="163"/>
      <c r="U137" s="163"/>
      <c r="V137" s="163"/>
      <c r="W137" s="163"/>
      <c r="X137" s="163"/>
      <c r="Y137" s="163"/>
      <c r="Z137" s="163"/>
      <c r="AA137" s="163"/>
      <c r="AB137" s="163"/>
      <c r="AC137" s="163"/>
      <c r="AD137" s="163"/>
      <c r="AE137" s="163"/>
      <c r="AF137" s="163"/>
      <c r="AG137" s="163"/>
      <c r="AH137" s="163"/>
      <c r="AI137" s="163"/>
    </row>
    <row r="138" ht="12.75" customHeight="1" spans="1:35">
      <c r="A138" s="163"/>
      <c r="B138" s="163"/>
      <c r="C138" s="163"/>
      <c r="D138" s="163"/>
      <c r="E138" s="163"/>
      <c r="F138" s="163"/>
      <c r="G138" s="163"/>
      <c r="H138" s="163"/>
      <c r="I138" s="163"/>
      <c r="J138" s="163"/>
      <c r="K138" s="163"/>
      <c r="L138" s="163"/>
      <c r="M138" s="163"/>
      <c r="N138" s="163"/>
      <c r="O138" s="163"/>
      <c r="P138" s="163"/>
      <c r="Q138" s="163"/>
      <c r="R138" s="163"/>
      <c r="S138" s="163"/>
      <c r="T138" s="163"/>
      <c r="U138" s="163"/>
      <c r="V138" s="163"/>
      <c r="W138" s="163"/>
      <c r="X138" s="163"/>
      <c r="Y138" s="163"/>
      <c r="Z138" s="163"/>
      <c r="AA138" s="163"/>
      <c r="AB138" s="163"/>
      <c r="AC138" s="163"/>
      <c r="AD138" s="163"/>
      <c r="AE138" s="163"/>
      <c r="AF138" s="163"/>
      <c r="AG138" s="163"/>
      <c r="AH138" s="163"/>
      <c r="AI138" s="163"/>
    </row>
    <row r="139" ht="12.75" customHeight="1" spans="1:35">
      <c r="A139" s="163"/>
      <c r="B139" s="163"/>
      <c r="C139" s="163"/>
      <c r="D139" s="163"/>
      <c r="E139" s="163"/>
      <c r="F139" s="163"/>
      <c r="G139" s="163"/>
      <c r="H139" s="163"/>
      <c r="I139" s="163"/>
      <c r="J139" s="163"/>
      <c r="K139" s="163"/>
      <c r="L139" s="163"/>
      <c r="M139" s="163"/>
      <c r="N139" s="163"/>
      <c r="O139" s="163"/>
      <c r="P139" s="163"/>
      <c r="Q139" s="163"/>
      <c r="R139" s="163"/>
      <c r="S139" s="163"/>
      <c r="T139" s="163"/>
      <c r="U139" s="163"/>
      <c r="V139" s="163"/>
      <c r="W139" s="163"/>
      <c r="X139" s="163"/>
      <c r="Y139" s="163"/>
      <c r="Z139" s="163"/>
      <c r="AA139" s="163"/>
      <c r="AB139" s="163"/>
      <c r="AC139" s="163"/>
      <c r="AD139" s="163"/>
      <c r="AE139" s="163"/>
      <c r="AF139" s="163"/>
      <c r="AG139" s="163"/>
      <c r="AH139" s="163"/>
      <c r="AI139" s="163"/>
    </row>
    <row r="140" ht="12.75" customHeight="1" spans="1:35">
      <c r="A140" s="163"/>
      <c r="B140" s="163"/>
      <c r="C140" s="163"/>
      <c r="D140" s="163"/>
      <c r="E140" s="163"/>
      <c r="F140" s="163"/>
      <c r="G140" s="163"/>
      <c r="H140" s="163"/>
      <c r="I140" s="163"/>
      <c r="J140" s="163"/>
      <c r="K140" s="163"/>
      <c r="L140" s="163"/>
      <c r="M140" s="163"/>
      <c r="N140" s="163"/>
      <c r="O140" s="163"/>
      <c r="P140" s="163"/>
      <c r="Q140" s="163"/>
      <c r="R140" s="163"/>
      <c r="S140" s="163"/>
      <c r="T140" s="163"/>
      <c r="U140" s="163"/>
      <c r="V140" s="163"/>
      <c r="W140" s="163"/>
      <c r="X140" s="163"/>
      <c r="Y140" s="163"/>
      <c r="Z140" s="163"/>
      <c r="AA140" s="163"/>
      <c r="AB140" s="163"/>
      <c r="AC140" s="163"/>
      <c r="AD140" s="163"/>
      <c r="AE140" s="163"/>
      <c r="AF140" s="163"/>
      <c r="AG140" s="163"/>
      <c r="AH140" s="163"/>
      <c r="AI140" s="163"/>
    </row>
    <row r="141" ht="12.75" customHeight="1" spans="1:35">
      <c r="A141" s="163"/>
      <c r="B141" s="163"/>
      <c r="C141" s="163"/>
      <c r="D141" s="163"/>
      <c r="E141" s="163"/>
      <c r="F141" s="163"/>
      <c r="G141" s="163"/>
      <c r="H141" s="163"/>
      <c r="I141" s="163"/>
      <c r="J141" s="163"/>
      <c r="K141" s="163"/>
      <c r="L141" s="163"/>
      <c r="M141" s="163"/>
      <c r="N141" s="163"/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63"/>
      <c r="Z141" s="163"/>
      <c r="AA141" s="163"/>
      <c r="AB141" s="163"/>
      <c r="AC141" s="163"/>
      <c r="AD141" s="163"/>
      <c r="AE141" s="163"/>
      <c r="AF141" s="163"/>
      <c r="AG141" s="163"/>
      <c r="AH141" s="163"/>
      <c r="AI141" s="163"/>
    </row>
    <row r="142" ht="12.75" customHeight="1" spans="1:35">
      <c r="A142" s="163"/>
      <c r="B142" s="163"/>
      <c r="C142" s="163"/>
      <c r="D142" s="163"/>
      <c r="E142" s="163"/>
      <c r="F142" s="163"/>
      <c r="G142" s="163"/>
      <c r="H142" s="163"/>
      <c r="I142" s="163"/>
      <c r="J142" s="163"/>
      <c r="K142" s="163"/>
      <c r="L142" s="163"/>
      <c r="M142" s="163"/>
      <c r="N142" s="163"/>
      <c r="O142" s="163"/>
      <c r="P142" s="163"/>
      <c r="Q142" s="163"/>
      <c r="R142" s="163"/>
      <c r="S142" s="163"/>
      <c r="T142" s="163"/>
      <c r="U142" s="163"/>
      <c r="V142" s="163"/>
      <c r="W142" s="163"/>
      <c r="X142" s="163"/>
      <c r="Y142" s="163"/>
      <c r="Z142" s="163"/>
      <c r="AA142" s="163"/>
      <c r="AB142" s="163"/>
      <c r="AC142" s="163"/>
      <c r="AD142" s="163"/>
      <c r="AE142" s="163"/>
      <c r="AF142" s="163"/>
      <c r="AG142" s="163"/>
      <c r="AH142" s="163"/>
      <c r="AI142" s="163"/>
    </row>
    <row r="143" ht="12.75" customHeight="1" spans="1:35">
      <c r="A143" s="163"/>
      <c r="B143" s="163"/>
      <c r="C143" s="163"/>
      <c r="D143" s="163"/>
      <c r="E143" s="163"/>
      <c r="F143" s="163"/>
      <c r="G143" s="163"/>
      <c r="H143" s="163"/>
      <c r="I143" s="163"/>
      <c r="J143" s="163"/>
      <c r="K143" s="163"/>
      <c r="L143" s="163"/>
      <c r="M143" s="163"/>
      <c r="N143" s="163"/>
      <c r="O143" s="163"/>
      <c r="P143" s="163"/>
      <c r="Q143" s="163"/>
      <c r="R143" s="163"/>
      <c r="S143" s="163"/>
      <c r="T143" s="163"/>
      <c r="U143" s="163"/>
      <c r="V143" s="163"/>
      <c r="W143" s="163"/>
      <c r="X143" s="163"/>
      <c r="Y143" s="163"/>
      <c r="Z143" s="163"/>
      <c r="AA143" s="163"/>
      <c r="AB143" s="163"/>
      <c r="AC143" s="163"/>
      <c r="AD143" s="163"/>
      <c r="AE143" s="163"/>
      <c r="AF143" s="163"/>
      <c r="AG143" s="163"/>
      <c r="AH143" s="163"/>
      <c r="AI143" s="163"/>
    </row>
    <row r="144" ht="12.75" customHeight="1" spans="1:35">
      <c r="A144" s="163"/>
      <c r="B144" s="163"/>
      <c r="C144" s="163"/>
      <c r="D144" s="163"/>
      <c r="E144" s="163"/>
      <c r="F144" s="163"/>
      <c r="G144" s="163"/>
      <c r="H144" s="163"/>
      <c r="I144" s="163"/>
      <c r="J144" s="163"/>
      <c r="K144" s="163"/>
      <c r="L144" s="163"/>
      <c r="M144" s="163"/>
      <c r="N144" s="163"/>
      <c r="O144" s="163"/>
      <c r="P144" s="163"/>
      <c r="Q144" s="163"/>
      <c r="R144" s="163"/>
      <c r="S144" s="163"/>
      <c r="T144" s="163"/>
      <c r="U144" s="163"/>
      <c r="V144" s="163"/>
      <c r="W144" s="163"/>
      <c r="X144" s="163"/>
      <c r="Y144" s="163"/>
      <c r="Z144" s="163"/>
      <c r="AA144" s="163"/>
      <c r="AB144" s="163"/>
      <c r="AC144" s="163"/>
      <c r="AD144" s="163"/>
      <c r="AE144" s="163"/>
      <c r="AF144" s="163"/>
      <c r="AG144" s="163"/>
      <c r="AH144" s="163"/>
      <c r="AI144" s="163"/>
    </row>
    <row r="145" ht="12.75" customHeight="1" spans="1:35">
      <c r="A145" s="163"/>
      <c r="B145" s="163"/>
      <c r="C145" s="163"/>
      <c r="D145" s="163"/>
      <c r="E145" s="163"/>
      <c r="F145" s="163"/>
      <c r="G145" s="163"/>
      <c r="H145" s="163"/>
      <c r="I145" s="163"/>
      <c r="J145" s="163"/>
      <c r="K145" s="163"/>
      <c r="L145" s="163"/>
      <c r="M145" s="163"/>
      <c r="N145" s="163"/>
      <c r="O145" s="163"/>
      <c r="P145" s="163"/>
      <c r="Q145" s="163"/>
      <c r="R145" s="163"/>
      <c r="S145" s="163"/>
      <c r="T145" s="163"/>
      <c r="U145" s="163"/>
      <c r="V145" s="163"/>
      <c r="W145" s="163"/>
      <c r="X145" s="163"/>
      <c r="Y145" s="163"/>
      <c r="Z145" s="163"/>
      <c r="AA145" s="163"/>
      <c r="AB145" s="163"/>
      <c r="AC145" s="163"/>
      <c r="AD145" s="163"/>
      <c r="AE145" s="163"/>
      <c r="AF145" s="163"/>
      <c r="AG145" s="163"/>
      <c r="AH145" s="163"/>
      <c r="AI145" s="163"/>
    </row>
    <row r="146" ht="12.75" customHeight="1" spans="1:35">
      <c r="A146" s="163"/>
      <c r="B146" s="163"/>
      <c r="C146" s="163"/>
      <c r="D146" s="163"/>
      <c r="E146" s="163"/>
      <c r="F146" s="163"/>
      <c r="G146" s="163"/>
      <c r="H146" s="163"/>
      <c r="I146" s="163"/>
      <c r="J146" s="163"/>
      <c r="K146" s="163"/>
      <c r="L146" s="163"/>
      <c r="M146" s="163"/>
      <c r="N146" s="163"/>
      <c r="O146" s="163"/>
      <c r="P146" s="163"/>
      <c r="Q146" s="163"/>
      <c r="R146" s="163"/>
      <c r="S146" s="163"/>
      <c r="T146" s="163"/>
      <c r="U146" s="163"/>
      <c r="V146" s="163"/>
      <c r="W146" s="163"/>
      <c r="X146" s="163"/>
      <c r="Y146" s="163"/>
      <c r="Z146" s="163"/>
      <c r="AA146" s="163"/>
      <c r="AB146" s="163"/>
      <c r="AC146" s="163"/>
      <c r="AD146" s="163"/>
      <c r="AE146" s="163"/>
      <c r="AF146" s="163"/>
      <c r="AG146" s="163"/>
      <c r="AH146" s="163"/>
      <c r="AI146" s="163"/>
    </row>
    <row r="147" ht="12.75" customHeight="1" spans="1:35">
      <c r="A147" s="163"/>
      <c r="B147" s="163"/>
      <c r="C147" s="163"/>
      <c r="D147" s="163"/>
      <c r="E147" s="163"/>
      <c r="F147" s="163"/>
      <c r="G147" s="163"/>
      <c r="H147" s="163"/>
      <c r="I147" s="163"/>
      <c r="J147" s="163"/>
      <c r="K147" s="163"/>
      <c r="L147" s="163"/>
      <c r="M147" s="163"/>
      <c r="N147" s="163"/>
      <c r="O147" s="163"/>
      <c r="P147" s="163"/>
      <c r="Q147" s="163"/>
      <c r="R147" s="163"/>
      <c r="S147" s="163"/>
      <c r="T147" s="163"/>
      <c r="U147" s="163"/>
      <c r="V147" s="163"/>
      <c r="W147" s="163"/>
      <c r="X147" s="163"/>
      <c r="Y147" s="163"/>
      <c r="Z147" s="163"/>
      <c r="AA147" s="163"/>
      <c r="AB147" s="163"/>
      <c r="AC147" s="163"/>
      <c r="AD147" s="163"/>
      <c r="AE147" s="163"/>
      <c r="AF147" s="163"/>
      <c r="AG147" s="163"/>
      <c r="AH147" s="163"/>
      <c r="AI147" s="163"/>
    </row>
    <row r="148" ht="12.75" customHeight="1" spans="1:35">
      <c r="A148" s="163"/>
      <c r="B148" s="163"/>
      <c r="C148" s="163"/>
      <c r="D148" s="163"/>
      <c r="E148" s="163"/>
      <c r="F148" s="163"/>
      <c r="G148" s="163"/>
      <c r="H148" s="163"/>
      <c r="I148" s="163"/>
      <c r="J148" s="163"/>
      <c r="K148" s="163"/>
      <c r="L148" s="163"/>
      <c r="M148" s="163"/>
      <c r="N148" s="163"/>
      <c r="O148" s="163"/>
      <c r="P148" s="163"/>
      <c r="Q148" s="163"/>
      <c r="R148" s="163"/>
      <c r="S148" s="163"/>
      <c r="T148" s="163"/>
      <c r="U148" s="163"/>
      <c r="V148" s="163"/>
      <c r="W148" s="163"/>
      <c r="X148" s="163"/>
      <c r="Y148" s="163"/>
      <c r="Z148" s="163"/>
      <c r="AA148" s="163"/>
      <c r="AB148" s="163"/>
      <c r="AC148" s="163"/>
      <c r="AD148" s="163"/>
      <c r="AE148" s="163"/>
      <c r="AF148" s="163"/>
      <c r="AG148" s="163"/>
      <c r="AH148" s="163"/>
      <c r="AI148" s="163"/>
    </row>
    <row r="149" ht="12.75" customHeight="1" spans="1:35">
      <c r="A149" s="163"/>
      <c r="B149" s="163"/>
      <c r="C149" s="163"/>
      <c r="D149" s="163"/>
      <c r="E149" s="163"/>
      <c r="F149" s="163"/>
      <c r="G149" s="163"/>
      <c r="H149" s="163"/>
      <c r="I149" s="163"/>
      <c r="J149" s="163"/>
      <c r="K149" s="163"/>
      <c r="L149" s="163"/>
      <c r="M149" s="163"/>
      <c r="N149" s="163"/>
      <c r="O149" s="163"/>
      <c r="P149" s="163"/>
      <c r="Q149" s="163"/>
      <c r="R149" s="163"/>
      <c r="S149" s="163"/>
      <c r="T149" s="163"/>
      <c r="U149" s="163"/>
      <c r="V149" s="163"/>
      <c r="W149" s="163"/>
      <c r="X149" s="163"/>
      <c r="Y149" s="163"/>
      <c r="Z149" s="163"/>
      <c r="AA149" s="163"/>
      <c r="AB149" s="163"/>
      <c r="AC149" s="163"/>
      <c r="AD149" s="163"/>
      <c r="AE149" s="163"/>
      <c r="AF149" s="163"/>
      <c r="AG149" s="163"/>
      <c r="AH149" s="163"/>
      <c r="AI149" s="163"/>
    </row>
    <row r="150" ht="12.75" customHeight="1" spans="1:35">
      <c r="A150" s="163"/>
      <c r="B150" s="163"/>
      <c r="C150" s="163"/>
      <c r="D150" s="163"/>
      <c r="E150" s="163"/>
      <c r="F150" s="163"/>
      <c r="G150" s="163"/>
      <c r="H150" s="163"/>
      <c r="I150" s="163"/>
      <c r="J150" s="163"/>
      <c r="K150" s="163"/>
      <c r="L150" s="163"/>
      <c r="M150" s="163"/>
      <c r="N150" s="163"/>
      <c r="O150" s="163"/>
      <c r="P150" s="163"/>
      <c r="Q150" s="163"/>
      <c r="R150" s="163"/>
      <c r="S150" s="163"/>
      <c r="T150" s="163"/>
      <c r="U150" s="163"/>
      <c r="V150" s="163"/>
      <c r="W150" s="163"/>
      <c r="X150" s="163"/>
      <c r="Y150" s="163"/>
      <c r="Z150" s="163"/>
      <c r="AA150" s="163"/>
      <c r="AB150" s="163"/>
      <c r="AC150" s="163"/>
      <c r="AD150" s="163"/>
      <c r="AE150" s="163"/>
      <c r="AF150" s="163"/>
      <c r="AG150" s="163"/>
      <c r="AH150" s="163"/>
      <c r="AI150" s="163"/>
    </row>
    <row r="151" ht="12.75" customHeight="1" spans="1:35">
      <c r="A151" s="163"/>
      <c r="B151" s="163"/>
      <c r="C151" s="163"/>
      <c r="D151" s="163"/>
      <c r="E151" s="163"/>
      <c r="F151" s="163"/>
      <c r="G151" s="163"/>
      <c r="H151" s="163"/>
      <c r="I151" s="163"/>
      <c r="J151" s="163"/>
      <c r="K151" s="163"/>
      <c r="L151" s="163"/>
      <c r="M151" s="163"/>
      <c r="N151" s="163"/>
      <c r="O151" s="163"/>
      <c r="P151" s="163"/>
      <c r="Q151" s="163"/>
      <c r="R151" s="163"/>
      <c r="S151" s="163"/>
      <c r="T151" s="163"/>
      <c r="U151" s="163"/>
      <c r="V151" s="163"/>
      <c r="W151" s="163"/>
      <c r="X151" s="163"/>
      <c r="Y151" s="163"/>
      <c r="Z151" s="163"/>
      <c r="AA151" s="163"/>
      <c r="AB151" s="163"/>
      <c r="AC151" s="163"/>
      <c r="AD151" s="163"/>
      <c r="AE151" s="163"/>
      <c r="AF151" s="163"/>
      <c r="AG151" s="163"/>
      <c r="AH151" s="163"/>
      <c r="AI151" s="163"/>
    </row>
    <row r="152" ht="12.75" customHeight="1" spans="1:35">
      <c r="A152" s="163"/>
      <c r="B152" s="163"/>
      <c r="C152" s="163"/>
      <c r="D152" s="163"/>
      <c r="E152" s="163"/>
      <c r="F152" s="163"/>
      <c r="G152" s="163"/>
      <c r="H152" s="163"/>
      <c r="I152" s="163"/>
      <c r="J152" s="163"/>
      <c r="K152" s="163"/>
      <c r="L152" s="163"/>
      <c r="M152" s="163"/>
      <c r="N152" s="163"/>
      <c r="O152" s="163"/>
      <c r="P152" s="163"/>
      <c r="Q152" s="163"/>
      <c r="R152" s="163"/>
      <c r="S152" s="163"/>
      <c r="T152" s="163"/>
      <c r="U152" s="163"/>
      <c r="V152" s="163"/>
      <c r="W152" s="163"/>
      <c r="X152" s="163"/>
      <c r="Y152" s="163"/>
      <c r="Z152" s="163"/>
      <c r="AA152" s="163"/>
      <c r="AB152" s="163"/>
      <c r="AC152" s="163"/>
      <c r="AD152" s="163"/>
      <c r="AE152" s="163"/>
      <c r="AF152" s="163"/>
      <c r="AG152" s="163"/>
      <c r="AH152" s="163"/>
      <c r="AI152" s="163"/>
    </row>
    <row r="153" ht="12.75" customHeight="1" spans="1:35">
      <c r="A153" s="163"/>
      <c r="B153" s="163"/>
      <c r="C153" s="163"/>
      <c r="D153" s="163"/>
      <c r="E153" s="163"/>
      <c r="F153" s="163"/>
      <c r="G153" s="163"/>
      <c r="H153" s="163"/>
      <c r="I153" s="163"/>
      <c r="J153" s="163"/>
      <c r="K153" s="163"/>
      <c r="L153" s="163"/>
      <c r="M153" s="163"/>
      <c r="N153" s="163"/>
      <c r="O153" s="163"/>
      <c r="P153" s="163"/>
      <c r="Q153" s="163"/>
      <c r="R153" s="163"/>
      <c r="S153" s="163"/>
      <c r="T153" s="163"/>
      <c r="U153" s="163"/>
      <c r="V153" s="163"/>
      <c r="W153" s="163"/>
      <c r="X153" s="163"/>
      <c r="Y153" s="163"/>
      <c r="Z153" s="163"/>
      <c r="AA153" s="163"/>
      <c r="AB153" s="163"/>
      <c r="AC153" s="163"/>
      <c r="AD153" s="163"/>
      <c r="AE153" s="163"/>
      <c r="AF153" s="163"/>
      <c r="AG153" s="163"/>
      <c r="AH153" s="163"/>
      <c r="AI153" s="163"/>
    </row>
    <row r="154" ht="12.75" customHeight="1" spans="1:35">
      <c r="A154" s="163"/>
      <c r="B154" s="163"/>
      <c r="C154" s="163"/>
      <c r="D154" s="163"/>
      <c r="E154" s="163"/>
      <c r="F154" s="163"/>
      <c r="G154" s="163"/>
      <c r="H154" s="163"/>
      <c r="I154" s="163"/>
      <c r="J154" s="163"/>
      <c r="K154" s="163"/>
      <c r="L154" s="163"/>
      <c r="M154" s="163"/>
      <c r="N154" s="163"/>
      <c r="O154" s="163"/>
      <c r="P154" s="163"/>
      <c r="Q154" s="163"/>
      <c r="R154" s="163"/>
      <c r="S154" s="163"/>
      <c r="T154" s="163"/>
      <c r="U154" s="163"/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3"/>
      <c r="AF154" s="163"/>
      <c r="AG154" s="163"/>
      <c r="AH154" s="163"/>
      <c r="AI154" s="163"/>
    </row>
    <row r="155" ht="12.75" customHeight="1" spans="1:35">
      <c r="A155" s="163"/>
      <c r="B155" s="163"/>
      <c r="C155" s="163"/>
      <c r="D155" s="163"/>
      <c r="E155" s="163"/>
      <c r="F155" s="163"/>
      <c r="G155" s="163"/>
      <c r="H155" s="163"/>
      <c r="I155" s="163"/>
      <c r="J155" s="163"/>
      <c r="K155" s="163"/>
      <c r="L155" s="163"/>
      <c r="M155" s="163"/>
      <c r="N155" s="163"/>
      <c r="O155" s="163"/>
      <c r="P155" s="163"/>
      <c r="Q155" s="163"/>
      <c r="R155" s="163"/>
      <c r="S155" s="163"/>
      <c r="T155" s="163"/>
      <c r="U155" s="163"/>
      <c r="V155" s="163"/>
      <c r="W155" s="163"/>
      <c r="X155" s="163"/>
      <c r="Y155" s="163"/>
      <c r="Z155" s="163"/>
      <c r="AA155" s="163"/>
      <c r="AB155" s="163"/>
      <c r="AC155" s="163"/>
      <c r="AD155" s="163"/>
      <c r="AE155" s="163"/>
      <c r="AF155" s="163"/>
      <c r="AG155" s="163"/>
      <c r="AH155" s="163"/>
      <c r="AI155" s="163"/>
    </row>
    <row r="156" ht="12.75" customHeight="1" spans="1:35">
      <c r="A156" s="163"/>
      <c r="B156" s="163"/>
      <c r="C156" s="163"/>
      <c r="D156" s="163"/>
      <c r="E156" s="163"/>
      <c r="F156" s="163"/>
      <c r="G156" s="163"/>
      <c r="H156" s="163"/>
      <c r="I156" s="163"/>
      <c r="J156" s="163"/>
      <c r="K156" s="163"/>
      <c r="L156" s="163"/>
      <c r="M156" s="163"/>
      <c r="N156" s="163"/>
      <c r="O156" s="163"/>
      <c r="P156" s="163"/>
      <c r="Q156" s="163"/>
      <c r="R156" s="163"/>
      <c r="S156" s="163"/>
      <c r="T156" s="163"/>
      <c r="U156" s="163"/>
      <c r="V156" s="163"/>
      <c r="W156" s="163"/>
      <c r="X156" s="163"/>
      <c r="Y156" s="163"/>
      <c r="Z156" s="163"/>
      <c r="AA156" s="163"/>
      <c r="AB156" s="163"/>
      <c r="AC156" s="163"/>
      <c r="AD156" s="163"/>
      <c r="AE156" s="163"/>
      <c r="AF156" s="163"/>
      <c r="AG156" s="163"/>
      <c r="AH156" s="163"/>
      <c r="AI156" s="163"/>
    </row>
    <row r="157" ht="12.75" customHeight="1" spans="1:35">
      <c r="A157" s="163"/>
      <c r="B157" s="163"/>
      <c r="C157" s="163"/>
      <c r="D157" s="163"/>
      <c r="E157" s="163"/>
      <c r="F157" s="163"/>
      <c r="G157" s="163"/>
      <c r="H157" s="163"/>
      <c r="I157" s="163"/>
      <c r="J157" s="163"/>
      <c r="K157" s="163"/>
      <c r="L157" s="163"/>
      <c r="M157" s="163"/>
      <c r="N157" s="163"/>
      <c r="O157" s="163"/>
      <c r="P157" s="163"/>
      <c r="Q157" s="163"/>
      <c r="R157" s="163"/>
      <c r="S157" s="163"/>
      <c r="T157" s="163"/>
      <c r="U157" s="163"/>
      <c r="V157" s="163"/>
      <c r="W157" s="163"/>
      <c r="X157" s="163"/>
      <c r="Y157" s="163"/>
      <c r="Z157" s="163"/>
      <c r="AA157" s="163"/>
      <c r="AB157" s="163"/>
      <c r="AC157" s="163"/>
      <c r="AD157" s="163"/>
      <c r="AE157" s="163"/>
      <c r="AF157" s="163"/>
      <c r="AG157" s="163"/>
      <c r="AH157" s="163"/>
      <c r="AI157" s="163"/>
    </row>
    <row r="158" ht="12.75" customHeight="1" spans="1:35">
      <c r="A158" s="163"/>
      <c r="B158" s="163"/>
      <c r="C158" s="163"/>
      <c r="D158" s="163"/>
      <c r="E158" s="163"/>
      <c r="F158" s="163"/>
      <c r="G158" s="163"/>
      <c r="H158" s="163"/>
      <c r="I158" s="163"/>
      <c r="J158" s="163"/>
      <c r="K158" s="163"/>
      <c r="L158" s="163"/>
      <c r="M158" s="163"/>
      <c r="N158" s="163"/>
      <c r="O158" s="163"/>
      <c r="P158" s="163"/>
      <c r="Q158" s="163"/>
      <c r="R158" s="163"/>
      <c r="S158" s="163"/>
      <c r="T158" s="163"/>
      <c r="U158" s="163"/>
      <c r="V158" s="163"/>
      <c r="W158" s="163"/>
      <c r="X158" s="163"/>
      <c r="Y158" s="163"/>
      <c r="Z158" s="163"/>
      <c r="AA158" s="163"/>
      <c r="AB158" s="163"/>
      <c r="AC158" s="163"/>
      <c r="AD158" s="163"/>
      <c r="AE158" s="163"/>
      <c r="AF158" s="163"/>
      <c r="AG158" s="163"/>
      <c r="AH158" s="163"/>
      <c r="AI158" s="163"/>
    </row>
    <row r="159" ht="12.75" customHeight="1" spans="1:35">
      <c r="A159" s="163"/>
      <c r="B159" s="163"/>
      <c r="C159" s="163"/>
      <c r="D159" s="163"/>
      <c r="E159" s="163"/>
      <c r="F159" s="163"/>
      <c r="G159" s="163"/>
      <c r="H159" s="163"/>
      <c r="I159" s="163"/>
      <c r="J159" s="163"/>
      <c r="K159" s="163"/>
      <c r="L159" s="163"/>
      <c r="M159" s="163"/>
      <c r="N159" s="163"/>
      <c r="O159" s="163"/>
      <c r="P159" s="163"/>
      <c r="Q159" s="163"/>
      <c r="R159" s="163"/>
      <c r="S159" s="163"/>
      <c r="T159" s="163"/>
      <c r="U159" s="163"/>
      <c r="V159" s="163"/>
      <c r="W159" s="163"/>
      <c r="X159" s="163"/>
      <c r="Y159" s="163"/>
      <c r="Z159" s="163"/>
      <c r="AA159" s="163"/>
      <c r="AB159" s="163"/>
      <c r="AC159" s="163"/>
      <c r="AD159" s="163"/>
      <c r="AE159" s="163"/>
      <c r="AF159" s="163"/>
      <c r="AG159" s="163"/>
      <c r="AH159" s="163"/>
      <c r="AI159" s="163"/>
    </row>
    <row r="160" ht="12.75" customHeight="1" spans="1:35">
      <c r="A160" s="163"/>
      <c r="B160" s="163"/>
      <c r="C160" s="163"/>
      <c r="D160" s="163"/>
      <c r="E160" s="163"/>
      <c r="F160" s="163"/>
      <c r="G160" s="163"/>
      <c r="H160" s="163"/>
      <c r="I160" s="163"/>
      <c r="J160" s="163"/>
      <c r="K160" s="163"/>
      <c r="L160" s="163"/>
      <c r="M160" s="163"/>
      <c r="N160" s="163"/>
      <c r="O160" s="163"/>
      <c r="P160" s="163"/>
      <c r="Q160" s="163"/>
      <c r="R160" s="163"/>
      <c r="S160" s="163"/>
      <c r="T160" s="163"/>
      <c r="U160" s="163"/>
      <c r="V160" s="163"/>
      <c r="W160" s="163"/>
      <c r="X160" s="163"/>
      <c r="Y160" s="163"/>
      <c r="Z160" s="163"/>
      <c r="AA160" s="163"/>
      <c r="AB160" s="163"/>
      <c r="AC160" s="163"/>
      <c r="AD160" s="163"/>
      <c r="AE160" s="163"/>
      <c r="AF160" s="163"/>
      <c r="AG160" s="163"/>
      <c r="AH160" s="163"/>
      <c r="AI160" s="163"/>
    </row>
    <row r="161" ht="12.75" customHeight="1" spans="1:35">
      <c r="A161" s="163"/>
      <c r="B161" s="163"/>
      <c r="C161" s="163"/>
      <c r="D161" s="163"/>
      <c r="E161" s="163"/>
      <c r="F161" s="163"/>
      <c r="G161" s="163"/>
      <c r="H161" s="163"/>
      <c r="I161" s="163"/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63"/>
      <c r="AE161" s="163"/>
      <c r="AF161" s="163"/>
      <c r="AG161" s="163"/>
      <c r="AH161" s="163"/>
      <c r="AI161" s="163"/>
    </row>
    <row r="162" ht="12.75" customHeight="1" spans="1:35">
      <c r="A162" s="163"/>
      <c r="B162" s="163"/>
      <c r="C162" s="163"/>
      <c r="D162" s="163"/>
      <c r="E162" s="163"/>
      <c r="F162" s="163"/>
      <c r="G162" s="163"/>
      <c r="H162" s="163"/>
      <c r="I162" s="163"/>
      <c r="J162" s="163"/>
      <c r="K162" s="163"/>
      <c r="L162" s="163"/>
      <c r="M162" s="163"/>
      <c r="N162" s="163"/>
      <c r="O162" s="163"/>
      <c r="P162" s="163"/>
      <c r="Q162" s="163"/>
      <c r="R162" s="163"/>
      <c r="S162" s="163"/>
      <c r="T162" s="163"/>
      <c r="U162" s="163"/>
      <c r="V162" s="163"/>
      <c r="W162" s="163"/>
      <c r="X162" s="163"/>
      <c r="Y162" s="163"/>
      <c r="Z162" s="163"/>
      <c r="AA162" s="163"/>
      <c r="AB162" s="163"/>
      <c r="AC162" s="163"/>
      <c r="AD162" s="163"/>
      <c r="AE162" s="163"/>
      <c r="AF162" s="163"/>
      <c r="AG162" s="163"/>
      <c r="AH162" s="163"/>
      <c r="AI162" s="163"/>
    </row>
    <row r="163" ht="12.75" customHeight="1" spans="1:35">
      <c r="A163" s="163"/>
      <c r="B163" s="163"/>
      <c r="C163" s="163"/>
      <c r="D163" s="163"/>
      <c r="E163" s="163"/>
      <c r="F163" s="163"/>
      <c r="G163" s="163"/>
      <c r="H163" s="163"/>
      <c r="I163" s="163"/>
      <c r="J163" s="163"/>
      <c r="K163" s="163"/>
      <c r="L163" s="163"/>
      <c r="M163" s="163"/>
      <c r="N163" s="163"/>
      <c r="O163" s="163"/>
      <c r="P163" s="163"/>
      <c r="Q163" s="163"/>
      <c r="R163" s="163"/>
      <c r="S163" s="163"/>
      <c r="T163" s="163"/>
      <c r="U163" s="163"/>
      <c r="V163" s="163"/>
      <c r="W163" s="163"/>
      <c r="X163" s="163"/>
      <c r="Y163" s="163"/>
      <c r="Z163" s="163"/>
      <c r="AA163" s="163"/>
      <c r="AB163" s="163"/>
      <c r="AC163" s="163"/>
      <c r="AD163" s="163"/>
      <c r="AE163" s="163"/>
      <c r="AF163" s="163"/>
      <c r="AG163" s="163"/>
      <c r="AH163" s="163"/>
      <c r="AI163" s="163"/>
    </row>
    <row r="164" ht="12.75" customHeight="1" spans="1:35">
      <c r="A164" s="163"/>
      <c r="B164" s="163"/>
      <c r="C164" s="163"/>
      <c r="D164" s="163"/>
      <c r="E164" s="163"/>
      <c r="F164" s="163"/>
      <c r="G164" s="163"/>
      <c r="H164" s="163"/>
      <c r="I164" s="163"/>
      <c r="J164" s="163"/>
      <c r="K164" s="163"/>
      <c r="L164" s="163"/>
      <c r="M164" s="163"/>
      <c r="N164" s="163"/>
      <c r="O164" s="163"/>
      <c r="P164" s="163"/>
      <c r="Q164" s="163"/>
      <c r="R164" s="163"/>
      <c r="S164" s="163"/>
      <c r="T164" s="163"/>
      <c r="U164" s="163"/>
      <c r="V164" s="163"/>
      <c r="W164" s="163"/>
      <c r="X164" s="163"/>
      <c r="Y164" s="163"/>
      <c r="Z164" s="163"/>
      <c r="AA164" s="163"/>
      <c r="AB164" s="163"/>
      <c r="AC164" s="163"/>
      <c r="AD164" s="163"/>
      <c r="AE164" s="163"/>
      <c r="AF164" s="163"/>
      <c r="AG164" s="163"/>
      <c r="AH164" s="163"/>
      <c r="AI164" s="163"/>
    </row>
    <row r="165" ht="12.75" customHeight="1" spans="1:35">
      <c r="A165" s="163"/>
      <c r="B165" s="163"/>
      <c r="C165" s="163"/>
      <c r="D165" s="163"/>
      <c r="E165" s="163"/>
      <c r="F165" s="163"/>
      <c r="G165" s="163"/>
      <c r="H165" s="163"/>
      <c r="I165" s="163"/>
      <c r="J165" s="163"/>
      <c r="K165" s="163"/>
      <c r="L165" s="163"/>
      <c r="M165" s="163"/>
      <c r="N165" s="163"/>
      <c r="O165" s="163"/>
      <c r="P165" s="163"/>
      <c r="Q165" s="163"/>
      <c r="R165" s="163"/>
      <c r="S165" s="163"/>
      <c r="T165" s="163"/>
      <c r="U165" s="163"/>
      <c r="V165" s="163"/>
      <c r="W165" s="163"/>
      <c r="X165" s="163"/>
      <c r="Y165" s="163"/>
      <c r="Z165" s="163"/>
      <c r="AA165" s="163"/>
      <c r="AB165" s="163"/>
      <c r="AC165" s="163"/>
      <c r="AD165" s="163"/>
      <c r="AE165" s="163"/>
      <c r="AF165" s="163"/>
      <c r="AG165" s="163"/>
      <c r="AH165" s="163"/>
      <c r="AI165" s="163"/>
    </row>
    <row r="166" ht="12.75" customHeight="1" spans="1:35">
      <c r="A166" s="163"/>
      <c r="B166" s="163"/>
      <c r="C166" s="163"/>
      <c r="D166" s="163"/>
      <c r="E166" s="163"/>
      <c r="F166" s="163"/>
      <c r="G166" s="163"/>
      <c r="H166" s="163"/>
      <c r="I166" s="163"/>
      <c r="J166" s="163"/>
      <c r="K166" s="163"/>
      <c r="L166" s="163"/>
      <c r="M166" s="163"/>
      <c r="N166" s="163"/>
      <c r="O166" s="163"/>
      <c r="P166" s="163"/>
      <c r="Q166" s="163"/>
      <c r="R166" s="163"/>
      <c r="S166" s="163"/>
      <c r="T166" s="163"/>
      <c r="U166" s="163"/>
      <c r="V166" s="163"/>
      <c r="W166" s="163"/>
      <c r="X166" s="163"/>
      <c r="Y166" s="163"/>
      <c r="Z166" s="163"/>
      <c r="AA166" s="163"/>
      <c r="AB166" s="163"/>
      <c r="AC166" s="163"/>
      <c r="AD166" s="163"/>
      <c r="AE166" s="163"/>
      <c r="AF166" s="163"/>
      <c r="AG166" s="163"/>
      <c r="AH166" s="163"/>
      <c r="AI166" s="163"/>
    </row>
    <row r="167" ht="12.75" customHeight="1" spans="1:35">
      <c r="A167" s="163"/>
      <c r="B167" s="163"/>
      <c r="C167" s="163"/>
      <c r="D167" s="163"/>
      <c r="E167" s="163"/>
      <c r="F167" s="163"/>
      <c r="G167" s="163"/>
      <c r="H167" s="163"/>
      <c r="I167" s="163"/>
      <c r="J167" s="163"/>
      <c r="K167" s="163"/>
      <c r="L167" s="163"/>
      <c r="M167" s="163"/>
      <c r="N167" s="163"/>
      <c r="O167" s="163"/>
      <c r="P167" s="163"/>
      <c r="Q167" s="163"/>
      <c r="R167" s="163"/>
      <c r="S167" s="163"/>
      <c r="T167" s="163"/>
      <c r="U167" s="163"/>
      <c r="V167" s="163"/>
      <c r="W167" s="163"/>
      <c r="X167" s="163"/>
      <c r="Y167" s="163"/>
      <c r="Z167" s="163"/>
      <c r="AA167" s="163"/>
      <c r="AB167" s="163"/>
      <c r="AC167" s="163"/>
      <c r="AD167" s="163"/>
      <c r="AE167" s="163"/>
      <c r="AF167" s="163"/>
      <c r="AG167" s="163"/>
      <c r="AH167" s="163"/>
      <c r="AI167" s="163"/>
    </row>
    <row r="168" ht="12.75" customHeight="1" spans="1:35">
      <c r="A168" s="163"/>
      <c r="B168" s="163"/>
      <c r="C168" s="163"/>
      <c r="D168" s="163"/>
      <c r="E168" s="163"/>
      <c r="F168" s="163"/>
      <c r="G168" s="163"/>
      <c r="H168" s="163"/>
      <c r="I168" s="163"/>
      <c r="J168" s="163"/>
      <c r="K168" s="163"/>
      <c r="L168" s="163"/>
      <c r="M168" s="163"/>
      <c r="N168" s="163"/>
      <c r="O168" s="163"/>
      <c r="P168" s="163"/>
      <c r="Q168" s="163"/>
      <c r="R168" s="163"/>
      <c r="S168" s="163"/>
      <c r="T168" s="163"/>
      <c r="U168" s="163"/>
      <c r="V168" s="163"/>
      <c r="W168" s="163"/>
      <c r="X168" s="163"/>
      <c r="Y168" s="163"/>
      <c r="Z168" s="163"/>
      <c r="AA168" s="163"/>
      <c r="AB168" s="163"/>
      <c r="AC168" s="163"/>
      <c r="AD168" s="163"/>
      <c r="AE168" s="163"/>
      <c r="AF168" s="163"/>
      <c r="AG168" s="163"/>
      <c r="AH168" s="163"/>
      <c r="AI168" s="163"/>
    </row>
    <row r="169" ht="12.75" customHeight="1" spans="1:35">
      <c r="A169" s="163"/>
      <c r="B169" s="163"/>
      <c r="C169" s="163"/>
      <c r="D169" s="163"/>
      <c r="E169" s="163"/>
      <c r="F169" s="163"/>
      <c r="G169" s="163"/>
      <c r="H169" s="163"/>
      <c r="I169" s="163"/>
      <c r="J169" s="163"/>
      <c r="K169" s="163"/>
      <c r="L169" s="163"/>
      <c r="M169" s="163"/>
      <c r="N169" s="163"/>
      <c r="O169" s="163"/>
      <c r="P169" s="163"/>
      <c r="Q169" s="163"/>
      <c r="R169" s="163"/>
      <c r="S169" s="163"/>
      <c r="T169" s="163"/>
      <c r="U169" s="163"/>
      <c r="V169" s="163"/>
      <c r="W169" s="163"/>
      <c r="X169" s="163"/>
      <c r="Y169" s="163"/>
      <c r="Z169" s="163"/>
      <c r="AA169" s="163"/>
      <c r="AB169" s="163"/>
      <c r="AC169" s="163"/>
      <c r="AD169" s="163"/>
      <c r="AE169" s="163"/>
      <c r="AF169" s="163"/>
      <c r="AG169" s="163"/>
      <c r="AH169" s="163"/>
      <c r="AI169" s="163"/>
    </row>
    <row r="170" ht="12.75" customHeight="1" spans="1:35">
      <c r="A170" s="163"/>
      <c r="B170" s="163"/>
      <c r="C170" s="163"/>
      <c r="D170" s="163"/>
      <c r="E170" s="163"/>
      <c r="F170" s="163"/>
      <c r="G170" s="163"/>
      <c r="H170" s="163"/>
      <c r="I170" s="163"/>
      <c r="J170" s="163"/>
      <c r="K170" s="163"/>
      <c r="L170" s="163"/>
      <c r="M170" s="163"/>
      <c r="N170" s="163"/>
      <c r="O170" s="163"/>
      <c r="P170" s="163"/>
      <c r="Q170" s="163"/>
      <c r="R170" s="163"/>
      <c r="S170" s="163"/>
      <c r="T170" s="163"/>
      <c r="U170" s="163"/>
      <c r="V170" s="163"/>
      <c r="W170" s="163"/>
      <c r="X170" s="163"/>
      <c r="Y170" s="163"/>
      <c r="Z170" s="163"/>
      <c r="AA170" s="163"/>
      <c r="AB170" s="163"/>
      <c r="AC170" s="163"/>
      <c r="AD170" s="163"/>
      <c r="AE170" s="163"/>
      <c r="AF170" s="163"/>
      <c r="AG170" s="163"/>
      <c r="AH170" s="163"/>
      <c r="AI170" s="163"/>
    </row>
    <row r="171" ht="12.75" customHeight="1" spans="1:35">
      <c r="A171" s="163"/>
      <c r="B171" s="163"/>
      <c r="C171" s="163"/>
      <c r="D171" s="163"/>
      <c r="E171" s="163"/>
      <c r="F171" s="163"/>
      <c r="G171" s="163"/>
      <c r="H171" s="163"/>
      <c r="I171" s="163"/>
      <c r="J171" s="163"/>
      <c r="K171" s="163"/>
      <c r="L171" s="163"/>
      <c r="M171" s="163"/>
      <c r="N171" s="163"/>
      <c r="O171" s="163"/>
      <c r="P171" s="163"/>
      <c r="Q171" s="163"/>
      <c r="R171" s="163"/>
      <c r="S171" s="163"/>
      <c r="T171" s="163"/>
      <c r="U171" s="163"/>
      <c r="V171" s="163"/>
      <c r="W171" s="163"/>
      <c r="X171" s="163"/>
      <c r="Y171" s="163"/>
      <c r="Z171" s="163"/>
      <c r="AA171" s="163"/>
      <c r="AB171" s="163"/>
      <c r="AC171" s="163"/>
      <c r="AD171" s="163"/>
      <c r="AE171" s="163"/>
      <c r="AF171" s="163"/>
      <c r="AG171" s="163"/>
      <c r="AH171" s="163"/>
      <c r="AI171" s="163"/>
    </row>
    <row r="172" ht="12.75" customHeight="1" spans="1:35">
      <c r="A172" s="163"/>
      <c r="B172" s="163"/>
      <c r="C172" s="163"/>
      <c r="D172" s="163"/>
      <c r="E172" s="163"/>
      <c r="F172" s="163"/>
      <c r="G172" s="163"/>
      <c r="H172" s="163"/>
      <c r="I172" s="163"/>
      <c r="J172" s="163"/>
      <c r="K172" s="163"/>
      <c r="L172" s="163"/>
      <c r="M172" s="163"/>
      <c r="N172" s="163"/>
      <c r="O172" s="163"/>
      <c r="P172" s="163"/>
      <c r="Q172" s="163"/>
      <c r="R172" s="163"/>
      <c r="S172" s="163"/>
      <c r="T172" s="163"/>
      <c r="U172" s="163"/>
      <c r="V172" s="163"/>
      <c r="W172" s="163"/>
      <c r="X172" s="163"/>
      <c r="Y172" s="163"/>
      <c r="Z172" s="163"/>
      <c r="AA172" s="163"/>
      <c r="AB172" s="163"/>
      <c r="AC172" s="163"/>
      <c r="AD172" s="163"/>
      <c r="AE172" s="163"/>
      <c r="AF172" s="163"/>
      <c r="AG172" s="163"/>
      <c r="AH172" s="163"/>
      <c r="AI172" s="163"/>
    </row>
    <row r="173" ht="12.75" customHeight="1" spans="1:35">
      <c r="A173" s="163"/>
      <c r="B173" s="163"/>
      <c r="C173" s="163"/>
      <c r="D173" s="163"/>
      <c r="E173" s="163"/>
      <c r="F173" s="163"/>
      <c r="G173" s="163"/>
      <c r="H173" s="163"/>
      <c r="I173" s="163"/>
      <c r="J173" s="163"/>
      <c r="K173" s="163"/>
      <c r="L173" s="163"/>
      <c r="M173" s="163"/>
      <c r="N173" s="163"/>
      <c r="O173" s="163"/>
      <c r="P173" s="163"/>
      <c r="Q173" s="163"/>
      <c r="R173" s="163"/>
      <c r="S173" s="163"/>
      <c r="T173" s="163"/>
      <c r="U173" s="163"/>
      <c r="V173" s="163"/>
      <c r="W173" s="163"/>
      <c r="X173" s="163"/>
      <c r="Y173" s="163"/>
      <c r="Z173" s="163"/>
      <c r="AA173" s="163"/>
      <c r="AB173" s="163"/>
      <c r="AC173" s="163"/>
      <c r="AD173" s="163"/>
      <c r="AE173" s="163"/>
      <c r="AF173" s="163"/>
      <c r="AG173" s="163"/>
      <c r="AH173" s="163"/>
      <c r="AI173" s="163"/>
    </row>
    <row r="174" ht="12.75" customHeight="1" spans="1:35">
      <c r="A174" s="163"/>
      <c r="B174" s="163"/>
      <c r="C174" s="163"/>
      <c r="D174" s="163"/>
      <c r="E174" s="163"/>
      <c r="F174" s="163"/>
      <c r="G174" s="163"/>
      <c r="H174" s="163"/>
      <c r="I174" s="163"/>
      <c r="J174" s="163"/>
      <c r="K174" s="163"/>
      <c r="L174" s="163"/>
      <c r="M174" s="163"/>
      <c r="N174" s="163"/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</row>
    <row r="175" ht="12.75" customHeight="1" spans="1:35">
      <c r="A175" s="163"/>
      <c r="B175" s="163"/>
      <c r="C175" s="163"/>
      <c r="D175" s="163"/>
      <c r="E175" s="163"/>
      <c r="F175" s="163"/>
      <c r="G175" s="163"/>
      <c r="H175" s="163"/>
      <c r="I175" s="163"/>
      <c r="J175" s="163"/>
      <c r="K175" s="163"/>
      <c r="L175" s="163"/>
      <c r="M175" s="163"/>
      <c r="N175" s="163"/>
      <c r="O175" s="163"/>
      <c r="P175" s="163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3"/>
      <c r="AF175" s="163"/>
      <c r="AG175" s="163"/>
      <c r="AH175" s="163"/>
      <c r="AI175" s="163"/>
    </row>
    <row r="176" ht="12.75" customHeight="1" spans="1:35">
      <c r="A176" s="163"/>
      <c r="B176" s="163"/>
      <c r="C176" s="163"/>
      <c r="D176" s="163"/>
      <c r="E176" s="163"/>
      <c r="F176" s="163"/>
      <c r="G176" s="163"/>
      <c r="H176" s="163"/>
      <c r="I176" s="163"/>
      <c r="J176" s="163"/>
      <c r="K176" s="163"/>
      <c r="L176" s="163"/>
      <c r="M176" s="163"/>
      <c r="N176" s="163"/>
      <c r="O176" s="163"/>
      <c r="P176" s="163"/>
      <c r="Q176" s="163"/>
      <c r="R176" s="163"/>
      <c r="S176" s="163"/>
      <c r="T176" s="163"/>
      <c r="U176" s="163"/>
      <c r="V176" s="163"/>
      <c r="W176" s="163"/>
      <c r="X176" s="163"/>
      <c r="Y176" s="163"/>
      <c r="Z176" s="163"/>
      <c r="AA176" s="163"/>
      <c r="AB176" s="163"/>
      <c r="AC176" s="163"/>
      <c r="AD176" s="163"/>
      <c r="AE176" s="163"/>
      <c r="AF176" s="163"/>
      <c r="AG176" s="163"/>
      <c r="AH176" s="163"/>
      <c r="AI176" s="163"/>
    </row>
    <row r="177" ht="12.75" customHeight="1" spans="1:35">
      <c r="A177" s="163"/>
      <c r="B177" s="163"/>
      <c r="C177" s="163"/>
      <c r="D177" s="163"/>
      <c r="E177" s="163"/>
      <c r="F177" s="163"/>
      <c r="G177" s="163"/>
      <c r="H177" s="163"/>
      <c r="I177" s="163"/>
      <c r="J177" s="163"/>
      <c r="K177" s="163"/>
      <c r="L177" s="163"/>
      <c r="M177" s="163"/>
      <c r="N177" s="163"/>
      <c r="O177" s="163"/>
      <c r="P177" s="163"/>
      <c r="Q177" s="163"/>
      <c r="R177" s="163"/>
      <c r="S177" s="163"/>
      <c r="T177" s="163"/>
      <c r="U177" s="163"/>
      <c r="V177" s="163"/>
      <c r="W177" s="163"/>
      <c r="X177" s="163"/>
      <c r="Y177" s="163"/>
      <c r="Z177" s="163"/>
      <c r="AA177" s="163"/>
      <c r="AB177" s="163"/>
      <c r="AC177" s="163"/>
      <c r="AD177" s="163"/>
      <c r="AE177" s="163"/>
      <c r="AF177" s="163"/>
      <c r="AG177" s="163"/>
      <c r="AH177" s="163"/>
      <c r="AI177" s="163"/>
    </row>
    <row r="178" ht="12.75" customHeight="1" spans="1:35">
      <c r="A178" s="163"/>
      <c r="B178" s="163"/>
      <c r="C178" s="163"/>
      <c r="D178" s="163"/>
      <c r="E178" s="163"/>
      <c r="F178" s="163"/>
      <c r="G178" s="163"/>
      <c r="H178" s="163"/>
      <c r="I178" s="163"/>
      <c r="J178" s="163"/>
      <c r="K178" s="163"/>
      <c r="L178" s="163"/>
      <c r="M178" s="163"/>
      <c r="N178" s="163"/>
      <c r="O178" s="163"/>
      <c r="P178" s="163"/>
      <c r="Q178" s="163"/>
      <c r="R178" s="163"/>
      <c r="S178" s="163"/>
      <c r="T178" s="163"/>
      <c r="U178" s="163"/>
      <c r="V178" s="163"/>
      <c r="W178" s="163"/>
      <c r="X178" s="163"/>
      <c r="Y178" s="163"/>
      <c r="Z178" s="163"/>
      <c r="AA178" s="163"/>
      <c r="AB178" s="163"/>
      <c r="AC178" s="163"/>
      <c r="AD178" s="163"/>
      <c r="AE178" s="163"/>
      <c r="AF178" s="163"/>
      <c r="AG178" s="163"/>
      <c r="AH178" s="163"/>
      <c r="AI178" s="163"/>
    </row>
    <row r="179" ht="12.75" customHeight="1" spans="1:35">
      <c r="A179" s="163"/>
      <c r="B179" s="163"/>
      <c r="C179" s="163"/>
      <c r="D179" s="163"/>
      <c r="E179" s="163"/>
      <c r="F179" s="163"/>
      <c r="G179" s="163"/>
      <c r="H179" s="163"/>
      <c r="I179" s="163"/>
      <c r="J179" s="163"/>
      <c r="K179" s="163"/>
      <c r="L179" s="163"/>
      <c r="M179" s="163"/>
      <c r="N179" s="163"/>
      <c r="O179" s="163"/>
      <c r="P179" s="163"/>
      <c r="Q179" s="163"/>
      <c r="R179" s="163"/>
      <c r="S179" s="163"/>
      <c r="T179" s="163"/>
      <c r="U179" s="163"/>
      <c r="V179" s="163"/>
      <c r="W179" s="163"/>
      <c r="X179" s="163"/>
      <c r="Y179" s="163"/>
      <c r="Z179" s="163"/>
      <c r="AA179" s="163"/>
      <c r="AB179" s="163"/>
      <c r="AC179" s="163"/>
      <c r="AD179" s="163"/>
      <c r="AE179" s="163"/>
      <c r="AF179" s="163"/>
      <c r="AG179" s="163"/>
      <c r="AH179" s="163"/>
      <c r="AI179" s="163"/>
    </row>
    <row r="180" ht="12.75" customHeight="1" spans="1:35">
      <c r="A180" s="163"/>
      <c r="B180" s="163"/>
      <c r="C180" s="163"/>
      <c r="D180" s="163"/>
      <c r="E180" s="163"/>
      <c r="F180" s="163"/>
      <c r="G180" s="163"/>
      <c r="H180" s="163"/>
      <c r="I180" s="163"/>
      <c r="J180" s="163"/>
      <c r="K180" s="163"/>
      <c r="L180" s="163"/>
      <c r="M180" s="163"/>
      <c r="N180" s="163"/>
      <c r="O180" s="163"/>
      <c r="P180" s="163"/>
      <c r="Q180" s="163"/>
      <c r="R180" s="163"/>
      <c r="S180" s="163"/>
      <c r="T180" s="163"/>
      <c r="U180" s="163"/>
      <c r="V180" s="163"/>
      <c r="W180" s="163"/>
      <c r="X180" s="163"/>
      <c r="Y180" s="163"/>
      <c r="Z180" s="163"/>
      <c r="AA180" s="163"/>
      <c r="AB180" s="163"/>
      <c r="AC180" s="163"/>
      <c r="AD180" s="163"/>
      <c r="AE180" s="163"/>
      <c r="AF180" s="163"/>
      <c r="AG180" s="163"/>
      <c r="AH180" s="163"/>
      <c r="AI180" s="163"/>
    </row>
    <row r="181" ht="12.75" customHeight="1" spans="1:35">
      <c r="A181" s="163"/>
      <c r="B181" s="163"/>
      <c r="C181" s="163"/>
      <c r="D181" s="163"/>
      <c r="E181" s="163"/>
      <c r="F181" s="163"/>
      <c r="G181" s="163"/>
      <c r="H181" s="163"/>
      <c r="I181" s="163"/>
      <c r="J181" s="163"/>
      <c r="K181" s="163"/>
      <c r="L181" s="163"/>
      <c r="M181" s="163"/>
      <c r="N181" s="163"/>
      <c r="O181" s="163"/>
      <c r="P181" s="163"/>
      <c r="Q181" s="163"/>
      <c r="R181" s="163"/>
      <c r="S181" s="163"/>
      <c r="T181" s="163"/>
      <c r="U181" s="163"/>
      <c r="V181" s="163"/>
      <c r="W181" s="163"/>
      <c r="X181" s="163"/>
      <c r="Y181" s="163"/>
      <c r="Z181" s="163"/>
      <c r="AA181" s="163"/>
      <c r="AB181" s="163"/>
      <c r="AC181" s="163"/>
      <c r="AD181" s="163"/>
      <c r="AE181" s="163"/>
      <c r="AF181" s="163"/>
      <c r="AG181" s="163"/>
      <c r="AH181" s="163"/>
      <c r="AI181" s="163"/>
    </row>
    <row r="182" ht="12.75" customHeight="1" spans="1:35">
      <c r="A182" s="163"/>
      <c r="B182" s="163"/>
      <c r="C182" s="163"/>
      <c r="D182" s="163"/>
      <c r="E182" s="163"/>
      <c r="F182" s="163"/>
      <c r="G182" s="163"/>
      <c r="H182" s="163"/>
      <c r="I182" s="163"/>
      <c r="J182" s="163"/>
      <c r="K182" s="163"/>
      <c r="L182" s="163"/>
      <c r="M182" s="163"/>
      <c r="N182" s="163"/>
      <c r="O182" s="163"/>
      <c r="P182" s="163"/>
      <c r="Q182" s="163"/>
      <c r="R182" s="163"/>
      <c r="S182" s="163"/>
      <c r="T182" s="163"/>
      <c r="U182" s="163"/>
      <c r="V182" s="163"/>
      <c r="W182" s="163"/>
      <c r="X182" s="163"/>
      <c r="Y182" s="163"/>
      <c r="Z182" s="163"/>
      <c r="AA182" s="163"/>
      <c r="AB182" s="163"/>
      <c r="AC182" s="163"/>
      <c r="AD182" s="163"/>
      <c r="AE182" s="163"/>
      <c r="AF182" s="163"/>
      <c r="AG182" s="163"/>
      <c r="AH182" s="163"/>
      <c r="AI182" s="163"/>
    </row>
    <row r="183" ht="12.75" customHeight="1" spans="1:35">
      <c r="A183" s="163"/>
      <c r="B183" s="163"/>
      <c r="C183" s="163"/>
      <c r="D183" s="163"/>
      <c r="E183" s="163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</row>
    <row r="184" ht="12.75" customHeight="1" spans="1:35">
      <c r="A184" s="163"/>
      <c r="B184" s="163"/>
      <c r="C184" s="163"/>
      <c r="D184" s="163"/>
      <c r="E184" s="163"/>
      <c r="F184" s="163"/>
      <c r="G184" s="163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  <c r="R184" s="163"/>
      <c r="S184" s="163"/>
      <c r="T184" s="163"/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</row>
    <row r="185" ht="12.75" customHeight="1" spans="1:35">
      <c r="A185" s="163"/>
      <c r="B185" s="163"/>
      <c r="C185" s="163"/>
      <c r="D185" s="163"/>
      <c r="E185" s="163"/>
      <c r="F185" s="163"/>
      <c r="G185" s="163"/>
      <c r="H185" s="163"/>
      <c r="I185" s="163"/>
      <c r="J185" s="163"/>
      <c r="K185" s="163"/>
      <c r="L185" s="163"/>
      <c r="M185" s="163"/>
      <c r="N185" s="163"/>
      <c r="O185" s="163"/>
      <c r="P185" s="163"/>
      <c r="Q185" s="163"/>
      <c r="R185" s="163"/>
      <c r="S185" s="163"/>
      <c r="T185" s="163"/>
      <c r="U185" s="163"/>
      <c r="V185" s="163"/>
      <c r="W185" s="163"/>
      <c r="X185" s="163"/>
      <c r="Y185" s="163"/>
      <c r="Z185" s="163"/>
      <c r="AA185" s="163"/>
      <c r="AB185" s="163"/>
      <c r="AC185" s="163"/>
      <c r="AD185" s="163"/>
      <c r="AE185" s="163"/>
      <c r="AF185" s="163"/>
      <c r="AG185" s="163"/>
      <c r="AH185" s="163"/>
      <c r="AI185" s="163"/>
    </row>
    <row r="186" ht="12.75" customHeight="1" spans="1:35">
      <c r="A186" s="163"/>
      <c r="B186" s="163"/>
      <c r="C186" s="163"/>
      <c r="D186" s="163"/>
      <c r="E186" s="163"/>
      <c r="F186" s="163"/>
      <c r="G186" s="163"/>
      <c r="H186" s="163"/>
      <c r="I186" s="163"/>
      <c r="J186" s="163"/>
      <c r="K186" s="163"/>
      <c r="L186" s="163"/>
      <c r="M186" s="163"/>
      <c r="N186" s="163"/>
      <c r="O186" s="163"/>
      <c r="P186" s="163"/>
      <c r="Q186" s="163"/>
      <c r="R186" s="163"/>
      <c r="S186" s="163"/>
      <c r="T186" s="163"/>
      <c r="U186" s="163"/>
      <c r="V186" s="163"/>
      <c r="W186" s="163"/>
      <c r="X186" s="163"/>
      <c r="Y186" s="163"/>
      <c r="Z186" s="163"/>
      <c r="AA186" s="163"/>
      <c r="AB186" s="163"/>
      <c r="AC186" s="163"/>
      <c r="AD186" s="163"/>
      <c r="AE186" s="163"/>
      <c r="AF186" s="163"/>
      <c r="AG186" s="163"/>
      <c r="AH186" s="163"/>
      <c r="AI186" s="163"/>
    </row>
    <row r="187" ht="12.75" customHeight="1" spans="1:35">
      <c r="A187" s="163"/>
      <c r="B187" s="163"/>
      <c r="C187" s="163"/>
      <c r="D187" s="163"/>
      <c r="E187" s="163"/>
      <c r="F187" s="163"/>
      <c r="G187" s="163"/>
      <c r="H187" s="163"/>
      <c r="I187" s="163"/>
      <c r="J187" s="163"/>
      <c r="K187" s="163"/>
      <c r="L187" s="163"/>
      <c r="M187" s="163"/>
      <c r="N187" s="163"/>
      <c r="O187" s="163"/>
      <c r="P187" s="163"/>
      <c r="Q187" s="163"/>
      <c r="R187" s="163"/>
      <c r="S187" s="163"/>
      <c r="T187" s="163"/>
      <c r="U187" s="163"/>
      <c r="V187" s="163"/>
      <c r="W187" s="163"/>
      <c r="X187" s="163"/>
      <c r="Y187" s="163"/>
      <c r="Z187" s="163"/>
      <c r="AA187" s="163"/>
      <c r="AB187" s="163"/>
      <c r="AC187" s="163"/>
      <c r="AD187" s="163"/>
      <c r="AE187" s="163"/>
      <c r="AF187" s="163"/>
      <c r="AG187" s="163"/>
      <c r="AH187" s="163"/>
      <c r="AI187" s="163"/>
    </row>
    <row r="188" ht="12.75" customHeight="1" spans="1:35">
      <c r="A188" s="163"/>
      <c r="B188" s="163"/>
      <c r="C188" s="163"/>
      <c r="D188" s="163"/>
      <c r="E188" s="163"/>
      <c r="F188" s="163"/>
      <c r="G188" s="163"/>
      <c r="H188" s="163"/>
      <c r="I188" s="163"/>
      <c r="J188" s="163"/>
      <c r="K188" s="163"/>
      <c r="L188" s="163"/>
      <c r="M188" s="163"/>
      <c r="N188" s="163"/>
      <c r="O188" s="163"/>
      <c r="P188" s="163"/>
      <c r="Q188" s="163"/>
      <c r="R188" s="163"/>
      <c r="S188" s="163"/>
      <c r="T188" s="163"/>
      <c r="U188" s="163"/>
      <c r="V188" s="163"/>
      <c r="W188" s="163"/>
      <c r="X188" s="163"/>
      <c r="Y188" s="163"/>
      <c r="Z188" s="163"/>
      <c r="AA188" s="163"/>
      <c r="AB188" s="163"/>
      <c r="AC188" s="163"/>
      <c r="AD188" s="163"/>
      <c r="AE188" s="163"/>
      <c r="AF188" s="163"/>
      <c r="AG188" s="163"/>
      <c r="AH188" s="163"/>
      <c r="AI188" s="163"/>
    </row>
    <row r="189" ht="12.75" customHeight="1" spans="1:35">
      <c r="A189" s="163"/>
      <c r="B189" s="163"/>
      <c r="C189" s="163"/>
      <c r="D189" s="163"/>
      <c r="E189" s="163"/>
      <c r="F189" s="163"/>
      <c r="G189" s="163"/>
      <c r="H189" s="163"/>
      <c r="I189" s="163"/>
      <c r="J189" s="163"/>
      <c r="K189" s="163"/>
      <c r="L189" s="163"/>
      <c r="M189" s="163"/>
      <c r="N189" s="163"/>
      <c r="O189" s="163"/>
      <c r="P189" s="163"/>
      <c r="Q189" s="163"/>
      <c r="R189" s="163"/>
      <c r="S189" s="163"/>
      <c r="T189" s="163"/>
      <c r="U189" s="163"/>
      <c r="V189" s="163"/>
      <c r="W189" s="163"/>
      <c r="X189" s="163"/>
      <c r="Y189" s="163"/>
      <c r="Z189" s="163"/>
      <c r="AA189" s="163"/>
      <c r="AB189" s="163"/>
      <c r="AC189" s="163"/>
      <c r="AD189" s="163"/>
      <c r="AE189" s="163"/>
      <c r="AF189" s="163"/>
      <c r="AG189" s="163"/>
      <c r="AH189" s="163"/>
      <c r="AI189" s="163"/>
    </row>
    <row r="190" ht="12.75" customHeight="1" spans="1:35">
      <c r="A190" s="163"/>
      <c r="B190" s="163"/>
      <c r="C190" s="163"/>
      <c r="D190" s="163"/>
      <c r="E190" s="163"/>
      <c r="F190" s="163"/>
      <c r="G190" s="163"/>
      <c r="H190" s="163"/>
      <c r="I190" s="163"/>
      <c r="J190" s="163"/>
      <c r="K190" s="163"/>
      <c r="L190" s="163"/>
      <c r="M190" s="163"/>
      <c r="N190" s="163"/>
      <c r="O190" s="163"/>
      <c r="P190" s="163"/>
      <c r="Q190" s="163"/>
      <c r="R190" s="163"/>
      <c r="S190" s="163"/>
      <c r="T190" s="163"/>
      <c r="U190" s="163"/>
      <c r="V190" s="163"/>
      <c r="W190" s="163"/>
      <c r="X190" s="163"/>
      <c r="Y190" s="163"/>
      <c r="Z190" s="163"/>
      <c r="AA190" s="163"/>
      <c r="AB190" s="163"/>
      <c r="AC190" s="163"/>
      <c r="AD190" s="163"/>
      <c r="AE190" s="163"/>
      <c r="AF190" s="163"/>
      <c r="AG190" s="163"/>
      <c r="AH190" s="163"/>
      <c r="AI190" s="163"/>
    </row>
    <row r="191" ht="12.75" customHeight="1" spans="1:35">
      <c r="A191" s="163"/>
      <c r="B191" s="163"/>
      <c r="C191" s="163"/>
      <c r="D191" s="163"/>
      <c r="E191" s="163"/>
      <c r="F191" s="163"/>
      <c r="G191" s="163"/>
      <c r="H191" s="163"/>
      <c r="I191" s="163"/>
      <c r="J191" s="163"/>
      <c r="K191" s="163"/>
      <c r="L191" s="163"/>
      <c r="M191" s="163"/>
      <c r="N191" s="163"/>
      <c r="O191" s="163"/>
      <c r="P191" s="163"/>
      <c r="Q191" s="163"/>
      <c r="R191" s="163"/>
      <c r="S191" s="163"/>
      <c r="T191" s="163"/>
      <c r="U191" s="163"/>
      <c r="V191" s="163"/>
      <c r="W191" s="163"/>
      <c r="X191" s="163"/>
      <c r="Y191" s="163"/>
      <c r="Z191" s="163"/>
      <c r="AA191" s="163"/>
      <c r="AB191" s="163"/>
      <c r="AC191" s="163"/>
      <c r="AD191" s="163"/>
      <c r="AE191" s="163"/>
      <c r="AF191" s="163"/>
      <c r="AG191" s="163"/>
      <c r="AH191" s="163"/>
      <c r="AI191" s="163"/>
    </row>
    <row r="192" ht="12.75" customHeight="1" spans="1:35">
      <c r="A192" s="163"/>
      <c r="B192" s="163"/>
      <c r="C192" s="163"/>
      <c r="D192" s="163"/>
      <c r="E192" s="163"/>
      <c r="F192" s="163"/>
      <c r="G192" s="163"/>
      <c r="H192" s="163"/>
      <c r="I192" s="163"/>
      <c r="J192" s="163"/>
      <c r="K192" s="163"/>
      <c r="L192" s="163"/>
      <c r="M192" s="163"/>
      <c r="N192" s="163"/>
      <c r="O192" s="163"/>
      <c r="P192" s="163"/>
      <c r="Q192" s="163"/>
      <c r="R192" s="163"/>
      <c r="S192" s="163"/>
      <c r="T192" s="163"/>
      <c r="U192" s="163"/>
      <c r="V192" s="163"/>
      <c r="W192" s="163"/>
      <c r="X192" s="163"/>
      <c r="Y192" s="163"/>
      <c r="Z192" s="163"/>
      <c r="AA192" s="163"/>
      <c r="AB192" s="163"/>
      <c r="AC192" s="163"/>
      <c r="AD192" s="163"/>
      <c r="AE192" s="163"/>
      <c r="AF192" s="163"/>
      <c r="AG192" s="163"/>
      <c r="AH192" s="163"/>
      <c r="AI192" s="163"/>
    </row>
    <row r="193" ht="12.75" customHeight="1" spans="1:35">
      <c r="A193" s="163"/>
      <c r="B193" s="163"/>
      <c r="C193" s="163"/>
      <c r="D193" s="163"/>
      <c r="E193" s="163"/>
      <c r="F193" s="163"/>
      <c r="G193" s="163"/>
      <c r="H193" s="163"/>
      <c r="I193" s="163"/>
      <c r="J193" s="163"/>
      <c r="K193" s="163"/>
      <c r="L193" s="163"/>
      <c r="M193" s="163"/>
      <c r="N193" s="163"/>
      <c r="O193" s="163"/>
      <c r="P193" s="163"/>
      <c r="Q193" s="163"/>
      <c r="R193" s="163"/>
      <c r="S193" s="163"/>
      <c r="T193" s="163"/>
      <c r="U193" s="163"/>
      <c r="V193" s="163"/>
      <c r="W193" s="163"/>
      <c r="X193" s="163"/>
      <c r="Y193" s="163"/>
      <c r="Z193" s="163"/>
      <c r="AA193" s="163"/>
      <c r="AB193" s="163"/>
      <c r="AC193" s="163"/>
      <c r="AD193" s="163"/>
      <c r="AE193" s="163"/>
      <c r="AF193" s="163"/>
      <c r="AG193" s="163"/>
      <c r="AH193" s="163"/>
      <c r="AI193" s="163"/>
    </row>
    <row r="194" ht="12.75" customHeight="1" spans="1:35">
      <c r="A194" s="163"/>
      <c r="B194" s="163"/>
      <c r="C194" s="163"/>
      <c r="D194" s="163"/>
      <c r="E194" s="163"/>
      <c r="F194" s="163"/>
      <c r="G194" s="163"/>
      <c r="H194" s="163"/>
      <c r="I194" s="163"/>
      <c r="J194" s="163"/>
      <c r="K194" s="163"/>
      <c r="L194" s="163"/>
      <c r="M194" s="163"/>
      <c r="N194" s="163"/>
      <c r="O194" s="163"/>
      <c r="P194" s="163"/>
      <c r="Q194" s="163"/>
      <c r="R194" s="163"/>
      <c r="S194" s="163"/>
      <c r="T194" s="163"/>
      <c r="U194" s="163"/>
      <c r="V194" s="163"/>
      <c r="W194" s="163"/>
      <c r="X194" s="163"/>
      <c r="Y194" s="163"/>
      <c r="Z194" s="163"/>
      <c r="AA194" s="163"/>
      <c r="AB194" s="163"/>
      <c r="AC194" s="163"/>
      <c r="AD194" s="163"/>
      <c r="AE194" s="163"/>
      <c r="AF194" s="163"/>
      <c r="AG194" s="163"/>
      <c r="AH194" s="163"/>
      <c r="AI194" s="163"/>
    </row>
    <row r="195" ht="12.75" customHeight="1" spans="1:35">
      <c r="A195" s="163"/>
      <c r="B195" s="163"/>
      <c r="C195" s="163"/>
      <c r="D195" s="163"/>
      <c r="E195" s="163"/>
      <c r="F195" s="163"/>
      <c r="G195" s="163"/>
      <c r="H195" s="163"/>
      <c r="I195" s="163"/>
      <c r="J195" s="163"/>
      <c r="K195" s="163"/>
      <c r="L195" s="163"/>
      <c r="M195" s="163"/>
      <c r="N195" s="163"/>
      <c r="O195" s="163"/>
      <c r="P195" s="163"/>
      <c r="Q195" s="163"/>
      <c r="R195" s="163"/>
      <c r="S195" s="163"/>
      <c r="T195" s="163"/>
      <c r="U195" s="163"/>
      <c r="V195" s="163"/>
      <c r="W195" s="163"/>
      <c r="X195" s="163"/>
      <c r="Y195" s="163"/>
      <c r="Z195" s="163"/>
      <c r="AA195" s="163"/>
      <c r="AB195" s="163"/>
      <c r="AC195" s="163"/>
      <c r="AD195" s="163"/>
      <c r="AE195" s="163"/>
      <c r="AF195" s="163"/>
      <c r="AG195" s="163"/>
      <c r="AH195" s="163"/>
      <c r="AI195" s="163"/>
    </row>
    <row r="196" ht="12.75" customHeight="1" spans="1:35">
      <c r="A196" s="163"/>
      <c r="B196" s="163"/>
      <c r="C196" s="163"/>
      <c r="D196" s="163"/>
      <c r="E196" s="163"/>
      <c r="F196" s="163"/>
      <c r="G196" s="163"/>
      <c r="H196" s="163"/>
      <c r="I196" s="163"/>
      <c r="J196" s="163"/>
      <c r="K196" s="163"/>
      <c r="L196" s="163"/>
      <c r="M196" s="163"/>
      <c r="N196" s="163"/>
      <c r="O196" s="163"/>
      <c r="P196" s="163"/>
      <c r="Q196" s="163"/>
      <c r="R196" s="163"/>
      <c r="S196" s="163"/>
      <c r="T196" s="163"/>
      <c r="U196" s="163"/>
      <c r="V196" s="163"/>
      <c r="W196" s="163"/>
      <c r="X196" s="163"/>
      <c r="Y196" s="163"/>
      <c r="Z196" s="163"/>
      <c r="AA196" s="163"/>
      <c r="AB196" s="163"/>
      <c r="AC196" s="163"/>
      <c r="AD196" s="163"/>
      <c r="AE196" s="163"/>
      <c r="AF196" s="163"/>
      <c r="AG196" s="163"/>
      <c r="AH196" s="163"/>
      <c r="AI196" s="163"/>
    </row>
    <row r="197" ht="12.75" customHeight="1" spans="1:35">
      <c r="A197" s="163"/>
      <c r="B197" s="163"/>
      <c r="C197" s="163"/>
      <c r="D197" s="163"/>
      <c r="E197" s="163"/>
      <c r="F197" s="163"/>
      <c r="G197" s="163"/>
      <c r="H197" s="163"/>
      <c r="I197" s="163"/>
      <c r="J197" s="163"/>
      <c r="K197" s="163"/>
      <c r="L197" s="163"/>
      <c r="M197" s="163"/>
      <c r="N197" s="163"/>
      <c r="O197" s="163"/>
      <c r="P197" s="163"/>
      <c r="Q197" s="163"/>
      <c r="R197" s="163"/>
      <c r="S197" s="163"/>
      <c r="T197" s="163"/>
      <c r="U197" s="163"/>
      <c r="V197" s="163"/>
      <c r="W197" s="163"/>
      <c r="X197" s="163"/>
      <c r="Y197" s="163"/>
      <c r="Z197" s="163"/>
      <c r="AA197" s="163"/>
      <c r="AB197" s="163"/>
      <c r="AC197" s="163"/>
      <c r="AD197" s="163"/>
      <c r="AE197" s="163"/>
      <c r="AF197" s="163"/>
      <c r="AG197" s="163"/>
      <c r="AH197" s="163"/>
      <c r="AI197" s="163"/>
    </row>
    <row r="198" ht="12.75" customHeight="1" spans="1:35">
      <c r="A198" s="163"/>
      <c r="B198" s="163"/>
      <c r="C198" s="163"/>
      <c r="D198" s="163"/>
      <c r="E198" s="163"/>
      <c r="F198" s="163"/>
      <c r="G198" s="163"/>
      <c r="H198" s="163"/>
      <c r="I198" s="163"/>
      <c r="J198" s="163"/>
      <c r="K198" s="163"/>
      <c r="L198" s="163"/>
      <c r="M198" s="163"/>
      <c r="N198" s="163"/>
      <c r="O198" s="163"/>
      <c r="P198" s="163"/>
      <c r="Q198" s="163"/>
      <c r="R198" s="163"/>
      <c r="S198" s="163"/>
      <c r="T198" s="163"/>
      <c r="U198" s="163"/>
      <c r="V198" s="163"/>
      <c r="W198" s="163"/>
      <c r="X198" s="163"/>
      <c r="Y198" s="163"/>
      <c r="Z198" s="163"/>
      <c r="AA198" s="163"/>
      <c r="AB198" s="163"/>
      <c r="AC198" s="163"/>
      <c r="AD198" s="163"/>
      <c r="AE198" s="163"/>
      <c r="AF198" s="163"/>
      <c r="AG198" s="163"/>
      <c r="AH198" s="163"/>
      <c r="AI198" s="163"/>
    </row>
    <row r="199" ht="12.75" customHeight="1" spans="1:35">
      <c r="A199" s="163"/>
      <c r="B199" s="163"/>
      <c r="C199" s="163"/>
      <c r="D199" s="163"/>
      <c r="E199" s="163"/>
      <c r="F199" s="163"/>
      <c r="G199" s="163"/>
      <c r="H199" s="163"/>
      <c r="I199" s="163"/>
      <c r="J199" s="163"/>
      <c r="K199" s="163"/>
      <c r="L199" s="163"/>
      <c r="M199" s="163"/>
      <c r="N199" s="163"/>
      <c r="O199" s="163"/>
      <c r="P199" s="163"/>
      <c r="Q199" s="163"/>
      <c r="R199" s="163"/>
      <c r="S199" s="163"/>
      <c r="T199" s="163"/>
      <c r="U199" s="163"/>
      <c r="V199" s="163"/>
      <c r="W199" s="163"/>
      <c r="X199" s="163"/>
      <c r="Y199" s="163"/>
      <c r="Z199" s="163"/>
      <c r="AA199" s="163"/>
      <c r="AB199" s="163"/>
      <c r="AC199" s="163"/>
      <c r="AD199" s="163"/>
      <c r="AE199" s="163"/>
      <c r="AF199" s="163"/>
      <c r="AG199" s="163"/>
      <c r="AH199" s="163"/>
      <c r="AI199" s="163"/>
    </row>
    <row r="200" ht="12.75" customHeight="1" spans="1:35">
      <c r="A200" s="163"/>
      <c r="B200" s="163"/>
      <c r="C200" s="163"/>
      <c r="D200" s="163"/>
      <c r="E200" s="163"/>
      <c r="F200" s="163"/>
      <c r="G200" s="163"/>
      <c r="H200" s="163"/>
      <c r="I200" s="163"/>
      <c r="J200" s="163"/>
      <c r="K200" s="163"/>
      <c r="L200" s="163"/>
      <c r="M200" s="163"/>
      <c r="N200" s="163"/>
      <c r="O200" s="163"/>
      <c r="P200" s="163"/>
      <c r="Q200" s="163"/>
      <c r="R200" s="163"/>
      <c r="S200" s="163"/>
      <c r="T200" s="163"/>
      <c r="U200" s="163"/>
      <c r="V200" s="163"/>
      <c r="W200" s="163"/>
      <c r="X200" s="163"/>
      <c r="Y200" s="163"/>
      <c r="Z200" s="163"/>
      <c r="AA200" s="163"/>
      <c r="AB200" s="163"/>
      <c r="AC200" s="163"/>
      <c r="AD200" s="163"/>
      <c r="AE200" s="163"/>
      <c r="AF200" s="163"/>
      <c r="AG200" s="163"/>
      <c r="AH200" s="163"/>
      <c r="AI200" s="163"/>
    </row>
    <row r="201" ht="12.75" customHeight="1" spans="1:35">
      <c r="A201" s="163"/>
      <c r="B201" s="163"/>
      <c r="C201" s="163"/>
      <c r="D201" s="163"/>
      <c r="E201" s="163"/>
      <c r="F201" s="163"/>
      <c r="G201" s="163"/>
      <c r="H201" s="163"/>
      <c r="I201" s="163"/>
      <c r="J201" s="163"/>
      <c r="K201" s="163"/>
      <c r="L201" s="163"/>
      <c r="M201" s="163"/>
      <c r="N201" s="163"/>
      <c r="O201" s="163"/>
      <c r="P201" s="163"/>
      <c r="Q201" s="163"/>
      <c r="R201" s="163"/>
      <c r="S201" s="163"/>
      <c r="T201" s="163"/>
      <c r="U201" s="163"/>
      <c r="V201" s="163"/>
      <c r="W201" s="163"/>
      <c r="X201" s="163"/>
      <c r="Y201" s="163"/>
      <c r="Z201" s="163"/>
      <c r="AA201" s="163"/>
      <c r="AB201" s="163"/>
      <c r="AC201" s="163"/>
      <c r="AD201" s="163"/>
      <c r="AE201" s="163"/>
      <c r="AF201" s="163"/>
      <c r="AG201" s="163"/>
      <c r="AH201" s="163"/>
      <c r="AI201" s="163"/>
    </row>
    <row r="202" ht="12.75" customHeight="1" spans="1:35">
      <c r="A202" s="163"/>
      <c r="B202" s="163"/>
      <c r="C202" s="163"/>
      <c r="D202" s="163"/>
      <c r="E202" s="163"/>
      <c r="F202" s="163"/>
      <c r="G202" s="163"/>
      <c r="H202" s="163"/>
      <c r="I202" s="163"/>
      <c r="J202" s="163"/>
      <c r="K202" s="163"/>
      <c r="L202" s="163"/>
      <c r="M202" s="163"/>
      <c r="N202" s="163"/>
      <c r="O202" s="163"/>
      <c r="P202" s="163"/>
      <c r="Q202" s="163"/>
      <c r="R202" s="163"/>
      <c r="S202" s="163"/>
      <c r="T202" s="163"/>
      <c r="U202" s="163"/>
      <c r="V202" s="163"/>
      <c r="W202" s="163"/>
      <c r="X202" s="163"/>
      <c r="Y202" s="163"/>
      <c r="Z202" s="163"/>
      <c r="AA202" s="163"/>
      <c r="AB202" s="163"/>
      <c r="AC202" s="163"/>
      <c r="AD202" s="163"/>
      <c r="AE202" s="163"/>
      <c r="AF202" s="163"/>
      <c r="AG202" s="163"/>
      <c r="AH202" s="163"/>
      <c r="AI202" s="163"/>
    </row>
    <row r="203" ht="12.75" customHeight="1" spans="1:35">
      <c r="A203" s="163"/>
      <c r="B203" s="163"/>
      <c r="C203" s="163"/>
      <c r="D203" s="163"/>
      <c r="E203" s="163"/>
      <c r="F203" s="163"/>
      <c r="G203" s="163"/>
      <c r="H203" s="163"/>
      <c r="I203" s="163"/>
      <c r="J203" s="163"/>
      <c r="K203" s="163"/>
      <c r="L203" s="163"/>
      <c r="M203" s="163"/>
      <c r="N203" s="163"/>
      <c r="O203" s="163"/>
      <c r="P203" s="163"/>
      <c r="Q203" s="163"/>
      <c r="R203" s="163"/>
      <c r="S203" s="163"/>
      <c r="T203" s="163"/>
      <c r="U203" s="163"/>
      <c r="V203" s="163"/>
      <c r="W203" s="163"/>
      <c r="X203" s="163"/>
      <c r="Y203" s="163"/>
      <c r="Z203" s="163"/>
      <c r="AA203" s="163"/>
      <c r="AB203" s="163"/>
      <c r="AC203" s="163"/>
      <c r="AD203" s="163"/>
      <c r="AE203" s="163"/>
      <c r="AF203" s="163"/>
      <c r="AG203" s="163"/>
      <c r="AH203" s="163"/>
      <c r="AI203" s="163"/>
    </row>
    <row r="204" ht="12.75" customHeight="1" spans="1:35">
      <c r="A204" s="163"/>
      <c r="B204" s="163"/>
      <c r="C204" s="163"/>
      <c r="D204" s="163"/>
      <c r="E204" s="163"/>
      <c r="F204" s="163"/>
      <c r="G204" s="163"/>
      <c r="H204" s="163"/>
      <c r="I204" s="163"/>
      <c r="J204" s="163"/>
      <c r="K204" s="163"/>
      <c r="L204" s="163"/>
      <c r="M204" s="163"/>
      <c r="N204" s="163"/>
      <c r="O204" s="163"/>
      <c r="P204" s="163"/>
      <c r="Q204" s="163"/>
      <c r="R204" s="163"/>
      <c r="S204" s="163"/>
      <c r="T204" s="163"/>
      <c r="U204" s="163"/>
      <c r="V204" s="163"/>
      <c r="W204" s="163"/>
      <c r="X204" s="163"/>
      <c r="Y204" s="163"/>
      <c r="Z204" s="163"/>
      <c r="AA204" s="163"/>
      <c r="AB204" s="163"/>
      <c r="AC204" s="163"/>
      <c r="AD204" s="163"/>
      <c r="AE204" s="163"/>
      <c r="AF204" s="163"/>
      <c r="AG204" s="163"/>
      <c r="AH204" s="163"/>
      <c r="AI204" s="163"/>
    </row>
    <row r="205" ht="12.75" customHeight="1" spans="1:35">
      <c r="A205" s="163"/>
      <c r="B205" s="163"/>
      <c r="C205" s="163"/>
      <c r="D205" s="163"/>
      <c r="E205" s="163"/>
      <c r="F205" s="163"/>
      <c r="G205" s="163"/>
      <c r="H205" s="163"/>
      <c r="I205" s="163"/>
      <c r="J205" s="163"/>
      <c r="K205" s="163"/>
      <c r="L205" s="163"/>
      <c r="M205" s="163"/>
      <c r="N205" s="163"/>
      <c r="O205" s="163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3"/>
      <c r="AC205" s="163"/>
      <c r="AD205" s="163"/>
      <c r="AE205" s="163"/>
      <c r="AF205" s="163"/>
      <c r="AG205" s="163"/>
      <c r="AH205" s="163"/>
      <c r="AI205" s="163"/>
    </row>
    <row r="206" ht="12.75" customHeight="1" spans="1:35">
      <c r="A206" s="163"/>
      <c r="B206" s="163"/>
      <c r="C206" s="163"/>
      <c r="D206" s="163"/>
      <c r="E206" s="163"/>
      <c r="F206" s="163"/>
      <c r="G206" s="163"/>
      <c r="H206" s="163"/>
      <c r="I206" s="163"/>
      <c r="J206" s="163"/>
      <c r="K206" s="163"/>
      <c r="L206" s="163"/>
      <c r="M206" s="163"/>
      <c r="N206" s="163"/>
      <c r="O206" s="163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3"/>
      <c r="AC206" s="163"/>
      <c r="AD206" s="163"/>
      <c r="AE206" s="163"/>
      <c r="AF206" s="163"/>
      <c r="AG206" s="163"/>
      <c r="AH206" s="163"/>
      <c r="AI206" s="163"/>
    </row>
    <row r="207" ht="12.75" customHeight="1" spans="1:35">
      <c r="A207" s="163"/>
      <c r="B207" s="163"/>
      <c r="C207" s="163"/>
      <c r="D207" s="163"/>
      <c r="E207" s="163"/>
      <c r="F207" s="163"/>
      <c r="G207" s="163"/>
      <c r="H207" s="163"/>
      <c r="I207" s="163"/>
      <c r="J207" s="163"/>
      <c r="K207" s="163"/>
      <c r="L207" s="163"/>
      <c r="M207" s="163"/>
      <c r="N207" s="163"/>
      <c r="O207" s="163"/>
      <c r="P207" s="163"/>
      <c r="Q207" s="163"/>
      <c r="R207" s="163"/>
      <c r="S207" s="163"/>
      <c r="T207" s="163"/>
      <c r="U207" s="163"/>
      <c r="V207" s="163"/>
      <c r="W207" s="163"/>
      <c r="X207" s="163"/>
      <c r="Y207" s="163"/>
      <c r="Z207" s="163"/>
      <c r="AA207" s="163"/>
      <c r="AB207" s="163"/>
      <c r="AC207" s="163"/>
      <c r="AD207" s="163"/>
      <c r="AE207" s="163"/>
      <c r="AF207" s="163"/>
      <c r="AG207" s="163"/>
      <c r="AH207" s="163"/>
      <c r="AI207" s="163"/>
    </row>
    <row r="208" ht="12.75" customHeight="1" spans="1:35">
      <c r="A208" s="163"/>
      <c r="B208" s="163"/>
      <c r="C208" s="163"/>
      <c r="D208" s="163"/>
      <c r="E208" s="163"/>
      <c r="F208" s="163"/>
      <c r="G208" s="163"/>
      <c r="H208" s="163"/>
      <c r="I208" s="163"/>
      <c r="J208" s="163"/>
      <c r="K208" s="163"/>
      <c r="L208" s="163"/>
      <c r="M208" s="163"/>
      <c r="N208" s="163"/>
      <c r="O208" s="163"/>
      <c r="P208" s="163"/>
      <c r="Q208" s="163"/>
      <c r="R208" s="163"/>
      <c r="S208" s="163"/>
      <c r="T208" s="163"/>
      <c r="U208" s="163"/>
      <c r="V208" s="163"/>
      <c r="W208" s="163"/>
      <c r="X208" s="163"/>
      <c r="Y208" s="163"/>
      <c r="Z208" s="163"/>
      <c r="AA208" s="163"/>
      <c r="AB208" s="163"/>
      <c r="AC208" s="163"/>
      <c r="AD208" s="163"/>
      <c r="AE208" s="163"/>
      <c r="AF208" s="163"/>
      <c r="AG208" s="163"/>
      <c r="AH208" s="163"/>
      <c r="AI208" s="163"/>
    </row>
    <row r="209" ht="12.75" customHeight="1" spans="1:35">
      <c r="A209" s="163"/>
      <c r="B209" s="163"/>
      <c r="C209" s="163"/>
      <c r="D209" s="163"/>
      <c r="E209" s="163"/>
      <c r="F209" s="163"/>
      <c r="G209" s="163"/>
      <c r="H209" s="163"/>
      <c r="I209" s="163"/>
      <c r="J209" s="163"/>
      <c r="K209" s="163"/>
      <c r="L209" s="163"/>
      <c r="M209" s="163"/>
      <c r="N209" s="163"/>
      <c r="O209" s="163"/>
      <c r="P209" s="163"/>
      <c r="Q209" s="163"/>
      <c r="R209" s="163"/>
      <c r="S209" s="163"/>
      <c r="T209" s="163"/>
      <c r="U209" s="163"/>
      <c r="V209" s="163"/>
      <c r="W209" s="163"/>
      <c r="X209" s="163"/>
      <c r="Y209" s="163"/>
      <c r="Z209" s="163"/>
      <c r="AA209" s="163"/>
      <c r="AB209" s="163"/>
      <c r="AC209" s="163"/>
      <c r="AD209" s="163"/>
      <c r="AE209" s="163"/>
      <c r="AF209" s="163"/>
      <c r="AG209" s="163"/>
      <c r="AH209" s="163"/>
      <c r="AI209" s="163"/>
    </row>
    <row r="210" ht="12.75" customHeight="1" spans="1:35">
      <c r="A210" s="163"/>
      <c r="B210" s="163"/>
      <c r="C210" s="163"/>
      <c r="D210" s="163"/>
      <c r="E210" s="163"/>
      <c r="F210" s="163"/>
      <c r="G210" s="163"/>
      <c r="H210" s="163"/>
      <c r="I210" s="163"/>
      <c r="J210" s="163"/>
      <c r="K210" s="163"/>
      <c r="L210" s="163"/>
      <c r="M210" s="163"/>
      <c r="N210" s="163"/>
      <c r="O210" s="163"/>
      <c r="P210" s="163"/>
      <c r="Q210" s="163"/>
      <c r="R210" s="163"/>
      <c r="S210" s="163"/>
      <c r="T210" s="163"/>
      <c r="U210" s="163"/>
      <c r="V210" s="163"/>
      <c r="W210" s="163"/>
      <c r="X210" s="163"/>
      <c r="Y210" s="163"/>
      <c r="Z210" s="163"/>
      <c r="AA210" s="163"/>
      <c r="AB210" s="163"/>
      <c r="AC210" s="163"/>
      <c r="AD210" s="163"/>
      <c r="AE210" s="163"/>
      <c r="AF210" s="163"/>
      <c r="AG210" s="163"/>
      <c r="AH210" s="163"/>
      <c r="AI210" s="163"/>
    </row>
    <row r="211" ht="12.75" customHeight="1" spans="1:35">
      <c r="A211" s="163"/>
      <c r="B211" s="163"/>
      <c r="C211" s="163"/>
      <c r="D211" s="163"/>
      <c r="E211" s="163"/>
      <c r="F211" s="163"/>
      <c r="G211" s="163"/>
      <c r="H211" s="163"/>
      <c r="I211" s="163"/>
      <c r="J211" s="163"/>
      <c r="K211" s="163"/>
      <c r="L211" s="163"/>
      <c r="M211" s="163"/>
      <c r="N211" s="163"/>
      <c r="O211" s="163"/>
      <c r="P211" s="163"/>
      <c r="Q211" s="163"/>
      <c r="R211" s="163"/>
      <c r="S211" s="163"/>
      <c r="T211" s="163"/>
      <c r="U211" s="163"/>
      <c r="V211" s="163"/>
      <c r="W211" s="163"/>
      <c r="X211" s="163"/>
      <c r="Y211" s="163"/>
      <c r="Z211" s="163"/>
      <c r="AA211" s="163"/>
      <c r="AB211" s="163"/>
      <c r="AC211" s="163"/>
      <c r="AD211" s="163"/>
      <c r="AE211" s="163"/>
      <c r="AF211" s="163"/>
      <c r="AG211" s="163"/>
      <c r="AH211" s="163"/>
      <c r="AI211" s="163"/>
    </row>
    <row r="212" ht="12.75" customHeight="1" spans="1:35">
      <c r="A212" s="163"/>
      <c r="B212" s="163"/>
      <c r="C212" s="163"/>
      <c r="D212" s="163"/>
      <c r="E212" s="163"/>
      <c r="F212" s="163"/>
      <c r="G212" s="163"/>
      <c r="H212" s="163"/>
      <c r="I212" s="163"/>
      <c r="J212" s="163"/>
      <c r="K212" s="163"/>
      <c r="L212" s="163"/>
      <c r="M212" s="163"/>
      <c r="N212" s="163"/>
      <c r="O212" s="163"/>
      <c r="P212" s="163"/>
      <c r="Q212" s="163"/>
      <c r="R212" s="163"/>
      <c r="S212" s="163"/>
      <c r="T212" s="163"/>
      <c r="U212" s="163"/>
      <c r="V212" s="163"/>
      <c r="W212" s="163"/>
      <c r="X212" s="163"/>
      <c r="Y212" s="163"/>
      <c r="Z212" s="163"/>
      <c r="AA212" s="163"/>
      <c r="AB212" s="163"/>
      <c r="AC212" s="163"/>
      <c r="AD212" s="163"/>
      <c r="AE212" s="163"/>
      <c r="AF212" s="163"/>
      <c r="AG212" s="163"/>
      <c r="AH212" s="163"/>
      <c r="AI212" s="163"/>
    </row>
    <row r="213" ht="12.75" customHeight="1" spans="1:35">
      <c r="A213" s="163"/>
      <c r="B213" s="163"/>
      <c r="C213" s="163"/>
      <c r="D213" s="163"/>
      <c r="E213" s="163"/>
      <c r="F213" s="163"/>
      <c r="G213" s="163"/>
      <c r="H213" s="163"/>
      <c r="I213" s="163"/>
      <c r="J213" s="163"/>
      <c r="K213" s="163"/>
      <c r="L213" s="163"/>
      <c r="M213" s="163"/>
      <c r="N213" s="163"/>
      <c r="O213" s="163"/>
      <c r="P213" s="163"/>
      <c r="Q213" s="163"/>
      <c r="R213" s="163"/>
      <c r="S213" s="163"/>
      <c r="T213" s="163"/>
      <c r="U213" s="163"/>
      <c r="V213" s="163"/>
      <c r="W213" s="163"/>
      <c r="X213" s="163"/>
      <c r="Y213" s="163"/>
      <c r="Z213" s="163"/>
      <c r="AA213" s="163"/>
      <c r="AB213" s="163"/>
      <c r="AC213" s="163"/>
      <c r="AD213" s="163"/>
      <c r="AE213" s="163"/>
      <c r="AF213" s="163"/>
      <c r="AG213" s="163"/>
      <c r="AH213" s="163"/>
      <c r="AI213" s="163"/>
    </row>
    <row r="214" ht="12.75" customHeight="1" spans="1:35">
      <c r="A214" s="163"/>
      <c r="B214" s="163"/>
      <c r="C214" s="163"/>
      <c r="D214" s="163"/>
      <c r="E214" s="163"/>
      <c r="F214" s="163"/>
      <c r="G214" s="163"/>
      <c r="H214" s="163"/>
      <c r="I214" s="163"/>
      <c r="J214" s="163"/>
      <c r="K214" s="163"/>
      <c r="L214" s="163"/>
      <c r="M214" s="163"/>
      <c r="N214" s="163"/>
      <c r="O214" s="163"/>
      <c r="P214" s="163"/>
      <c r="Q214" s="163"/>
      <c r="R214" s="163"/>
      <c r="S214" s="163"/>
      <c r="T214" s="163"/>
      <c r="U214" s="163"/>
      <c r="V214" s="163"/>
      <c r="W214" s="163"/>
      <c r="X214" s="163"/>
      <c r="Y214" s="163"/>
      <c r="Z214" s="163"/>
      <c r="AA214" s="163"/>
      <c r="AB214" s="163"/>
      <c r="AC214" s="163"/>
      <c r="AD214" s="163"/>
      <c r="AE214" s="163"/>
      <c r="AF214" s="163"/>
      <c r="AG214" s="163"/>
      <c r="AH214" s="163"/>
      <c r="AI214" s="163"/>
    </row>
    <row r="215" ht="12.75" customHeight="1" spans="1:35">
      <c r="A215" s="163"/>
      <c r="B215" s="163"/>
      <c r="C215" s="163"/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3"/>
      <c r="Z215" s="163"/>
      <c r="AA215" s="163"/>
      <c r="AB215" s="163"/>
      <c r="AC215" s="163"/>
      <c r="AD215" s="163"/>
      <c r="AE215" s="163"/>
      <c r="AF215" s="163"/>
      <c r="AG215" s="163"/>
      <c r="AH215" s="163"/>
      <c r="AI215" s="163"/>
    </row>
    <row r="216" ht="12.75" customHeight="1" spans="1:35">
      <c r="A216" s="163"/>
      <c r="B216" s="163"/>
      <c r="C216" s="163"/>
      <c r="D216" s="163"/>
      <c r="E216" s="163"/>
      <c r="F216" s="163"/>
      <c r="G216" s="163"/>
      <c r="H216" s="163"/>
      <c r="I216" s="163"/>
      <c r="J216" s="163"/>
      <c r="K216" s="163"/>
      <c r="L216" s="163"/>
      <c r="M216" s="163"/>
      <c r="N216" s="163"/>
      <c r="O216" s="163"/>
      <c r="P216" s="163"/>
      <c r="Q216" s="163"/>
      <c r="R216" s="163"/>
      <c r="S216" s="163"/>
      <c r="T216" s="163"/>
      <c r="U216" s="163"/>
      <c r="V216" s="163"/>
      <c r="W216" s="163"/>
      <c r="X216" s="163"/>
      <c r="Y216" s="163"/>
      <c r="Z216" s="163"/>
      <c r="AA216" s="163"/>
      <c r="AB216" s="163"/>
      <c r="AC216" s="163"/>
      <c r="AD216" s="163"/>
      <c r="AE216" s="163"/>
      <c r="AF216" s="163"/>
      <c r="AG216" s="163"/>
      <c r="AH216" s="163"/>
      <c r="AI216" s="163"/>
    </row>
    <row r="217" ht="12.75" customHeight="1" spans="1:35">
      <c r="A217" s="163"/>
      <c r="B217" s="163"/>
      <c r="C217" s="163"/>
      <c r="D217" s="163"/>
      <c r="E217" s="163"/>
      <c r="F217" s="163"/>
      <c r="G217" s="163"/>
      <c r="H217" s="163"/>
      <c r="I217" s="163"/>
      <c r="J217" s="163"/>
      <c r="K217" s="163"/>
      <c r="L217" s="163"/>
      <c r="M217" s="163"/>
      <c r="N217" s="163"/>
      <c r="O217" s="163"/>
      <c r="P217" s="163"/>
      <c r="Q217" s="163"/>
      <c r="R217" s="163"/>
      <c r="S217" s="163"/>
      <c r="T217" s="163"/>
      <c r="U217" s="163"/>
      <c r="V217" s="163"/>
      <c r="W217" s="163"/>
      <c r="X217" s="163"/>
      <c r="Y217" s="163"/>
      <c r="Z217" s="163"/>
      <c r="AA217" s="163"/>
      <c r="AB217" s="163"/>
      <c r="AC217" s="163"/>
      <c r="AD217" s="163"/>
      <c r="AE217" s="163"/>
      <c r="AF217" s="163"/>
      <c r="AG217" s="163"/>
      <c r="AH217" s="163"/>
      <c r="AI217" s="163"/>
    </row>
    <row r="218" ht="12.75" customHeight="1" spans="1:35">
      <c r="A218" s="163"/>
      <c r="B218" s="163"/>
      <c r="C218" s="163"/>
      <c r="D218" s="163"/>
      <c r="E218" s="163"/>
      <c r="F218" s="163"/>
      <c r="G218" s="163"/>
      <c r="H218" s="163"/>
      <c r="I218" s="163"/>
      <c r="J218" s="163"/>
      <c r="K218" s="163"/>
      <c r="L218" s="163"/>
      <c r="M218" s="163"/>
      <c r="N218" s="163"/>
      <c r="O218" s="163"/>
      <c r="P218" s="163"/>
      <c r="Q218" s="163"/>
      <c r="R218" s="163"/>
      <c r="S218" s="163"/>
      <c r="T218" s="163"/>
      <c r="U218" s="163"/>
      <c r="V218" s="163"/>
      <c r="W218" s="163"/>
      <c r="X218" s="163"/>
      <c r="Y218" s="163"/>
      <c r="Z218" s="163"/>
      <c r="AA218" s="163"/>
      <c r="AB218" s="163"/>
      <c r="AC218" s="163"/>
      <c r="AD218" s="163"/>
      <c r="AE218" s="163"/>
      <c r="AF218" s="163"/>
      <c r="AG218" s="163"/>
      <c r="AH218" s="163"/>
      <c r="AI218" s="163"/>
    </row>
    <row r="219" ht="12.75" customHeight="1" spans="1:35">
      <c r="A219" s="163"/>
      <c r="B219" s="163"/>
      <c r="C219" s="163"/>
      <c r="D219" s="163"/>
      <c r="E219" s="163"/>
      <c r="F219" s="163"/>
      <c r="G219" s="163"/>
      <c r="H219" s="163"/>
      <c r="I219" s="163"/>
      <c r="J219" s="163"/>
      <c r="K219" s="163"/>
      <c r="L219" s="163"/>
      <c r="M219" s="163"/>
      <c r="N219" s="163"/>
      <c r="O219" s="163"/>
      <c r="P219" s="163"/>
      <c r="Q219" s="163"/>
      <c r="R219" s="163"/>
      <c r="S219" s="163"/>
      <c r="T219" s="163"/>
      <c r="U219" s="163"/>
      <c r="V219" s="163"/>
      <c r="W219" s="163"/>
      <c r="X219" s="163"/>
      <c r="Y219" s="163"/>
      <c r="Z219" s="163"/>
      <c r="AA219" s="163"/>
      <c r="AB219" s="163"/>
      <c r="AC219" s="163"/>
      <c r="AD219" s="163"/>
      <c r="AE219" s="163"/>
      <c r="AF219" s="163"/>
      <c r="AG219" s="163"/>
      <c r="AH219" s="163"/>
      <c r="AI219" s="163"/>
    </row>
    <row r="220" ht="12.75" customHeight="1" spans="1:35">
      <c r="A220" s="163"/>
      <c r="B220" s="163"/>
      <c r="C220" s="163"/>
      <c r="D220" s="163"/>
      <c r="E220" s="163"/>
      <c r="F220" s="163"/>
      <c r="G220" s="163"/>
      <c r="H220" s="163"/>
      <c r="I220" s="163"/>
      <c r="J220" s="163"/>
      <c r="K220" s="163"/>
      <c r="L220" s="163"/>
      <c r="M220" s="163"/>
      <c r="N220" s="163"/>
      <c r="O220" s="163"/>
      <c r="P220" s="163"/>
      <c r="Q220" s="163"/>
      <c r="R220" s="163"/>
      <c r="S220" s="163"/>
      <c r="T220" s="163"/>
      <c r="U220" s="163"/>
      <c r="V220" s="163"/>
      <c r="W220" s="163"/>
      <c r="X220" s="163"/>
      <c r="Y220" s="163"/>
      <c r="Z220" s="163"/>
      <c r="AA220" s="163"/>
      <c r="AB220" s="163"/>
      <c r="AC220" s="163"/>
      <c r="AD220" s="163"/>
      <c r="AE220" s="163"/>
      <c r="AF220" s="163"/>
      <c r="AG220" s="163"/>
      <c r="AH220" s="163"/>
      <c r="AI220" s="163"/>
    </row>
    <row r="221" ht="12.75" customHeight="1" spans="1:35">
      <c r="A221" s="163"/>
      <c r="B221" s="163"/>
      <c r="C221" s="163"/>
      <c r="D221" s="163"/>
      <c r="E221" s="163"/>
      <c r="F221" s="163"/>
      <c r="G221" s="163"/>
      <c r="H221" s="163"/>
      <c r="I221" s="163"/>
      <c r="J221" s="163"/>
      <c r="K221" s="163"/>
      <c r="L221" s="163"/>
      <c r="M221" s="163"/>
      <c r="N221" s="163"/>
      <c r="O221" s="163"/>
      <c r="P221" s="163"/>
      <c r="Q221" s="163"/>
      <c r="R221" s="163"/>
      <c r="S221" s="163"/>
      <c r="T221" s="163"/>
      <c r="U221" s="163"/>
      <c r="V221" s="163"/>
      <c r="W221" s="163"/>
      <c r="X221" s="163"/>
      <c r="Y221" s="163"/>
      <c r="Z221" s="163"/>
      <c r="AA221" s="163"/>
      <c r="AB221" s="163"/>
      <c r="AC221" s="163"/>
      <c r="AD221" s="163"/>
      <c r="AE221" s="163"/>
      <c r="AF221" s="163"/>
      <c r="AG221" s="163"/>
      <c r="AH221" s="163"/>
      <c r="AI221" s="163"/>
    </row>
    <row r="222" ht="12.75" customHeight="1" spans="1:35">
      <c r="A222" s="163"/>
      <c r="B222" s="163"/>
      <c r="C222" s="163"/>
      <c r="D222" s="163"/>
      <c r="E222" s="163"/>
      <c r="F222" s="163"/>
      <c r="G222" s="163"/>
      <c r="H222" s="163"/>
      <c r="I222" s="163"/>
      <c r="J222" s="163"/>
      <c r="K222" s="163"/>
      <c r="L222" s="163"/>
      <c r="M222" s="163"/>
      <c r="N222" s="163"/>
      <c r="O222" s="163"/>
      <c r="P222" s="163"/>
      <c r="Q222" s="163"/>
      <c r="R222" s="163"/>
      <c r="S222" s="163"/>
      <c r="T222" s="163"/>
      <c r="U222" s="163"/>
      <c r="V222" s="163"/>
      <c r="W222" s="163"/>
      <c r="X222" s="163"/>
      <c r="Y222" s="163"/>
      <c r="Z222" s="163"/>
      <c r="AA222" s="163"/>
      <c r="AB222" s="163"/>
      <c r="AC222" s="163"/>
      <c r="AD222" s="163"/>
      <c r="AE222" s="163"/>
      <c r="AF222" s="163"/>
      <c r="AG222" s="163"/>
      <c r="AH222" s="163"/>
      <c r="AI222" s="163"/>
    </row>
    <row r="223" ht="12.75" customHeight="1" spans="1:35">
      <c r="A223" s="163"/>
      <c r="B223" s="163"/>
      <c r="C223" s="163"/>
      <c r="D223" s="163"/>
      <c r="E223" s="163"/>
      <c r="F223" s="163"/>
      <c r="G223" s="163"/>
      <c r="H223" s="163"/>
      <c r="I223" s="163"/>
      <c r="J223" s="163"/>
      <c r="K223" s="163"/>
      <c r="L223" s="163"/>
      <c r="M223" s="163"/>
      <c r="N223" s="163"/>
      <c r="O223" s="163"/>
      <c r="P223" s="163"/>
      <c r="Q223" s="163"/>
      <c r="R223" s="163"/>
      <c r="S223" s="163"/>
      <c r="T223" s="163"/>
      <c r="U223" s="163"/>
      <c r="V223" s="163"/>
      <c r="W223" s="163"/>
      <c r="X223" s="163"/>
      <c r="Y223" s="163"/>
      <c r="Z223" s="163"/>
      <c r="AA223" s="163"/>
      <c r="AB223" s="163"/>
      <c r="AC223" s="163"/>
      <c r="AD223" s="163"/>
      <c r="AE223" s="163"/>
      <c r="AF223" s="163"/>
      <c r="AG223" s="163"/>
      <c r="AH223" s="163"/>
      <c r="AI223" s="163"/>
    </row>
    <row r="224" ht="12.75" customHeight="1" spans="1:35">
      <c r="A224" s="163"/>
      <c r="B224" s="163"/>
      <c r="C224" s="163"/>
      <c r="D224" s="163"/>
      <c r="E224" s="163"/>
      <c r="F224" s="163"/>
      <c r="G224" s="163"/>
      <c r="H224" s="163"/>
      <c r="I224" s="163"/>
      <c r="J224" s="163"/>
      <c r="K224" s="163"/>
      <c r="L224" s="163"/>
      <c r="M224" s="163"/>
      <c r="N224" s="163"/>
      <c r="O224" s="163"/>
      <c r="P224" s="163"/>
      <c r="Q224" s="163"/>
      <c r="R224" s="163"/>
      <c r="S224" s="163"/>
      <c r="T224" s="163"/>
      <c r="U224" s="163"/>
      <c r="V224" s="163"/>
      <c r="W224" s="163"/>
      <c r="X224" s="163"/>
      <c r="Y224" s="163"/>
      <c r="Z224" s="163"/>
      <c r="AA224" s="163"/>
      <c r="AB224" s="163"/>
      <c r="AC224" s="163"/>
      <c r="AD224" s="163"/>
      <c r="AE224" s="163"/>
      <c r="AF224" s="163"/>
      <c r="AG224" s="163"/>
      <c r="AH224" s="163"/>
      <c r="AI224" s="163"/>
    </row>
    <row r="225" ht="12.75" customHeight="1" spans="1:35">
      <c r="A225" s="163"/>
      <c r="B225" s="163"/>
      <c r="C225" s="163"/>
      <c r="D225" s="163"/>
      <c r="E225" s="163"/>
      <c r="F225" s="163"/>
      <c r="G225" s="163"/>
      <c r="H225" s="163"/>
      <c r="I225" s="163"/>
      <c r="J225" s="163"/>
      <c r="K225" s="163"/>
      <c r="L225" s="163"/>
      <c r="M225" s="163"/>
      <c r="N225" s="163"/>
      <c r="O225" s="163"/>
      <c r="P225" s="163"/>
      <c r="Q225" s="163"/>
      <c r="R225" s="163"/>
      <c r="S225" s="163"/>
      <c r="T225" s="163"/>
      <c r="U225" s="163"/>
      <c r="V225" s="163"/>
      <c r="W225" s="163"/>
      <c r="X225" s="163"/>
      <c r="Y225" s="163"/>
      <c r="Z225" s="163"/>
      <c r="AA225" s="163"/>
      <c r="AB225" s="163"/>
      <c r="AC225" s="163"/>
      <c r="AD225" s="163"/>
      <c r="AE225" s="163"/>
      <c r="AF225" s="163"/>
      <c r="AG225" s="163"/>
      <c r="AH225" s="163"/>
      <c r="AI225" s="163"/>
    </row>
    <row r="226" ht="12.75" customHeight="1" spans="1:35">
      <c r="A226" s="163"/>
      <c r="B226" s="163"/>
      <c r="C226" s="163"/>
      <c r="D226" s="163"/>
      <c r="E226" s="163"/>
      <c r="F226" s="163"/>
      <c r="G226" s="163"/>
      <c r="H226" s="163"/>
      <c r="I226" s="163"/>
      <c r="J226" s="163"/>
      <c r="K226" s="163"/>
      <c r="L226" s="163"/>
      <c r="M226" s="163"/>
      <c r="N226" s="163"/>
      <c r="O226" s="163"/>
      <c r="P226" s="163"/>
      <c r="Q226" s="163"/>
      <c r="R226" s="163"/>
      <c r="S226" s="163"/>
      <c r="T226" s="163"/>
      <c r="U226" s="163"/>
      <c r="V226" s="163"/>
      <c r="W226" s="163"/>
      <c r="X226" s="163"/>
      <c r="Y226" s="163"/>
      <c r="Z226" s="163"/>
      <c r="AA226" s="163"/>
      <c r="AB226" s="163"/>
      <c r="AC226" s="163"/>
      <c r="AD226" s="163"/>
      <c r="AE226" s="163"/>
      <c r="AF226" s="163"/>
      <c r="AG226" s="163"/>
      <c r="AH226" s="163"/>
      <c r="AI226" s="163"/>
    </row>
    <row r="227" ht="12.75" customHeight="1" spans="1:35">
      <c r="A227" s="163"/>
      <c r="B227" s="163"/>
      <c r="C227" s="163"/>
      <c r="D227" s="163"/>
      <c r="E227" s="163"/>
      <c r="F227" s="163"/>
      <c r="G227" s="163"/>
      <c r="H227" s="163"/>
      <c r="I227" s="163"/>
      <c r="J227" s="163"/>
      <c r="K227" s="163"/>
      <c r="L227" s="163"/>
      <c r="M227" s="163"/>
      <c r="N227" s="163"/>
      <c r="O227" s="163"/>
      <c r="P227" s="163"/>
      <c r="Q227" s="163"/>
      <c r="R227" s="163"/>
      <c r="S227" s="163"/>
      <c r="T227" s="163"/>
      <c r="U227" s="163"/>
      <c r="V227" s="163"/>
      <c r="W227" s="163"/>
      <c r="X227" s="163"/>
      <c r="Y227" s="163"/>
      <c r="Z227" s="163"/>
      <c r="AA227" s="163"/>
      <c r="AB227" s="163"/>
      <c r="AC227" s="163"/>
      <c r="AD227" s="163"/>
      <c r="AE227" s="163"/>
      <c r="AF227" s="163"/>
      <c r="AG227" s="163"/>
      <c r="AH227" s="163"/>
      <c r="AI227" s="163"/>
    </row>
    <row r="228" ht="12.75" customHeight="1" spans="1:35">
      <c r="A228" s="163"/>
      <c r="B228" s="163"/>
      <c r="C228" s="163"/>
      <c r="D228" s="163"/>
      <c r="E228" s="163"/>
      <c r="F228" s="163"/>
      <c r="G228" s="163"/>
      <c r="H228" s="163"/>
      <c r="I228" s="163"/>
      <c r="J228" s="163"/>
      <c r="K228" s="163"/>
      <c r="L228" s="163"/>
      <c r="M228" s="163"/>
      <c r="N228" s="163"/>
      <c r="O228" s="163"/>
      <c r="P228" s="163"/>
      <c r="Q228" s="163"/>
      <c r="R228" s="163"/>
      <c r="S228" s="163"/>
      <c r="T228" s="163"/>
      <c r="U228" s="163"/>
      <c r="V228" s="163"/>
      <c r="W228" s="163"/>
      <c r="X228" s="163"/>
      <c r="Y228" s="163"/>
      <c r="Z228" s="163"/>
      <c r="AA228" s="163"/>
      <c r="AB228" s="163"/>
      <c r="AC228" s="163"/>
      <c r="AD228" s="163"/>
      <c r="AE228" s="163"/>
      <c r="AF228" s="163"/>
      <c r="AG228" s="163"/>
      <c r="AH228" s="163"/>
      <c r="AI228" s="163"/>
    </row>
    <row r="229" ht="12.75" customHeight="1" spans="1:35">
      <c r="A229" s="163"/>
      <c r="B229" s="163"/>
      <c r="C229" s="163"/>
      <c r="D229" s="163"/>
      <c r="E229" s="163"/>
      <c r="F229" s="163"/>
      <c r="G229" s="163"/>
      <c r="H229" s="163"/>
      <c r="I229" s="163"/>
      <c r="J229" s="163"/>
      <c r="K229" s="163"/>
      <c r="L229" s="163"/>
      <c r="M229" s="163"/>
      <c r="N229" s="163"/>
      <c r="O229" s="163"/>
      <c r="P229" s="163"/>
      <c r="Q229" s="163"/>
      <c r="R229" s="163"/>
      <c r="S229" s="163"/>
      <c r="T229" s="163"/>
      <c r="U229" s="163"/>
      <c r="V229" s="163"/>
      <c r="W229" s="163"/>
      <c r="X229" s="163"/>
      <c r="Y229" s="163"/>
      <c r="Z229" s="163"/>
      <c r="AA229" s="163"/>
      <c r="AB229" s="163"/>
      <c r="AC229" s="163"/>
      <c r="AD229" s="163"/>
      <c r="AE229" s="163"/>
      <c r="AF229" s="163"/>
      <c r="AG229" s="163"/>
      <c r="AH229" s="163"/>
      <c r="AI229" s="163"/>
    </row>
    <row r="230" ht="12.75" customHeight="1" spans="1:35">
      <c r="A230" s="163"/>
      <c r="B230" s="163"/>
      <c r="C230" s="163"/>
      <c r="D230" s="163"/>
      <c r="E230" s="163"/>
      <c r="F230" s="163"/>
      <c r="G230" s="163"/>
      <c r="H230" s="163"/>
      <c r="I230" s="163"/>
      <c r="J230" s="163"/>
      <c r="K230" s="163"/>
      <c r="L230" s="163"/>
      <c r="M230" s="163"/>
      <c r="N230" s="163"/>
      <c r="O230" s="163"/>
      <c r="P230" s="163"/>
      <c r="Q230" s="163"/>
      <c r="R230" s="163"/>
      <c r="S230" s="163"/>
      <c r="T230" s="163"/>
      <c r="U230" s="163"/>
      <c r="V230" s="163"/>
      <c r="W230" s="163"/>
      <c r="X230" s="163"/>
      <c r="Y230" s="163"/>
      <c r="Z230" s="163"/>
      <c r="AA230" s="163"/>
      <c r="AB230" s="163"/>
      <c r="AC230" s="163"/>
      <c r="AD230" s="163"/>
      <c r="AE230" s="163"/>
      <c r="AF230" s="163"/>
      <c r="AG230" s="163"/>
      <c r="AH230" s="163"/>
      <c r="AI230" s="163"/>
    </row>
    <row r="231" ht="12.75" customHeight="1" spans="1:35">
      <c r="A231" s="163"/>
      <c r="B231" s="163"/>
      <c r="C231" s="163"/>
      <c r="D231" s="163"/>
      <c r="E231" s="163"/>
      <c r="F231" s="163"/>
      <c r="G231" s="163"/>
      <c r="H231" s="163"/>
      <c r="I231" s="163"/>
      <c r="J231" s="163"/>
      <c r="K231" s="163"/>
      <c r="L231" s="163"/>
      <c r="M231" s="163"/>
      <c r="N231" s="163"/>
      <c r="O231" s="163"/>
      <c r="P231" s="163"/>
      <c r="Q231" s="163"/>
      <c r="R231" s="163"/>
      <c r="S231" s="163"/>
      <c r="T231" s="163"/>
      <c r="U231" s="163"/>
      <c r="V231" s="163"/>
      <c r="W231" s="163"/>
      <c r="X231" s="163"/>
      <c r="Y231" s="163"/>
      <c r="Z231" s="163"/>
      <c r="AA231" s="163"/>
      <c r="AB231" s="163"/>
      <c r="AC231" s="163"/>
      <c r="AD231" s="163"/>
      <c r="AE231" s="163"/>
      <c r="AF231" s="163"/>
      <c r="AG231" s="163"/>
      <c r="AH231" s="163"/>
      <c r="AI231" s="163"/>
    </row>
    <row r="232" ht="12.75" customHeight="1" spans="1:35">
      <c r="A232" s="163"/>
      <c r="B232" s="163"/>
      <c r="C232" s="163"/>
      <c r="D232" s="163"/>
      <c r="E232" s="163"/>
      <c r="F232" s="163"/>
      <c r="G232" s="163"/>
      <c r="H232" s="163"/>
      <c r="I232" s="163"/>
      <c r="J232" s="163"/>
      <c r="K232" s="163"/>
      <c r="L232" s="163"/>
      <c r="M232" s="163"/>
      <c r="N232" s="163"/>
      <c r="O232" s="163"/>
      <c r="P232" s="163"/>
      <c r="Q232" s="163"/>
      <c r="R232" s="163"/>
      <c r="S232" s="163"/>
      <c r="T232" s="163"/>
      <c r="U232" s="163"/>
      <c r="V232" s="163"/>
      <c r="W232" s="163"/>
      <c r="X232" s="163"/>
      <c r="Y232" s="163"/>
      <c r="Z232" s="163"/>
      <c r="AA232" s="163"/>
      <c r="AB232" s="163"/>
      <c r="AC232" s="163"/>
      <c r="AD232" s="163"/>
      <c r="AE232" s="163"/>
      <c r="AF232" s="163"/>
      <c r="AG232" s="163"/>
      <c r="AH232" s="163"/>
      <c r="AI232" s="163"/>
    </row>
    <row r="233" ht="12.75" customHeight="1" spans="1:35">
      <c r="A233" s="163"/>
      <c r="B233" s="163"/>
      <c r="C233" s="163"/>
      <c r="D233" s="163"/>
      <c r="E233" s="163"/>
      <c r="F233" s="163"/>
      <c r="G233" s="163"/>
      <c r="H233" s="163"/>
      <c r="I233" s="163"/>
      <c r="J233" s="163"/>
      <c r="K233" s="163"/>
      <c r="L233" s="163"/>
      <c r="M233" s="163"/>
      <c r="N233" s="163"/>
      <c r="O233" s="163"/>
      <c r="P233" s="163"/>
      <c r="Q233" s="163"/>
      <c r="R233" s="163"/>
      <c r="S233" s="163"/>
      <c r="T233" s="163"/>
      <c r="U233" s="163"/>
      <c r="V233" s="163"/>
      <c r="W233" s="163"/>
      <c r="X233" s="163"/>
      <c r="Y233" s="163"/>
      <c r="Z233" s="163"/>
      <c r="AA233" s="163"/>
      <c r="AB233" s="163"/>
      <c r="AC233" s="163"/>
      <c r="AD233" s="163"/>
      <c r="AE233" s="163"/>
      <c r="AF233" s="163"/>
      <c r="AG233" s="163"/>
      <c r="AH233" s="163"/>
      <c r="AI233" s="163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C1:D1"/>
    <mergeCell ref="E1:H1"/>
    <mergeCell ref="I1:L1"/>
    <mergeCell ref="E2:F2"/>
    <mergeCell ref="G2:H2"/>
    <mergeCell ref="I2:J2"/>
    <mergeCell ref="K2:L2"/>
    <mergeCell ref="N18:O18"/>
    <mergeCell ref="A19:O19"/>
    <mergeCell ref="C21:D21"/>
    <mergeCell ref="E21:H21"/>
    <mergeCell ref="I21:L21"/>
    <mergeCell ref="E22:F22"/>
    <mergeCell ref="G22:H22"/>
    <mergeCell ref="I22:J22"/>
    <mergeCell ref="K22:L22"/>
    <mergeCell ref="A1:A3"/>
    <mergeCell ref="A21:A23"/>
    <mergeCell ref="B1:B3"/>
    <mergeCell ref="B21:B23"/>
    <mergeCell ref="C2:C3"/>
    <mergeCell ref="C22:C23"/>
    <mergeCell ref="D2:D3"/>
    <mergeCell ref="D22:D23"/>
    <mergeCell ref="M1:M3"/>
    <mergeCell ref="N1:N3"/>
    <mergeCell ref="O1:O3"/>
  </mergeCells>
  <printOptions horizontalCentered="1"/>
  <pageMargins left="0.313888888888889" right="0.313888888888889" top="1.41666666666667" bottom="0.354166666666667" header="0" footer="0"/>
  <pageSetup paperSize="9" scale="73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Z22"/>
  <sheetViews>
    <sheetView zoomScale="85" zoomScaleNormal="85" workbookViewId="0">
      <selection activeCell="G6" sqref="G6:G10"/>
    </sheetView>
  </sheetViews>
  <sheetFormatPr defaultColWidth="14.4285714285714" defaultRowHeight="15" customHeight="1"/>
  <cols>
    <col min="1" max="1" width="4.57142857142857" customWidth="1"/>
    <col min="2" max="2" width="9.14285714285714" customWidth="1"/>
    <col min="3" max="4" width="12.2857142857143" customWidth="1"/>
    <col min="5" max="5" width="10.2857142857143" customWidth="1"/>
    <col min="6" max="6" width="9.28571428571429" customWidth="1"/>
    <col min="7" max="7" width="13.7142857142857" customWidth="1"/>
    <col min="8" max="8" width="10.4285714285714" customWidth="1"/>
    <col min="9" max="9" width="13.7142857142857" customWidth="1"/>
    <col min="10" max="10" width="16.2857142857143" customWidth="1"/>
    <col min="11" max="11" width="16.1428571428571" customWidth="1"/>
    <col min="12" max="12" width="7.71428571428571" customWidth="1"/>
    <col min="13" max="13" width="7" customWidth="1"/>
    <col min="14" max="14" width="5.85714285714286" customWidth="1"/>
    <col min="15" max="15" width="27.7142857142857" customWidth="1"/>
    <col min="16" max="26" width="9.14285714285714" customWidth="1"/>
  </cols>
  <sheetData>
    <row r="1" ht="22.5" customHeight="1" spans="1:26">
      <c r="A1" s="199" t="e">
        <f>"STATUS OF ONE TIME ASSISTANCE (OTA) SCHEME OF BENEFICIARIES FOR ELECTRIFICATION UNDER WBSEDCL AS ON "&amp;TEXT(EOMONTH(#REF!,0),"dd.mm.yyyy")</f>
        <v>#REF!</v>
      </c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</row>
    <row r="2" ht="6.75" customHeight="1" spans="1:26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</row>
    <row r="3" ht="43.5" customHeight="1" spans="1:26">
      <c r="A3" s="212" t="s">
        <v>169</v>
      </c>
      <c r="B3" s="212" t="s">
        <v>170</v>
      </c>
      <c r="C3" s="212" t="s">
        <v>171</v>
      </c>
      <c r="D3" s="212" t="s">
        <v>172</v>
      </c>
      <c r="E3" s="212" t="s">
        <v>173</v>
      </c>
      <c r="F3" s="212" t="s">
        <v>174</v>
      </c>
      <c r="G3" s="212" t="s">
        <v>175</v>
      </c>
      <c r="H3" s="212" t="s">
        <v>176</v>
      </c>
      <c r="I3" s="279" t="s">
        <v>177</v>
      </c>
      <c r="J3" s="34"/>
      <c r="K3" s="35"/>
      <c r="L3" s="414" t="s">
        <v>178</v>
      </c>
      <c r="M3" s="414" t="s">
        <v>179</v>
      </c>
      <c r="N3" s="414" t="s">
        <v>180</v>
      </c>
      <c r="O3" s="231" t="s">
        <v>181</v>
      </c>
      <c r="P3" s="200"/>
      <c r="R3" s="200"/>
      <c r="S3" s="200"/>
      <c r="T3" s="200"/>
      <c r="U3" s="200"/>
      <c r="V3" s="200"/>
      <c r="W3" s="200"/>
      <c r="X3" s="200"/>
      <c r="Y3" s="200"/>
      <c r="Z3" s="200"/>
    </row>
    <row r="4" ht="30" customHeight="1" spans="1:26">
      <c r="A4" s="36"/>
      <c r="B4" s="36"/>
      <c r="C4" s="36"/>
      <c r="D4" s="36"/>
      <c r="E4" s="36"/>
      <c r="F4" s="36"/>
      <c r="G4" s="36"/>
      <c r="H4" s="36"/>
      <c r="I4" s="234" t="s">
        <v>182</v>
      </c>
      <c r="J4" s="234" t="s">
        <v>183</v>
      </c>
      <c r="K4" s="234" t="s">
        <v>184</v>
      </c>
      <c r="L4" s="36"/>
      <c r="M4" s="36"/>
      <c r="N4" s="36"/>
      <c r="O4" s="36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</row>
    <row r="5" ht="33" customHeight="1" spans="1:26">
      <c r="A5" s="53">
        <v>1</v>
      </c>
      <c r="B5" s="53" t="s">
        <v>14</v>
      </c>
      <c r="C5" s="412" t="s">
        <v>16</v>
      </c>
      <c r="D5" s="412">
        <v>103</v>
      </c>
      <c r="E5" s="412">
        <v>99</v>
      </c>
      <c r="F5" s="412">
        <v>99</v>
      </c>
      <c r="G5" s="412">
        <v>696000</v>
      </c>
      <c r="H5" s="412">
        <v>99</v>
      </c>
      <c r="I5" s="412">
        <v>696000</v>
      </c>
      <c r="J5" s="415" t="s">
        <v>185</v>
      </c>
      <c r="K5" s="412" t="s">
        <v>186</v>
      </c>
      <c r="L5" s="412">
        <v>68</v>
      </c>
      <c r="M5" s="412">
        <v>0</v>
      </c>
      <c r="N5" s="412">
        <v>31</v>
      </c>
      <c r="O5" s="416" t="s">
        <v>187</v>
      </c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</row>
    <row r="6" spans="1:26">
      <c r="A6" s="413">
        <v>2</v>
      </c>
      <c r="B6" s="413" t="s">
        <v>14</v>
      </c>
      <c r="C6" s="48" t="s">
        <v>18</v>
      </c>
      <c r="D6" s="48">
        <v>89</v>
      </c>
      <c r="E6" s="48">
        <v>81</v>
      </c>
      <c r="F6" s="48">
        <v>81</v>
      </c>
      <c r="G6" s="48">
        <v>648000</v>
      </c>
      <c r="H6" s="48">
        <v>81</v>
      </c>
      <c r="I6" s="53">
        <v>248000</v>
      </c>
      <c r="J6" s="53">
        <v>169598</v>
      </c>
      <c r="K6" s="53" t="s">
        <v>188</v>
      </c>
      <c r="L6" s="48">
        <v>62</v>
      </c>
      <c r="M6" s="48">
        <v>0</v>
      </c>
      <c r="N6" s="48">
        <v>19</v>
      </c>
      <c r="O6" s="231" t="s">
        <v>189</v>
      </c>
      <c r="P6" s="380"/>
      <c r="Q6" s="380"/>
      <c r="R6" s="380"/>
      <c r="S6" s="380"/>
      <c r="T6" s="380"/>
      <c r="U6" s="380"/>
      <c r="V6" s="380"/>
      <c r="W6" s="380"/>
      <c r="X6" s="380"/>
      <c r="Y6" s="380"/>
      <c r="Z6" s="380"/>
    </row>
    <row r="7" spans="1:26">
      <c r="A7" s="316"/>
      <c r="B7" s="316"/>
      <c r="C7" s="316"/>
      <c r="D7" s="316"/>
      <c r="E7" s="316"/>
      <c r="F7" s="316"/>
      <c r="G7" s="316"/>
      <c r="H7" s="316"/>
      <c r="I7" s="53">
        <v>80000</v>
      </c>
      <c r="J7" s="53">
        <v>109873</v>
      </c>
      <c r="K7" s="53" t="s">
        <v>190</v>
      </c>
      <c r="L7" s="316"/>
      <c r="M7" s="316"/>
      <c r="N7" s="316"/>
      <c r="O7" s="316"/>
      <c r="P7" s="380"/>
      <c r="Q7" s="380"/>
      <c r="R7" s="380"/>
      <c r="S7" s="380"/>
      <c r="T7" s="380"/>
      <c r="U7" s="380"/>
      <c r="V7" s="380"/>
      <c r="W7" s="380"/>
      <c r="X7" s="380"/>
      <c r="Y7" s="380"/>
      <c r="Z7" s="380"/>
    </row>
    <row r="8" spans="1:26">
      <c r="A8" s="316"/>
      <c r="B8" s="316"/>
      <c r="C8" s="316"/>
      <c r="D8" s="316"/>
      <c r="E8" s="316"/>
      <c r="F8" s="316"/>
      <c r="G8" s="316"/>
      <c r="H8" s="316"/>
      <c r="I8" s="53">
        <v>80000</v>
      </c>
      <c r="J8" s="53">
        <v>587976</v>
      </c>
      <c r="K8" s="53" t="s">
        <v>191</v>
      </c>
      <c r="L8" s="316"/>
      <c r="M8" s="316"/>
      <c r="N8" s="316"/>
      <c r="O8" s="316"/>
      <c r="P8" s="380"/>
      <c r="Q8" s="380"/>
      <c r="R8" s="380"/>
      <c r="S8" s="380"/>
      <c r="T8" s="380"/>
      <c r="U8" s="380"/>
      <c r="V8" s="380"/>
      <c r="W8" s="380"/>
      <c r="X8" s="380"/>
      <c r="Y8" s="380"/>
      <c r="Z8" s="380"/>
    </row>
    <row r="9" spans="1:26">
      <c r="A9" s="316"/>
      <c r="B9" s="316"/>
      <c r="C9" s="316"/>
      <c r="D9" s="316"/>
      <c r="E9" s="316"/>
      <c r="F9" s="316"/>
      <c r="G9" s="316"/>
      <c r="H9" s="316"/>
      <c r="I9" s="53">
        <v>104000</v>
      </c>
      <c r="J9" s="53">
        <v>416083</v>
      </c>
      <c r="K9" s="53" t="s">
        <v>192</v>
      </c>
      <c r="L9" s="316"/>
      <c r="M9" s="316"/>
      <c r="N9" s="316"/>
      <c r="O9" s="316"/>
      <c r="P9" s="380"/>
      <c r="Q9" s="380"/>
      <c r="R9" s="380"/>
      <c r="S9" s="380"/>
      <c r="T9" s="380"/>
      <c r="U9" s="380"/>
      <c r="V9" s="380"/>
      <c r="W9" s="380"/>
      <c r="X9" s="380"/>
      <c r="Y9" s="380"/>
      <c r="Z9" s="380"/>
    </row>
    <row r="10" spans="1:26">
      <c r="A10" s="36"/>
      <c r="B10" s="36"/>
      <c r="C10" s="36"/>
      <c r="D10" s="36"/>
      <c r="E10" s="36"/>
      <c r="F10" s="36"/>
      <c r="G10" s="36"/>
      <c r="H10" s="36"/>
      <c r="I10" s="53">
        <v>136000</v>
      </c>
      <c r="J10" s="53">
        <v>550203</v>
      </c>
      <c r="K10" s="53" t="s">
        <v>193</v>
      </c>
      <c r="L10" s="36"/>
      <c r="M10" s="36"/>
      <c r="N10" s="36"/>
      <c r="O10" s="36"/>
      <c r="P10" s="380"/>
      <c r="Q10" s="380"/>
      <c r="R10" s="380"/>
      <c r="S10" s="380"/>
      <c r="T10" s="380"/>
      <c r="U10" s="380"/>
      <c r="V10" s="380"/>
      <c r="W10" s="380"/>
      <c r="X10" s="380"/>
      <c r="Y10" s="380"/>
      <c r="Z10" s="380"/>
    </row>
    <row r="11" spans="1:26">
      <c r="A11" s="48">
        <v>3</v>
      </c>
      <c r="B11" s="48" t="s">
        <v>14</v>
      </c>
      <c r="C11" s="48" t="s">
        <v>17</v>
      </c>
      <c r="D11" s="48">
        <v>123</v>
      </c>
      <c r="E11" s="48">
        <v>103</v>
      </c>
      <c r="F11" s="48">
        <v>103</v>
      </c>
      <c r="G11" s="48">
        <v>688000</v>
      </c>
      <c r="H11" s="48">
        <v>103</v>
      </c>
      <c r="I11" s="53">
        <v>104000</v>
      </c>
      <c r="J11" s="53">
        <v>169507</v>
      </c>
      <c r="K11" s="53" t="s">
        <v>194</v>
      </c>
      <c r="L11" s="48">
        <v>75</v>
      </c>
      <c r="M11" s="48">
        <v>0</v>
      </c>
      <c r="N11" s="48">
        <v>29</v>
      </c>
      <c r="O11" s="417" t="s">
        <v>195</v>
      </c>
      <c r="P11" s="380"/>
      <c r="Q11" s="380"/>
      <c r="R11" s="380"/>
      <c r="S11" s="380"/>
      <c r="T11" s="380"/>
      <c r="U11" s="380"/>
      <c r="V11" s="380"/>
      <c r="W11" s="380"/>
      <c r="X11" s="380"/>
      <c r="Y11" s="380"/>
      <c r="Z11" s="380"/>
    </row>
    <row r="12" spans="1:26">
      <c r="A12" s="316"/>
      <c r="B12" s="316"/>
      <c r="C12" s="316"/>
      <c r="D12" s="316"/>
      <c r="E12" s="316"/>
      <c r="F12" s="316"/>
      <c r="G12" s="316"/>
      <c r="H12" s="316"/>
      <c r="I12" s="53">
        <v>376000</v>
      </c>
      <c r="J12" s="53">
        <v>169505</v>
      </c>
      <c r="K12" s="53" t="s">
        <v>194</v>
      </c>
      <c r="L12" s="316"/>
      <c r="M12" s="316"/>
      <c r="N12" s="316"/>
      <c r="O12" s="316"/>
      <c r="P12" s="380"/>
      <c r="Q12" s="380"/>
      <c r="R12" s="380"/>
      <c r="S12" s="380"/>
      <c r="T12" s="380"/>
      <c r="U12" s="380"/>
      <c r="V12" s="380"/>
      <c r="W12" s="380"/>
      <c r="X12" s="380"/>
      <c r="Y12" s="380"/>
      <c r="Z12" s="380"/>
    </row>
    <row r="13" spans="1:26">
      <c r="A13" s="316"/>
      <c r="B13" s="316"/>
      <c r="C13" s="316"/>
      <c r="D13" s="316"/>
      <c r="E13" s="316"/>
      <c r="F13" s="316"/>
      <c r="G13" s="316"/>
      <c r="H13" s="316"/>
      <c r="I13" s="53">
        <v>40000</v>
      </c>
      <c r="J13" s="53">
        <v>109847</v>
      </c>
      <c r="K13" s="53" t="s">
        <v>196</v>
      </c>
      <c r="L13" s="316"/>
      <c r="M13" s="316"/>
      <c r="N13" s="316"/>
      <c r="O13" s="316"/>
      <c r="P13" s="380"/>
      <c r="Q13" s="380"/>
      <c r="R13" s="380"/>
      <c r="S13" s="380"/>
      <c r="T13" s="380"/>
      <c r="U13" s="380"/>
      <c r="V13" s="380"/>
      <c r="W13" s="380"/>
      <c r="X13" s="380"/>
      <c r="Y13" s="380"/>
      <c r="Z13" s="380"/>
    </row>
    <row r="14" spans="1:26">
      <c r="A14" s="36"/>
      <c r="B14" s="36"/>
      <c r="C14" s="36"/>
      <c r="D14" s="36"/>
      <c r="E14" s="36"/>
      <c r="F14" s="36"/>
      <c r="G14" s="36"/>
      <c r="H14" s="36"/>
      <c r="I14" s="53">
        <v>64000</v>
      </c>
      <c r="J14" s="53"/>
      <c r="K14" s="53" t="s">
        <v>197</v>
      </c>
      <c r="L14" s="36"/>
      <c r="M14" s="36"/>
      <c r="N14" s="36"/>
      <c r="O14" s="36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</row>
    <row r="15" spans="1:26">
      <c r="A15" s="48">
        <v>4</v>
      </c>
      <c r="B15" s="48" t="s">
        <v>14</v>
      </c>
      <c r="C15" s="48" t="s">
        <v>15</v>
      </c>
      <c r="D15" s="48">
        <v>176</v>
      </c>
      <c r="E15" s="48">
        <v>172</v>
      </c>
      <c r="F15" s="48">
        <v>172</v>
      </c>
      <c r="G15" s="48">
        <v>1136000</v>
      </c>
      <c r="H15" s="48">
        <v>172</v>
      </c>
      <c r="I15" s="53">
        <v>208000</v>
      </c>
      <c r="J15" s="53">
        <v>169506</v>
      </c>
      <c r="K15" s="53" t="s">
        <v>194</v>
      </c>
      <c r="L15" s="48">
        <v>145</v>
      </c>
      <c r="M15" s="48">
        <v>0</v>
      </c>
      <c r="N15" s="48">
        <v>27</v>
      </c>
      <c r="O15" s="418" t="s">
        <v>198</v>
      </c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</row>
    <row r="16" spans="1:26">
      <c r="A16" s="316"/>
      <c r="B16" s="316"/>
      <c r="C16" s="316"/>
      <c r="D16" s="316"/>
      <c r="E16" s="316"/>
      <c r="F16" s="316"/>
      <c r="G16" s="316"/>
      <c r="H16" s="316"/>
      <c r="I16" s="53">
        <v>240000</v>
      </c>
      <c r="J16" s="53">
        <v>169647</v>
      </c>
      <c r="K16" s="53" t="s">
        <v>199</v>
      </c>
      <c r="L16" s="316"/>
      <c r="M16" s="316"/>
      <c r="N16" s="316"/>
      <c r="O16" s="316"/>
      <c r="P16" s="419"/>
      <c r="Q16" s="200"/>
      <c r="R16" s="200"/>
      <c r="S16" s="200"/>
      <c r="T16" s="200"/>
      <c r="U16" s="200"/>
      <c r="V16" s="200"/>
      <c r="W16" s="200"/>
      <c r="X16" s="200"/>
      <c r="Y16" s="200"/>
      <c r="Z16" s="200"/>
    </row>
    <row r="17" ht="15.75" spans="1:26">
      <c r="A17" s="316"/>
      <c r="B17" s="316"/>
      <c r="C17" s="316"/>
      <c r="D17" s="316"/>
      <c r="E17" s="316"/>
      <c r="F17" s="316"/>
      <c r="G17" s="316"/>
      <c r="H17" s="316"/>
      <c r="I17" s="53">
        <v>256000</v>
      </c>
      <c r="J17" s="53">
        <v>109849</v>
      </c>
      <c r="K17" s="53" t="s">
        <v>200</v>
      </c>
      <c r="L17" s="316"/>
      <c r="M17" s="316"/>
      <c r="N17" s="316"/>
      <c r="O17" s="316"/>
      <c r="P17" s="419"/>
      <c r="Q17" s="421"/>
      <c r="R17" s="200"/>
      <c r="S17" s="200"/>
      <c r="T17" s="200"/>
      <c r="U17" s="200"/>
      <c r="V17" s="200"/>
      <c r="W17" s="200"/>
      <c r="X17" s="200"/>
      <c r="Y17" s="200"/>
      <c r="Z17" s="200"/>
    </row>
    <row r="18" spans="1:26">
      <c r="A18" s="36"/>
      <c r="B18" s="36"/>
      <c r="C18" s="36"/>
      <c r="D18" s="36"/>
      <c r="E18" s="36"/>
      <c r="F18" s="36"/>
      <c r="G18" s="36"/>
      <c r="H18" s="36"/>
      <c r="I18" s="53">
        <v>344000</v>
      </c>
      <c r="J18" s="53" t="s">
        <v>201</v>
      </c>
      <c r="K18" s="53" t="s">
        <v>201</v>
      </c>
      <c r="L18" s="36"/>
      <c r="M18" s="36"/>
      <c r="N18" s="36"/>
      <c r="O18" s="36"/>
      <c r="P18" s="419"/>
      <c r="Q18" s="200"/>
      <c r="R18" s="200"/>
      <c r="S18" s="200"/>
      <c r="T18" s="200"/>
      <c r="U18" s="200"/>
      <c r="V18" s="200"/>
      <c r="W18" s="200"/>
      <c r="X18" s="200"/>
      <c r="Y18" s="200"/>
      <c r="Z18" s="200"/>
    </row>
    <row r="19" ht="9.75" customHeight="1" spans="1:26">
      <c r="A19" s="48">
        <v>5</v>
      </c>
      <c r="B19" s="48" t="s">
        <v>14</v>
      </c>
      <c r="C19" s="48" t="s">
        <v>14</v>
      </c>
      <c r="D19" s="48">
        <v>38</v>
      </c>
      <c r="E19" s="48">
        <v>38</v>
      </c>
      <c r="F19" s="48">
        <v>38</v>
      </c>
      <c r="G19" s="48">
        <v>304000</v>
      </c>
      <c r="H19" s="48">
        <v>38</v>
      </c>
      <c r="I19" s="53"/>
      <c r="J19" s="53"/>
      <c r="K19" s="53"/>
      <c r="L19" s="48">
        <v>37</v>
      </c>
      <c r="M19" s="48">
        <v>0</v>
      </c>
      <c r="N19" s="48">
        <v>1</v>
      </c>
      <c r="O19" s="418" t="s">
        <v>202</v>
      </c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</row>
    <row r="20" ht="9.75" customHeight="1" spans="1:26">
      <c r="A20" s="316"/>
      <c r="B20" s="316"/>
      <c r="C20" s="316"/>
      <c r="D20" s="316"/>
      <c r="E20" s="316"/>
      <c r="F20" s="316"/>
      <c r="G20" s="316"/>
      <c r="H20" s="316"/>
      <c r="I20" s="53"/>
      <c r="J20" s="53"/>
      <c r="K20" s="53"/>
      <c r="L20" s="316"/>
      <c r="M20" s="316"/>
      <c r="N20" s="316"/>
      <c r="O20" s="316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</row>
    <row r="21" ht="9.75" customHeight="1" spans="1:26">
      <c r="A21" s="36"/>
      <c r="B21" s="36"/>
      <c r="C21" s="36"/>
      <c r="D21" s="36"/>
      <c r="E21" s="36"/>
      <c r="F21" s="36"/>
      <c r="G21" s="36"/>
      <c r="H21" s="36"/>
      <c r="I21" s="53"/>
      <c r="J21" s="53"/>
      <c r="K21" s="53"/>
      <c r="L21" s="36"/>
      <c r="M21" s="36"/>
      <c r="N21" s="36"/>
      <c r="O21" s="36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</row>
    <row r="22" ht="80.25" customHeight="1" spans="1:26">
      <c r="A22" s="206" t="s">
        <v>6</v>
      </c>
      <c r="B22" s="35"/>
      <c r="C22" s="207"/>
      <c r="D22" s="207">
        <f t="shared" ref="D22:I22" si="0">SUM(D5:D21)</f>
        <v>529</v>
      </c>
      <c r="E22" s="207">
        <f t="shared" si="0"/>
        <v>493</v>
      </c>
      <c r="F22" s="207">
        <f t="shared" si="0"/>
        <v>493</v>
      </c>
      <c r="G22" s="207">
        <f t="shared" si="0"/>
        <v>3472000</v>
      </c>
      <c r="H22" s="207">
        <f t="shared" si="0"/>
        <v>493</v>
      </c>
      <c r="I22" s="207">
        <f t="shared" si="0"/>
        <v>2976000</v>
      </c>
      <c r="J22" s="207"/>
      <c r="K22" s="207"/>
      <c r="L22" s="207">
        <f t="shared" ref="L22:N22" si="1">SUM(L5:L21)</f>
        <v>387</v>
      </c>
      <c r="M22" s="207">
        <f t="shared" si="1"/>
        <v>0</v>
      </c>
      <c r="N22" s="207">
        <f t="shared" si="1"/>
        <v>107</v>
      </c>
      <c r="O22" s="420" t="s">
        <v>203</v>
      </c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</row>
  </sheetData>
  <mergeCells count="63">
    <mergeCell ref="A1:O1"/>
    <mergeCell ref="I3:K3"/>
    <mergeCell ref="A22:B22"/>
    <mergeCell ref="A3:A4"/>
    <mergeCell ref="A6:A10"/>
    <mergeCell ref="A11:A14"/>
    <mergeCell ref="A15:A18"/>
    <mergeCell ref="A19:A21"/>
    <mergeCell ref="B3:B4"/>
    <mergeCell ref="B6:B10"/>
    <mergeCell ref="B11:B14"/>
    <mergeCell ref="B15:B18"/>
    <mergeCell ref="B19:B21"/>
    <mergeCell ref="C3:C4"/>
    <mergeCell ref="C6:C10"/>
    <mergeCell ref="C11:C14"/>
    <mergeCell ref="C15:C18"/>
    <mergeCell ref="C19:C21"/>
    <mergeCell ref="D3:D4"/>
    <mergeCell ref="D6:D10"/>
    <mergeCell ref="D11:D14"/>
    <mergeCell ref="D15:D18"/>
    <mergeCell ref="D19:D21"/>
    <mergeCell ref="E3:E4"/>
    <mergeCell ref="E6:E10"/>
    <mergeCell ref="E11:E14"/>
    <mergeCell ref="E15:E18"/>
    <mergeCell ref="E19:E21"/>
    <mergeCell ref="F3:F4"/>
    <mergeCell ref="F6:F10"/>
    <mergeCell ref="F11:F14"/>
    <mergeCell ref="F15:F18"/>
    <mergeCell ref="F19:F21"/>
    <mergeCell ref="G3:G4"/>
    <mergeCell ref="G6:G10"/>
    <mergeCell ref="G11:G14"/>
    <mergeCell ref="G15:G18"/>
    <mergeCell ref="G19:G21"/>
    <mergeCell ref="H3:H4"/>
    <mergeCell ref="H6:H10"/>
    <mergeCell ref="H11:H14"/>
    <mergeCell ref="H15:H18"/>
    <mergeCell ref="H19:H21"/>
    <mergeCell ref="L3:L4"/>
    <mergeCell ref="L6:L10"/>
    <mergeCell ref="L11:L14"/>
    <mergeCell ref="L15:L18"/>
    <mergeCell ref="L19:L21"/>
    <mergeCell ref="M3:M4"/>
    <mergeCell ref="M6:M10"/>
    <mergeCell ref="M11:M14"/>
    <mergeCell ref="M15:M18"/>
    <mergeCell ref="M19:M21"/>
    <mergeCell ref="N3:N4"/>
    <mergeCell ref="N6:N10"/>
    <mergeCell ref="N11:N14"/>
    <mergeCell ref="N15:N18"/>
    <mergeCell ref="N19:N21"/>
    <mergeCell ref="O3:O4"/>
    <mergeCell ref="O6:O10"/>
    <mergeCell ref="O11:O14"/>
    <mergeCell ref="O15:O18"/>
    <mergeCell ref="O19:O21"/>
  </mergeCells>
  <printOptions horizontalCentered="1" verticalCentered="1"/>
  <pageMargins left="0.0784722222222222" right="0.235416666666667" top="0.747916666666667" bottom="0.747916666666667" header="0" footer="0"/>
  <pageSetup paperSize="9" scale="80" orientation="landscape"/>
  <headerFooter/>
  <colBreaks count="1" manualBreakCount="1">
    <brk id="15" max="21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Z998"/>
  <sheetViews>
    <sheetView zoomScale="85" zoomScaleNormal="85" workbookViewId="0">
      <selection activeCell="G11" sqref="G11"/>
    </sheetView>
  </sheetViews>
  <sheetFormatPr defaultColWidth="14.4285714285714" defaultRowHeight="15" customHeight="1"/>
  <cols>
    <col min="1" max="1" width="9" customWidth="1"/>
    <col min="2" max="2" width="15.1428571428571" customWidth="1"/>
    <col min="3" max="8" width="20.2857142857143" customWidth="1"/>
    <col min="9" max="9" width="28.7142857142857" customWidth="1"/>
    <col min="10" max="10" width="16.1428571428571" customWidth="1"/>
    <col min="11" max="26" width="9" customWidth="1"/>
  </cols>
  <sheetData>
    <row r="1" spans="1:26">
      <c r="A1" s="394"/>
      <c r="B1" s="327"/>
      <c r="C1" s="327"/>
      <c r="D1" s="327"/>
      <c r="E1" s="395" t="s">
        <v>204</v>
      </c>
      <c r="I1" s="303"/>
      <c r="J1" s="303"/>
      <c r="K1" s="303"/>
      <c r="L1" s="303"/>
      <c r="M1" s="303"/>
      <c r="N1" s="303"/>
      <c r="O1" s="303"/>
      <c r="P1" s="303"/>
      <c r="Q1" s="303"/>
      <c r="R1" s="303"/>
      <c r="S1" s="303"/>
      <c r="T1" s="303"/>
      <c r="U1" s="303"/>
      <c r="V1" s="303"/>
      <c r="W1" s="303"/>
      <c r="X1" s="303"/>
      <c r="Y1" s="303"/>
      <c r="Z1" s="303"/>
    </row>
    <row r="2" ht="27.75" customHeight="1" spans="1:26">
      <c r="A2" s="396" t="e">
        <f>"STATUS OF SERVICE CONNECTION TO THREE PHASE SHALLOW TUBE WELL(PRIVATE) AS ON "&amp;TEXT(EOMONTH(#REF!,0),"DD.MM.YYYY")</f>
        <v>#REF!</v>
      </c>
      <c r="B2" s="396"/>
      <c r="C2" s="396"/>
      <c r="D2" s="396"/>
      <c r="E2" s="396"/>
      <c r="F2" s="396"/>
      <c r="G2" s="396"/>
      <c r="H2" s="396"/>
      <c r="I2" s="404"/>
      <c r="J2" s="303"/>
      <c r="K2" s="303"/>
      <c r="L2" s="303"/>
      <c r="M2" s="303"/>
      <c r="N2" s="303"/>
      <c r="O2" s="303"/>
      <c r="P2" s="303"/>
      <c r="Q2" s="303"/>
      <c r="R2" s="303"/>
      <c r="S2" s="303"/>
      <c r="T2" s="303"/>
      <c r="U2" s="303"/>
      <c r="V2" s="303"/>
      <c r="W2" s="303"/>
      <c r="X2" s="303"/>
      <c r="Y2" s="303"/>
      <c r="Z2" s="303"/>
    </row>
    <row r="3" ht="85.5" spans="1:26">
      <c r="A3" s="397" t="s">
        <v>205</v>
      </c>
      <c r="B3" s="398" t="s">
        <v>206</v>
      </c>
      <c r="C3" s="397" t="e">
        <f>"No of Service Connection Pending as on "&amp;TEXT(EOMONTH(#REF!,-1),"DD.MM.YYYY")</f>
        <v>#REF!</v>
      </c>
      <c r="D3" s="397" t="e">
        <f>"No of New Consumers who have deposited Service Connection charges during "&amp;TEXT(#REF!,"MMM-YYYY")</f>
        <v>#REF!</v>
      </c>
      <c r="E3" s="397" t="e">
        <f>"No of Service Connection effected during "&amp;TEXT(#REF!,"MMM-YYYY")</f>
        <v>#REF!</v>
      </c>
      <c r="F3" s="397" t="e">
        <f>"No of Service Connection Pending as on "&amp;TEXT(#REF!,"MMM-YYYY")</f>
        <v>#REF!</v>
      </c>
      <c r="G3" s="397" t="e">
        <f>"As per CRM, pending STW as on "&amp;TEXT(#REF!,"mmm-yyyy")</f>
        <v>#REF!</v>
      </c>
      <c r="H3" s="397" t="e">
        <f>"No of Pending application as on "&amp;TEXT(EOMONTH(#REF!,0),"DD.MM.YYYY")</f>
        <v>#REF!</v>
      </c>
      <c r="I3" s="405" t="s">
        <v>207</v>
      </c>
      <c r="J3" s="303"/>
      <c r="K3" s="303"/>
      <c r="L3" s="303"/>
      <c r="M3" s="303"/>
      <c r="N3" s="303"/>
      <c r="O3" s="303"/>
      <c r="P3" s="303"/>
      <c r="Q3" s="303"/>
      <c r="R3" s="303"/>
      <c r="S3" s="303"/>
      <c r="T3" s="303"/>
      <c r="U3" s="303"/>
      <c r="V3" s="303"/>
      <c r="W3" s="303"/>
      <c r="X3" s="303"/>
      <c r="Y3" s="303"/>
      <c r="Z3" s="303"/>
    </row>
    <row r="4" ht="24" customHeight="1" spans="1:26">
      <c r="A4" s="399">
        <v>1</v>
      </c>
      <c r="B4" s="400" t="s">
        <v>16</v>
      </c>
      <c r="C4" s="401">
        <v>135</v>
      </c>
      <c r="D4" s="401">
        <v>10</v>
      </c>
      <c r="E4" s="401">
        <v>8</v>
      </c>
      <c r="F4" s="401">
        <f t="shared" ref="F4:F8" si="0">(C4+D4-E4)</f>
        <v>137</v>
      </c>
      <c r="G4" s="401"/>
      <c r="H4" s="401"/>
      <c r="I4" s="406"/>
      <c r="J4" s="407">
        <f t="shared" ref="J4:J8" si="1">F4-G4</f>
        <v>137</v>
      </c>
      <c r="K4" s="303"/>
      <c r="L4" s="303"/>
      <c r="M4" s="303"/>
      <c r="N4" s="303"/>
      <c r="O4" s="303"/>
      <c r="P4" s="303"/>
      <c r="Q4" s="303"/>
      <c r="R4" s="303"/>
      <c r="S4" s="303"/>
      <c r="T4" s="303"/>
      <c r="U4" s="303"/>
      <c r="V4" s="303"/>
      <c r="W4" s="303"/>
      <c r="X4" s="303"/>
      <c r="Y4" s="303"/>
      <c r="Z4" s="303"/>
    </row>
    <row r="5" ht="24" customHeight="1" spans="1:26">
      <c r="A5" s="399">
        <v>2</v>
      </c>
      <c r="B5" s="400" t="s">
        <v>18</v>
      </c>
      <c r="C5" s="401">
        <v>33</v>
      </c>
      <c r="D5" s="401">
        <v>2</v>
      </c>
      <c r="E5" s="401">
        <v>2</v>
      </c>
      <c r="F5" s="401">
        <f t="shared" si="0"/>
        <v>33</v>
      </c>
      <c r="G5" s="401"/>
      <c r="H5" s="401"/>
      <c r="I5" s="406"/>
      <c r="J5" s="407">
        <f t="shared" si="1"/>
        <v>33</v>
      </c>
      <c r="K5" s="303"/>
      <c r="L5" s="303"/>
      <c r="M5" s="303"/>
      <c r="N5" s="303"/>
      <c r="O5" s="303"/>
      <c r="P5" s="303"/>
      <c r="Q5" s="303"/>
      <c r="R5" s="303"/>
      <c r="S5" s="303"/>
      <c r="T5" s="303"/>
      <c r="U5" s="303"/>
      <c r="V5" s="303"/>
      <c r="W5" s="303"/>
      <c r="X5" s="303"/>
      <c r="Y5" s="303"/>
      <c r="Z5" s="303"/>
    </row>
    <row r="6" ht="24" customHeight="1" spans="1:26">
      <c r="A6" s="399">
        <v>3</v>
      </c>
      <c r="B6" s="400" t="s">
        <v>17</v>
      </c>
      <c r="C6" s="401">
        <v>22</v>
      </c>
      <c r="D6" s="401">
        <v>0</v>
      </c>
      <c r="E6" s="401">
        <v>1</v>
      </c>
      <c r="F6" s="401">
        <f t="shared" si="0"/>
        <v>21</v>
      </c>
      <c r="G6" s="401"/>
      <c r="H6" s="401"/>
      <c r="I6" s="408"/>
      <c r="J6" s="407">
        <f t="shared" si="1"/>
        <v>21</v>
      </c>
      <c r="K6" s="303"/>
      <c r="L6" s="303"/>
      <c r="M6" s="303"/>
      <c r="N6" s="303"/>
      <c r="O6" s="303"/>
      <c r="P6" s="303"/>
      <c r="Q6" s="303"/>
      <c r="R6" s="303"/>
      <c r="S6" s="303"/>
      <c r="T6" s="303"/>
      <c r="U6" s="303"/>
      <c r="V6" s="303"/>
      <c r="W6" s="303"/>
      <c r="X6" s="303"/>
      <c r="Y6" s="303"/>
      <c r="Z6" s="303"/>
    </row>
    <row r="7" ht="24" customHeight="1" spans="1:26">
      <c r="A7" s="399">
        <v>4</v>
      </c>
      <c r="B7" s="400" t="s">
        <v>15</v>
      </c>
      <c r="C7" s="401">
        <v>50</v>
      </c>
      <c r="D7" s="397">
        <v>21</v>
      </c>
      <c r="E7" s="397">
        <v>3</v>
      </c>
      <c r="F7" s="401">
        <f t="shared" si="0"/>
        <v>68</v>
      </c>
      <c r="G7" s="401"/>
      <c r="H7" s="401"/>
      <c r="I7" s="409"/>
      <c r="J7" s="407">
        <f t="shared" si="1"/>
        <v>68</v>
      </c>
      <c r="K7" s="303"/>
      <c r="L7" s="303"/>
      <c r="M7" s="303"/>
      <c r="N7" s="303"/>
      <c r="O7" s="303"/>
      <c r="P7" s="303"/>
      <c r="Q7" s="303"/>
      <c r="R7" s="303"/>
      <c r="S7" s="303"/>
      <c r="T7" s="303"/>
      <c r="U7" s="303"/>
      <c r="V7" s="303"/>
      <c r="W7" s="303"/>
      <c r="X7" s="303"/>
      <c r="Y7" s="303"/>
      <c r="Z7" s="303"/>
    </row>
    <row r="8" ht="24" customHeight="1" spans="1:26">
      <c r="A8" s="399">
        <v>5</v>
      </c>
      <c r="B8" s="400" t="s">
        <v>14</v>
      </c>
      <c r="C8" s="401">
        <v>12</v>
      </c>
      <c r="D8" s="401">
        <v>1</v>
      </c>
      <c r="E8" s="397">
        <v>1</v>
      </c>
      <c r="F8" s="401">
        <f t="shared" si="0"/>
        <v>12</v>
      </c>
      <c r="G8" s="401"/>
      <c r="H8" s="401"/>
      <c r="I8" s="410"/>
      <c r="J8" s="407">
        <f t="shared" si="1"/>
        <v>12</v>
      </c>
      <c r="K8" s="303"/>
      <c r="L8" s="303"/>
      <c r="M8" s="303"/>
      <c r="N8" s="303"/>
      <c r="O8" s="303"/>
      <c r="P8" s="303"/>
      <c r="Q8" s="303"/>
      <c r="R8" s="303"/>
      <c r="S8" s="303"/>
      <c r="T8" s="303"/>
      <c r="U8" s="303"/>
      <c r="V8" s="303"/>
      <c r="W8" s="303"/>
      <c r="X8" s="303"/>
      <c r="Y8" s="303"/>
      <c r="Z8" s="303"/>
    </row>
    <row r="9" ht="24" customHeight="1" spans="1:26">
      <c r="A9" s="401" t="s">
        <v>30</v>
      </c>
      <c r="B9" s="402"/>
      <c r="C9" s="401">
        <f t="shared" ref="C9:H9" si="2">C4+C5+C6+C7+C8</f>
        <v>252</v>
      </c>
      <c r="D9" s="401">
        <f t="shared" si="2"/>
        <v>34</v>
      </c>
      <c r="E9" s="401">
        <f t="shared" si="2"/>
        <v>15</v>
      </c>
      <c r="F9" s="401">
        <f t="shared" si="2"/>
        <v>271</v>
      </c>
      <c r="G9" s="401">
        <f t="shared" si="2"/>
        <v>0</v>
      </c>
      <c r="H9" s="401">
        <f t="shared" si="2"/>
        <v>0</v>
      </c>
      <c r="I9" s="411"/>
      <c r="J9" s="303">
        <f>SUM(J4:J8)</f>
        <v>271</v>
      </c>
      <c r="K9" s="303"/>
      <c r="L9" s="303"/>
      <c r="M9" s="303"/>
      <c r="N9" s="303"/>
      <c r="O9" s="303"/>
      <c r="P9" s="303"/>
      <c r="Q9" s="303"/>
      <c r="R9" s="303"/>
      <c r="S9" s="303"/>
      <c r="T9" s="303"/>
      <c r="U9" s="303"/>
      <c r="V9" s="303"/>
      <c r="W9" s="303"/>
      <c r="X9" s="303"/>
      <c r="Y9" s="303"/>
      <c r="Z9" s="303"/>
    </row>
    <row r="10" ht="30" customHeight="1" spans="1:26">
      <c r="A10" s="396" t="str">
        <f>"STATUS OF SERVICE CONNECTION TO ONE PHASE SHALLOW TUBE WELL(PRIVATE) AS ON "&amp;TEXT(EOMONTH([1]Title!F26,0),"DD.MM.YYYY")</f>
        <v>STATUS OF SERVICE CONNECTION TO ONE PHASE SHALLOW TUBE WELL(PRIVATE) AS ON 31.01.1900</v>
      </c>
      <c r="B10" s="396"/>
      <c r="C10" s="396"/>
      <c r="D10" s="396"/>
      <c r="E10" s="396"/>
      <c r="F10" s="396"/>
      <c r="G10" s="396"/>
      <c r="H10" s="396"/>
      <c r="I10" s="404"/>
      <c r="J10" s="303"/>
      <c r="K10" s="303"/>
      <c r="L10" s="303"/>
      <c r="M10" s="303"/>
      <c r="N10" s="303"/>
      <c r="O10" s="303"/>
      <c r="P10" s="303"/>
      <c r="Q10" s="303"/>
      <c r="R10" s="303"/>
      <c r="S10" s="303"/>
      <c r="T10" s="303"/>
      <c r="U10" s="303"/>
      <c r="V10" s="303"/>
      <c r="W10" s="303"/>
      <c r="X10" s="303"/>
      <c r="Y10" s="303"/>
      <c r="Z10" s="303"/>
    </row>
    <row r="11" ht="85.5" spans="1:26">
      <c r="A11" s="397" t="s">
        <v>205</v>
      </c>
      <c r="B11" s="398" t="s">
        <v>206</v>
      </c>
      <c r="C11" s="397" t="e">
        <f>"No of Service Connection Pending as on "&amp;TEXT(EOMONTH(#REF!,-1),"DD.MM.YYYY")</f>
        <v>#REF!</v>
      </c>
      <c r="D11" s="397" t="e">
        <f>"No of New Consumers who have deposited Service Connection charges during "&amp;TEXT(#REF!,"MMM-YYYY")</f>
        <v>#REF!</v>
      </c>
      <c r="E11" s="397" t="e">
        <f>"No of Service Connection effected during "&amp;TEXT(#REF!,"MMM-YYYY")</f>
        <v>#REF!</v>
      </c>
      <c r="F11" s="397" t="e">
        <f>"No of Service Connection Pending as on "&amp;TEXT(#REF!,"MMM-YYYY")</f>
        <v>#REF!</v>
      </c>
      <c r="G11" s="397" t="e">
        <f>"As per CRM, pending STW as on "&amp;TEXT(#REF!,"mmm-yyyy")</f>
        <v>#REF!</v>
      </c>
      <c r="H11" s="397" t="e">
        <f>"No of Pending application as on "&amp;TEXT(EOMONTH(#REF!,0),"DD.MM.YYYY")</f>
        <v>#REF!</v>
      </c>
      <c r="I11" s="405" t="s">
        <v>207</v>
      </c>
      <c r="J11" s="303"/>
      <c r="K11" s="303"/>
      <c r="L11" s="303"/>
      <c r="M11" s="303"/>
      <c r="N11" s="303"/>
      <c r="O11" s="303"/>
      <c r="P11" s="303"/>
      <c r="Q11" s="303"/>
      <c r="R11" s="303"/>
      <c r="S11" s="303"/>
      <c r="T11" s="303"/>
      <c r="U11" s="303"/>
      <c r="V11" s="303"/>
      <c r="W11" s="303"/>
      <c r="X11" s="303"/>
      <c r="Y11" s="303"/>
      <c r="Z11" s="303"/>
    </row>
    <row r="12" ht="24" customHeight="1" spans="1:26">
      <c r="A12" s="399">
        <v>1</v>
      </c>
      <c r="B12" s="400" t="s">
        <v>16</v>
      </c>
      <c r="C12" s="401">
        <v>14</v>
      </c>
      <c r="D12" s="401">
        <v>15</v>
      </c>
      <c r="E12" s="401">
        <v>12</v>
      </c>
      <c r="F12" s="401">
        <f t="shared" ref="F12:F16" si="3">(C12+D12-E12)</f>
        <v>17</v>
      </c>
      <c r="G12" s="401"/>
      <c r="H12" s="401">
        <v>2</v>
      </c>
      <c r="I12" s="406"/>
      <c r="J12" s="407">
        <f t="shared" ref="J12:J16" si="4">F12-G12</f>
        <v>17</v>
      </c>
      <c r="K12" s="303"/>
      <c r="L12" s="303"/>
      <c r="M12" s="303"/>
      <c r="N12" s="303"/>
      <c r="O12" s="303"/>
      <c r="P12" s="303"/>
      <c r="Q12" s="303"/>
      <c r="R12" s="303"/>
      <c r="S12" s="303"/>
      <c r="T12" s="303"/>
      <c r="U12" s="303"/>
      <c r="V12" s="303"/>
      <c r="W12" s="303"/>
      <c r="X12" s="303"/>
      <c r="Y12" s="303"/>
      <c r="Z12" s="303"/>
    </row>
    <row r="13" ht="24" customHeight="1" spans="1:26">
      <c r="A13" s="399">
        <v>2</v>
      </c>
      <c r="B13" s="400" t="s">
        <v>18</v>
      </c>
      <c r="C13" s="401">
        <v>5</v>
      </c>
      <c r="D13" s="401">
        <v>6</v>
      </c>
      <c r="E13" s="401">
        <v>6</v>
      </c>
      <c r="F13" s="401">
        <f t="shared" si="3"/>
        <v>5</v>
      </c>
      <c r="G13" s="401"/>
      <c r="H13" s="401"/>
      <c r="I13" s="406"/>
      <c r="J13" s="407">
        <f t="shared" si="4"/>
        <v>5</v>
      </c>
      <c r="K13" s="303"/>
      <c r="L13" s="303"/>
      <c r="M13" s="303"/>
      <c r="N13" s="303"/>
      <c r="O13" s="303"/>
      <c r="P13" s="303"/>
      <c r="Q13" s="303"/>
      <c r="R13" s="303"/>
      <c r="S13" s="303"/>
      <c r="T13" s="303"/>
      <c r="U13" s="303"/>
      <c r="V13" s="303"/>
      <c r="W13" s="303"/>
      <c r="X13" s="303"/>
      <c r="Y13" s="303"/>
      <c r="Z13" s="303"/>
    </row>
    <row r="14" ht="24" customHeight="1" spans="1:26">
      <c r="A14" s="399">
        <v>3</v>
      </c>
      <c r="B14" s="400" t="s">
        <v>17</v>
      </c>
      <c r="C14" s="401">
        <v>7</v>
      </c>
      <c r="D14" s="401">
        <v>2</v>
      </c>
      <c r="E14" s="401">
        <v>2</v>
      </c>
      <c r="F14" s="401">
        <f t="shared" si="3"/>
        <v>7</v>
      </c>
      <c r="G14" s="401"/>
      <c r="H14" s="401"/>
      <c r="I14" s="408"/>
      <c r="J14" s="407">
        <f t="shared" si="4"/>
        <v>7</v>
      </c>
      <c r="K14" s="303"/>
      <c r="L14" s="303"/>
      <c r="M14" s="303"/>
      <c r="N14" s="303"/>
      <c r="O14" s="303"/>
      <c r="P14" s="303"/>
      <c r="Q14" s="303"/>
      <c r="R14" s="303"/>
      <c r="S14" s="303"/>
      <c r="T14" s="303"/>
      <c r="U14" s="303"/>
      <c r="V14" s="303"/>
      <c r="W14" s="303"/>
      <c r="X14" s="303"/>
      <c r="Y14" s="303"/>
      <c r="Z14" s="303"/>
    </row>
    <row r="15" ht="24" customHeight="1" spans="1:26">
      <c r="A15" s="399">
        <v>4</v>
      </c>
      <c r="B15" s="400" t="s">
        <v>15</v>
      </c>
      <c r="C15" s="401">
        <v>0</v>
      </c>
      <c r="D15" s="397">
        <v>0</v>
      </c>
      <c r="E15" s="397">
        <v>0</v>
      </c>
      <c r="F15" s="401">
        <f t="shared" si="3"/>
        <v>0</v>
      </c>
      <c r="G15" s="401"/>
      <c r="H15" s="401"/>
      <c r="I15" s="409"/>
      <c r="J15" s="407">
        <f t="shared" si="4"/>
        <v>0</v>
      </c>
      <c r="K15" s="303"/>
      <c r="L15" s="303"/>
      <c r="M15" s="303"/>
      <c r="N15" s="303"/>
      <c r="O15" s="303"/>
      <c r="P15" s="303"/>
      <c r="Q15" s="303"/>
      <c r="R15" s="303"/>
      <c r="S15" s="303"/>
      <c r="T15" s="303"/>
      <c r="U15" s="303"/>
      <c r="V15" s="303"/>
      <c r="W15" s="303"/>
      <c r="X15" s="303"/>
      <c r="Y15" s="303"/>
      <c r="Z15" s="303"/>
    </row>
    <row r="16" ht="24" customHeight="1" spans="1:26">
      <c r="A16" s="399">
        <v>5</v>
      </c>
      <c r="B16" s="400" t="s">
        <v>14</v>
      </c>
      <c r="C16" s="401">
        <v>1</v>
      </c>
      <c r="D16" s="401">
        <v>5</v>
      </c>
      <c r="E16" s="401">
        <v>5</v>
      </c>
      <c r="F16" s="401">
        <f t="shared" si="3"/>
        <v>1</v>
      </c>
      <c r="G16" s="401"/>
      <c r="H16" s="401"/>
      <c r="I16" s="410"/>
      <c r="J16" s="407">
        <f t="shared" si="4"/>
        <v>1</v>
      </c>
      <c r="K16" s="303"/>
      <c r="L16" s="303"/>
      <c r="M16" s="303"/>
      <c r="N16" s="303"/>
      <c r="O16" s="303"/>
      <c r="P16" s="303"/>
      <c r="Q16" s="303"/>
      <c r="R16" s="303"/>
      <c r="S16" s="303"/>
      <c r="T16" s="303"/>
      <c r="U16" s="303"/>
      <c r="V16" s="303"/>
      <c r="W16" s="303"/>
      <c r="X16" s="303"/>
      <c r="Y16" s="303"/>
      <c r="Z16" s="303"/>
    </row>
    <row r="17" ht="24" customHeight="1" spans="1:26">
      <c r="A17" s="401" t="s">
        <v>30</v>
      </c>
      <c r="B17" s="402"/>
      <c r="C17" s="401">
        <f>C12+C13+C14+C15+C16</f>
        <v>27</v>
      </c>
      <c r="D17" s="401">
        <f t="shared" ref="D17:H17" si="5">SUM(D12:D16)</f>
        <v>28</v>
      </c>
      <c r="E17" s="401">
        <f t="shared" si="5"/>
        <v>25</v>
      </c>
      <c r="F17" s="403">
        <f t="shared" si="5"/>
        <v>30</v>
      </c>
      <c r="G17" s="401">
        <f t="shared" si="5"/>
        <v>0</v>
      </c>
      <c r="H17" s="401">
        <f t="shared" si="5"/>
        <v>2</v>
      </c>
      <c r="I17" s="411"/>
      <c r="J17" s="303">
        <f>SUM(J12:J16)</f>
        <v>30</v>
      </c>
      <c r="K17" s="303"/>
      <c r="L17" s="303"/>
      <c r="M17" s="303"/>
      <c r="N17" s="303"/>
      <c r="O17" s="303"/>
      <c r="P17" s="303"/>
      <c r="Q17" s="303"/>
      <c r="R17" s="303"/>
      <c r="S17" s="303"/>
      <c r="T17" s="303"/>
      <c r="U17" s="303"/>
      <c r="V17" s="303"/>
      <c r="W17" s="303"/>
      <c r="X17" s="303"/>
      <c r="Y17" s="303"/>
      <c r="Z17" s="303"/>
    </row>
    <row r="18" spans="1:26">
      <c r="A18" s="303"/>
      <c r="B18" s="303"/>
      <c r="C18" s="303"/>
      <c r="D18" s="303"/>
      <c r="E18" s="303"/>
      <c r="F18" s="303"/>
      <c r="G18" s="303"/>
      <c r="H18" s="303"/>
      <c r="I18" s="303"/>
      <c r="J18" s="303"/>
      <c r="K18" s="303"/>
      <c r="L18" s="303"/>
      <c r="M18" s="303"/>
      <c r="N18" s="303"/>
      <c r="O18" s="303"/>
      <c r="P18" s="303"/>
      <c r="Q18" s="303"/>
      <c r="R18" s="303"/>
      <c r="S18" s="303"/>
      <c r="T18" s="303"/>
      <c r="U18" s="303"/>
      <c r="V18" s="303"/>
      <c r="W18" s="303"/>
      <c r="X18" s="303"/>
      <c r="Y18" s="303"/>
      <c r="Z18" s="303"/>
    </row>
    <row r="19" ht="15.75" customHeight="1" spans="1:26">
      <c r="A19" s="303"/>
      <c r="B19" s="303"/>
      <c r="C19" s="303"/>
      <c r="D19" s="303"/>
      <c r="E19" s="303"/>
      <c r="F19" s="303"/>
      <c r="G19" s="303"/>
      <c r="H19" s="303"/>
      <c r="I19" s="303"/>
      <c r="J19" s="303"/>
      <c r="K19" s="303"/>
      <c r="L19" s="303"/>
      <c r="M19" s="303"/>
      <c r="N19" s="303"/>
      <c r="O19" s="303"/>
      <c r="P19" s="303"/>
      <c r="Q19" s="303"/>
      <c r="R19" s="303"/>
      <c r="S19" s="303"/>
      <c r="T19" s="303"/>
      <c r="U19" s="303"/>
      <c r="V19" s="303"/>
      <c r="W19" s="303"/>
      <c r="X19" s="303"/>
      <c r="Y19" s="303"/>
      <c r="Z19" s="303"/>
    </row>
    <row r="20" ht="15.75" customHeight="1" spans="1:26">
      <c r="A20" s="303"/>
      <c r="B20" s="303"/>
      <c r="C20" s="303">
        <f>C9+C17</f>
        <v>279</v>
      </c>
      <c r="D20" s="303">
        <f t="shared" ref="C20:H20" si="6">D9+D17</f>
        <v>62</v>
      </c>
      <c r="E20" s="303">
        <f t="shared" si="6"/>
        <v>40</v>
      </c>
      <c r="F20" s="303">
        <f t="shared" si="6"/>
        <v>301</v>
      </c>
      <c r="G20" s="303">
        <f t="shared" si="6"/>
        <v>0</v>
      </c>
      <c r="H20" s="303">
        <f t="shared" si="6"/>
        <v>2</v>
      </c>
      <c r="I20" s="303"/>
      <c r="J20" s="303"/>
      <c r="K20" s="303"/>
      <c r="L20" s="303"/>
      <c r="M20" s="303"/>
      <c r="N20" s="303"/>
      <c r="O20" s="303"/>
      <c r="P20" s="303"/>
      <c r="Q20" s="303"/>
      <c r="R20" s="303"/>
      <c r="S20" s="303"/>
      <c r="T20" s="303"/>
      <c r="U20" s="303"/>
      <c r="V20" s="303"/>
      <c r="W20" s="303"/>
      <c r="X20" s="303"/>
      <c r="Y20" s="303"/>
      <c r="Z20" s="303"/>
    </row>
    <row r="21" ht="15.75" customHeight="1" spans="1:26">
      <c r="A21" s="303"/>
      <c r="B21" s="303"/>
      <c r="C21" s="303"/>
      <c r="D21" s="303"/>
      <c r="E21" s="303"/>
      <c r="F21" s="303"/>
      <c r="G21" s="303"/>
      <c r="H21" s="303"/>
      <c r="I21" s="303"/>
      <c r="J21" s="303"/>
      <c r="K21" s="303"/>
      <c r="L21" s="303"/>
      <c r="M21" s="303"/>
      <c r="N21" s="303"/>
      <c r="O21" s="303"/>
      <c r="P21" s="303"/>
      <c r="Q21" s="303"/>
      <c r="R21" s="303"/>
      <c r="S21" s="303"/>
      <c r="T21" s="303"/>
      <c r="U21" s="303"/>
      <c r="V21" s="303"/>
      <c r="W21" s="303"/>
      <c r="X21" s="303"/>
      <c r="Y21" s="303"/>
      <c r="Z21" s="303"/>
    </row>
    <row r="22" ht="15.75" customHeight="1" spans="1:26">
      <c r="A22" s="303"/>
      <c r="B22" s="303"/>
      <c r="C22" s="303"/>
      <c r="D22" s="303"/>
      <c r="E22" s="303"/>
      <c r="F22" s="303"/>
      <c r="G22" s="303"/>
      <c r="H22" s="303"/>
      <c r="I22" s="303"/>
      <c r="J22" s="303"/>
      <c r="K22" s="303"/>
      <c r="L22" s="303"/>
      <c r="M22" s="303"/>
      <c r="N22" s="303"/>
      <c r="O22" s="303"/>
      <c r="P22" s="303"/>
      <c r="Q22" s="303"/>
      <c r="R22" s="303"/>
      <c r="S22" s="303"/>
      <c r="T22" s="303"/>
      <c r="U22" s="303"/>
      <c r="V22" s="303"/>
      <c r="W22" s="303"/>
      <c r="X22" s="303"/>
      <c r="Y22" s="303"/>
      <c r="Z22" s="303"/>
    </row>
    <row r="23" ht="15.75" customHeight="1" spans="1:26">
      <c r="A23" s="303"/>
      <c r="B23" s="303"/>
      <c r="C23" s="303"/>
      <c r="D23" s="303"/>
      <c r="E23" s="303"/>
      <c r="F23" s="303"/>
      <c r="G23" s="303"/>
      <c r="H23" s="303"/>
      <c r="I23" s="303"/>
      <c r="J23" s="303"/>
      <c r="K23" s="303"/>
      <c r="L23" s="303"/>
      <c r="M23" s="303"/>
      <c r="N23" s="303"/>
      <c r="O23" s="303"/>
      <c r="P23" s="303"/>
      <c r="Q23" s="303"/>
      <c r="R23" s="303"/>
      <c r="S23" s="303"/>
      <c r="T23" s="303"/>
      <c r="U23" s="303"/>
      <c r="V23" s="303"/>
      <c r="W23" s="303"/>
      <c r="X23" s="303"/>
      <c r="Y23" s="303"/>
      <c r="Z23" s="303"/>
    </row>
    <row r="24" ht="15.75" customHeight="1" spans="1:26">
      <c r="A24" s="303"/>
      <c r="B24" s="303"/>
      <c r="C24" s="303"/>
      <c r="D24" s="303"/>
      <c r="E24" s="303"/>
      <c r="F24" s="303"/>
      <c r="G24" s="303"/>
      <c r="H24" s="303"/>
      <c r="I24" s="303"/>
      <c r="J24" s="303"/>
      <c r="K24" s="303"/>
      <c r="L24" s="303"/>
      <c r="M24" s="303"/>
      <c r="N24" s="303"/>
      <c r="O24" s="303"/>
      <c r="P24" s="303"/>
      <c r="Q24" s="303"/>
      <c r="R24" s="303"/>
      <c r="S24" s="303"/>
      <c r="T24" s="303"/>
      <c r="U24" s="303"/>
      <c r="V24" s="303"/>
      <c r="W24" s="303"/>
      <c r="X24" s="303"/>
      <c r="Y24" s="303"/>
      <c r="Z24" s="303"/>
    </row>
    <row r="25" ht="15.75" customHeight="1" spans="1:26">
      <c r="A25" s="303"/>
      <c r="B25" s="303"/>
      <c r="C25" s="303"/>
      <c r="D25" s="303"/>
      <c r="E25" s="303"/>
      <c r="F25" s="303"/>
      <c r="G25" s="303"/>
      <c r="H25" s="303"/>
      <c r="I25" s="303"/>
      <c r="J25" s="303"/>
      <c r="K25" s="303"/>
      <c r="L25" s="303"/>
      <c r="M25" s="303"/>
      <c r="N25" s="303"/>
      <c r="O25" s="303"/>
      <c r="P25" s="303"/>
      <c r="Q25" s="303"/>
      <c r="R25" s="303"/>
      <c r="S25" s="303"/>
      <c r="T25" s="303"/>
      <c r="U25" s="303"/>
      <c r="V25" s="303"/>
      <c r="W25" s="303"/>
      <c r="X25" s="303"/>
      <c r="Y25" s="303"/>
      <c r="Z25" s="303"/>
    </row>
    <row r="26" ht="15.75" customHeight="1" spans="1:26">
      <c r="A26" s="303"/>
      <c r="B26" s="303"/>
      <c r="C26" s="303"/>
      <c r="D26" s="303"/>
      <c r="E26" s="303"/>
      <c r="F26" s="303"/>
      <c r="G26" s="303"/>
      <c r="H26" s="303"/>
      <c r="I26" s="303"/>
      <c r="J26" s="303"/>
      <c r="K26" s="303"/>
      <c r="L26" s="303"/>
      <c r="M26" s="303"/>
      <c r="N26" s="303"/>
      <c r="O26" s="303"/>
      <c r="P26" s="303"/>
      <c r="Q26" s="303"/>
      <c r="R26" s="303"/>
      <c r="S26" s="303"/>
      <c r="T26" s="303"/>
      <c r="U26" s="303"/>
      <c r="V26" s="303"/>
      <c r="W26" s="303"/>
      <c r="X26" s="303"/>
      <c r="Y26" s="303"/>
      <c r="Z26" s="303"/>
    </row>
    <row r="27" ht="15.75" customHeight="1" spans="1:26">
      <c r="A27" s="303"/>
      <c r="B27" s="303"/>
      <c r="C27" s="303"/>
      <c r="D27" s="303"/>
      <c r="E27" s="303"/>
      <c r="F27" s="303"/>
      <c r="G27" s="303"/>
      <c r="H27" s="303"/>
      <c r="I27" s="303"/>
      <c r="J27" s="303"/>
      <c r="K27" s="303"/>
      <c r="L27" s="303"/>
      <c r="M27" s="303"/>
      <c r="N27" s="303"/>
      <c r="O27" s="303"/>
      <c r="P27" s="303"/>
      <c r="Q27" s="303"/>
      <c r="R27" s="303"/>
      <c r="S27" s="303"/>
      <c r="T27" s="303"/>
      <c r="U27" s="303"/>
      <c r="V27" s="303"/>
      <c r="W27" s="303"/>
      <c r="X27" s="303"/>
      <c r="Y27" s="303"/>
      <c r="Z27" s="303"/>
    </row>
    <row r="28" ht="15.75" customHeight="1" spans="1:26">
      <c r="A28" s="303"/>
      <c r="B28" s="303"/>
      <c r="C28" s="303"/>
      <c r="D28" s="303"/>
      <c r="E28" s="303"/>
      <c r="F28" s="303"/>
      <c r="G28" s="303"/>
      <c r="H28" s="303"/>
      <c r="I28" s="303"/>
      <c r="J28" s="303"/>
      <c r="K28" s="303"/>
      <c r="L28" s="303"/>
      <c r="M28" s="303"/>
      <c r="N28" s="303"/>
      <c r="O28" s="303"/>
      <c r="P28" s="303"/>
      <c r="Q28" s="303"/>
      <c r="R28" s="303"/>
      <c r="S28" s="303"/>
      <c r="T28" s="303"/>
      <c r="U28" s="303"/>
      <c r="V28" s="303"/>
      <c r="W28" s="303"/>
      <c r="X28" s="303"/>
      <c r="Y28" s="303"/>
      <c r="Z28" s="303"/>
    </row>
    <row r="29" ht="15.75" customHeight="1" spans="1:26">
      <c r="A29" s="303"/>
      <c r="B29" s="303"/>
      <c r="C29" s="303"/>
      <c r="D29" s="303"/>
      <c r="E29" s="303"/>
      <c r="F29" s="303"/>
      <c r="G29" s="303"/>
      <c r="H29" s="303"/>
      <c r="I29" s="303"/>
      <c r="J29" s="303"/>
      <c r="K29" s="303"/>
      <c r="L29" s="303"/>
      <c r="M29" s="303"/>
      <c r="N29" s="303"/>
      <c r="O29" s="303"/>
      <c r="P29" s="303"/>
      <c r="Q29" s="303"/>
      <c r="R29" s="303"/>
      <c r="S29" s="303"/>
      <c r="T29" s="303"/>
      <c r="U29" s="303"/>
      <c r="V29" s="303"/>
      <c r="W29" s="303"/>
      <c r="X29" s="303"/>
      <c r="Y29" s="303"/>
      <c r="Z29" s="303"/>
    </row>
    <row r="30" ht="15.75" customHeight="1" spans="1:26">
      <c r="A30" s="303"/>
      <c r="B30" s="303"/>
      <c r="C30" s="303"/>
      <c r="D30" s="303"/>
      <c r="E30" s="303"/>
      <c r="F30" s="303"/>
      <c r="G30" s="303"/>
      <c r="H30" s="303"/>
      <c r="I30" s="303"/>
      <c r="J30" s="303"/>
      <c r="K30" s="303"/>
      <c r="L30" s="303"/>
      <c r="M30" s="303"/>
      <c r="N30" s="303"/>
      <c r="O30" s="303"/>
      <c r="P30" s="303"/>
      <c r="Q30" s="303"/>
      <c r="R30" s="303"/>
      <c r="S30" s="303"/>
      <c r="T30" s="303"/>
      <c r="U30" s="303"/>
      <c r="V30" s="303"/>
      <c r="W30" s="303"/>
      <c r="X30" s="303"/>
      <c r="Y30" s="303"/>
      <c r="Z30" s="303"/>
    </row>
    <row r="31" ht="15.75" customHeight="1" spans="1:26">
      <c r="A31" s="303"/>
      <c r="B31" s="303"/>
      <c r="C31" s="303"/>
      <c r="D31" s="303"/>
      <c r="E31" s="303"/>
      <c r="F31" s="303"/>
      <c r="G31" s="303"/>
      <c r="H31" s="303"/>
      <c r="I31" s="303"/>
      <c r="J31" s="303"/>
      <c r="K31" s="303"/>
      <c r="L31" s="303"/>
      <c r="M31" s="303"/>
      <c r="N31" s="303"/>
      <c r="O31" s="303"/>
      <c r="P31" s="303"/>
      <c r="Q31" s="303"/>
      <c r="R31" s="303"/>
      <c r="S31" s="303"/>
      <c r="T31" s="303"/>
      <c r="U31" s="303"/>
      <c r="V31" s="303"/>
      <c r="W31" s="303"/>
      <c r="X31" s="303"/>
      <c r="Y31" s="303"/>
      <c r="Z31" s="303"/>
    </row>
    <row r="32" ht="15.75" customHeight="1" spans="1:26">
      <c r="A32" s="303"/>
      <c r="B32" s="303"/>
      <c r="C32" s="303"/>
      <c r="D32" s="303"/>
      <c r="E32" s="303"/>
      <c r="F32" s="303"/>
      <c r="G32" s="303"/>
      <c r="H32" s="303"/>
      <c r="I32" s="303"/>
      <c r="J32" s="303"/>
      <c r="K32" s="303"/>
      <c r="L32" s="303"/>
      <c r="M32" s="303"/>
      <c r="N32" s="303"/>
      <c r="O32" s="303"/>
      <c r="P32" s="303"/>
      <c r="Q32" s="303"/>
      <c r="R32" s="303"/>
      <c r="S32" s="303"/>
      <c r="T32" s="303"/>
      <c r="U32" s="303"/>
      <c r="V32" s="303"/>
      <c r="W32" s="303"/>
      <c r="X32" s="303"/>
      <c r="Y32" s="303"/>
      <c r="Z32" s="303"/>
    </row>
    <row r="33" ht="15.75" customHeight="1" spans="1:26">
      <c r="A33" s="303"/>
      <c r="B33" s="303"/>
      <c r="C33" s="303"/>
      <c r="D33" s="303"/>
      <c r="E33" s="303"/>
      <c r="F33" s="303"/>
      <c r="G33" s="303"/>
      <c r="H33" s="303"/>
      <c r="I33" s="303"/>
      <c r="J33" s="303"/>
      <c r="K33" s="303"/>
      <c r="L33" s="303"/>
      <c r="M33" s="303"/>
      <c r="N33" s="303"/>
      <c r="O33" s="303"/>
      <c r="P33" s="303"/>
      <c r="Q33" s="303"/>
      <c r="R33" s="303"/>
      <c r="S33" s="303"/>
      <c r="T33" s="303"/>
      <c r="U33" s="303"/>
      <c r="V33" s="303"/>
      <c r="W33" s="303"/>
      <c r="X33" s="303"/>
      <c r="Y33" s="303"/>
      <c r="Z33" s="303"/>
    </row>
    <row r="34" ht="15.75" customHeight="1" spans="1:26">
      <c r="A34" s="303"/>
      <c r="B34" s="303"/>
      <c r="C34" s="303"/>
      <c r="D34" s="303"/>
      <c r="E34" s="303"/>
      <c r="F34" s="303"/>
      <c r="G34" s="303"/>
      <c r="H34" s="303"/>
      <c r="I34" s="303"/>
      <c r="J34" s="303"/>
      <c r="K34" s="303"/>
      <c r="L34" s="303"/>
      <c r="M34" s="303"/>
      <c r="N34" s="303"/>
      <c r="O34" s="303"/>
      <c r="P34" s="303"/>
      <c r="Q34" s="303"/>
      <c r="R34" s="303"/>
      <c r="S34" s="303"/>
      <c r="T34" s="303"/>
      <c r="U34" s="303"/>
      <c r="V34" s="303"/>
      <c r="W34" s="303"/>
      <c r="X34" s="303"/>
      <c r="Y34" s="303"/>
      <c r="Z34" s="303"/>
    </row>
    <row r="35" ht="15.75" customHeight="1" spans="1:26">
      <c r="A35" s="303"/>
      <c r="B35" s="303"/>
      <c r="C35" s="303"/>
      <c r="D35" s="303"/>
      <c r="E35" s="303"/>
      <c r="F35" s="303"/>
      <c r="G35" s="303"/>
      <c r="H35" s="303"/>
      <c r="I35" s="303"/>
      <c r="J35" s="303"/>
      <c r="K35" s="303"/>
      <c r="L35" s="303"/>
      <c r="M35" s="303"/>
      <c r="N35" s="303"/>
      <c r="O35" s="303"/>
      <c r="P35" s="303"/>
      <c r="Q35" s="303"/>
      <c r="R35" s="303"/>
      <c r="S35" s="303"/>
      <c r="T35" s="303"/>
      <c r="U35" s="303"/>
      <c r="V35" s="303"/>
      <c r="W35" s="303"/>
      <c r="X35" s="303"/>
      <c r="Y35" s="303"/>
      <c r="Z35" s="303"/>
    </row>
    <row r="36" ht="15.75" customHeight="1" spans="1:26">
      <c r="A36" s="303"/>
      <c r="B36" s="303"/>
      <c r="C36" s="303"/>
      <c r="D36" s="303"/>
      <c r="E36" s="303"/>
      <c r="F36" s="303"/>
      <c r="G36" s="303"/>
      <c r="H36" s="303"/>
      <c r="I36" s="303"/>
      <c r="J36" s="303"/>
      <c r="K36" s="303"/>
      <c r="L36" s="303"/>
      <c r="M36" s="303"/>
      <c r="N36" s="303"/>
      <c r="O36" s="303"/>
      <c r="P36" s="303"/>
      <c r="Q36" s="303"/>
      <c r="R36" s="303"/>
      <c r="S36" s="303"/>
      <c r="T36" s="303"/>
      <c r="U36" s="303"/>
      <c r="V36" s="303"/>
      <c r="W36" s="303"/>
      <c r="X36" s="303"/>
      <c r="Y36" s="303"/>
      <c r="Z36" s="303"/>
    </row>
    <row r="37" ht="15.75" customHeight="1" spans="1:26">
      <c r="A37" s="303"/>
      <c r="B37" s="303"/>
      <c r="C37" s="303"/>
      <c r="D37" s="303"/>
      <c r="E37" s="303"/>
      <c r="F37" s="303"/>
      <c r="G37" s="303"/>
      <c r="H37" s="303"/>
      <c r="I37" s="303"/>
      <c r="J37" s="303"/>
      <c r="K37" s="303"/>
      <c r="L37" s="303"/>
      <c r="M37" s="303"/>
      <c r="N37" s="303"/>
      <c r="O37" s="303"/>
      <c r="P37" s="303"/>
      <c r="Q37" s="303"/>
      <c r="R37" s="303"/>
      <c r="S37" s="303"/>
      <c r="T37" s="303"/>
      <c r="U37" s="303"/>
      <c r="V37" s="303"/>
      <c r="W37" s="303"/>
      <c r="X37" s="303"/>
      <c r="Y37" s="303"/>
      <c r="Z37" s="303"/>
    </row>
    <row r="38" ht="15.75" customHeight="1" spans="1:26">
      <c r="A38" s="303"/>
      <c r="B38" s="303"/>
      <c r="C38" s="303"/>
      <c r="D38" s="303"/>
      <c r="E38" s="303"/>
      <c r="F38" s="303"/>
      <c r="G38" s="303"/>
      <c r="H38" s="303"/>
      <c r="I38" s="303"/>
      <c r="J38" s="303"/>
      <c r="K38" s="303"/>
      <c r="L38" s="303"/>
      <c r="M38" s="303"/>
      <c r="N38" s="303"/>
      <c r="O38" s="303"/>
      <c r="P38" s="303"/>
      <c r="Q38" s="303"/>
      <c r="R38" s="303"/>
      <c r="S38" s="303"/>
      <c r="T38" s="303"/>
      <c r="U38" s="303"/>
      <c r="V38" s="303"/>
      <c r="W38" s="303"/>
      <c r="X38" s="303"/>
      <c r="Y38" s="303"/>
      <c r="Z38" s="303"/>
    </row>
    <row r="39" ht="15.75" customHeight="1" spans="1:26">
      <c r="A39" s="303"/>
      <c r="B39" s="303"/>
      <c r="C39" s="303"/>
      <c r="D39" s="303"/>
      <c r="E39" s="303"/>
      <c r="F39" s="303"/>
      <c r="G39" s="303"/>
      <c r="H39" s="303"/>
      <c r="I39" s="303"/>
      <c r="J39" s="303"/>
      <c r="K39" s="303"/>
      <c r="L39" s="303"/>
      <c r="M39" s="303"/>
      <c r="N39" s="303"/>
      <c r="O39" s="303"/>
      <c r="P39" s="303"/>
      <c r="Q39" s="303"/>
      <c r="R39" s="303"/>
      <c r="S39" s="303"/>
      <c r="T39" s="303"/>
      <c r="U39" s="303"/>
      <c r="V39" s="303"/>
      <c r="W39" s="303"/>
      <c r="X39" s="303"/>
      <c r="Y39" s="303"/>
      <c r="Z39" s="303"/>
    </row>
    <row r="40" ht="15.75" customHeight="1" spans="1:26">
      <c r="A40" s="303"/>
      <c r="B40" s="303"/>
      <c r="C40" s="303"/>
      <c r="D40" s="303"/>
      <c r="E40" s="303"/>
      <c r="F40" s="303"/>
      <c r="G40" s="303"/>
      <c r="H40" s="303"/>
      <c r="I40" s="303"/>
      <c r="J40" s="303"/>
      <c r="K40" s="303"/>
      <c r="L40" s="303"/>
      <c r="M40" s="303"/>
      <c r="N40" s="303"/>
      <c r="O40" s="303"/>
      <c r="P40" s="303"/>
      <c r="Q40" s="303"/>
      <c r="R40" s="303"/>
      <c r="S40" s="303"/>
      <c r="T40" s="303"/>
      <c r="U40" s="303"/>
      <c r="V40" s="303"/>
      <c r="W40" s="303"/>
      <c r="X40" s="303"/>
      <c r="Y40" s="303"/>
      <c r="Z40" s="303"/>
    </row>
    <row r="41" ht="15.75" customHeight="1" spans="1:26">
      <c r="A41" s="303"/>
      <c r="B41" s="303"/>
      <c r="C41" s="303"/>
      <c r="D41" s="303"/>
      <c r="E41" s="303"/>
      <c r="F41" s="303"/>
      <c r="G41" s="303"/>
      <c r="H41" s="303"/>
      <c r="I41" s="303"/>
      <c r="J41" s="303"/>
      <c r="K41" s="303"/>
      <c r="L41" s="303"/>
      <c r="M41" s="303"/>
      <c r="N41" s="303"/>
      <c r="O41" s="303"/>
      <c r="P41" s="303"/>
      <c r="Q41" s="303"/>
      <c r="R41" s="303"/>
      <c r="S41" s="303"/>
      <c r="T41" s="303"/>
      <c r="U41" s="303"/>
      <c r="V41" s="303"/>
      <c r="W41" s="303"/>
      <c r="X41" s="303"/>
      <c r="Y41" s="303"/>
      <c r="Z41" s="303"/>
    </row>
    <row r="42" ht="15.75" customHeight="1" spans="1:26">
      <c r="A42" s="303"/>
      <c r="B42" s="303"/>
      <c r="C42" s="303"/>
      <c r="D42" s="303"/>
      <c r="E42" s="303"/>
      <c r="F42" s="303"/>
      <c r="G42" s="303"/>
      <c r="H42" s="303"/>
      <c r="I42" s="303"/>
      <c r="J42" s="303"/>
      <c r="K42" s="303"/>
      <c r="L42" s="303"/>
      <c r="M42" s="303"/>
      <c r="N42" s="303"/>
      <c r="O42" s="303"/>
      <c r="P42" s="303"/>
      <c r="Q42" s="303"/>
      <c r="R42" s="303"/>
      <c r="S42" s="303"/>
      <c r="T42" s="303"/>
      <c r="U42" s="303"/>
      <c r="V42" s="303"/>
      <c r="W42" s="303"/>
      <c r="X42" s="303"/>
      <c r="Y42" s="303"/>
      <c r="Z42" s="303"/>
    </row>
    <row r="43" ht="15.75" customHeight="1" spans="1:26">
      <c r="A43" s="303"/>
      <c r="B43" s="303"/>
      <c r="C43" s="303"/>
      <c r="D43" s="303"/>
      <c r="E43" s="303"/>
      <c r="F43" s="303"/>
      <c r="G43" s="303"/>
      <c r="H43" s="303"/>
      <c r="I43" s="303"/>
      <c r="J43" s="303"/>
      <c r="K43" s="303"/>
      <c r="L43" s="303"/>
      <c r="M43" s="303"/>
      <c r="N43" s="303"/>
      <c r="O43" s="303"/>
      <c r="P43" s="303"/>
      <c r="Q43" s="303"/>
      <c r="R43" s="303"/>
      <c r="S43" s="303"/>
      <c r="T43" s="303"/>
      <c r="U43" s="303"/>
      <c r="V43" s="303"/>
      <c r="W43" s="303"/>
      <c r="X43" s="303"/>
      <c r="Y43" s="303"/>
      <c r="Z43" s="303"/>
    </row>
    <row r="44" ht="15.75" customHeight="1" spans="1:26">
      <c r="A44" s="303"/>
      <c r="B44" s="303"/>
      <c r="C44" s="303"/>
      <c r="D44" s="303"/>
      <c r="E44" s="303"/>
      <c r="F44" s="303"/>
      <c r="G44" s="303"/>
      <c r="H44" s="303"/>
      <c r="I44" s="303"/>
      <c r="J44" s="303"/>
      <c r="K44" s="303"/>
      <c r="L44" s="303"/>
      <c r="M44" s="303"/>
      <c r="N44" s="303"/>
      <c r="O44" s="303"/>
      <c r="P44" s="303"/>
      <c r="Q44" s="303"/>
      <c r="R44" s="303"/>
      <c r="S44" s="303"/>
      <c r="T44" s="303"/>
      <c r="U44" s="303"/>
      <c r="V44" s="303"/>
      <c r="W44" s="303"/>
      <c r="X44" s="303"/>
      <c r="Y44" s="303"/>
      <c r="Z44" s="303"/>
    </row>
    <row r="45" ht="15.75" customHeight="1" spans="1:26">
      <c r="A45" s="303"/>
      <c r="B45" s="303"/>
      <c r="C45" s="303"/>
      <c r="D45" s="303"/>
      <c r="E45" s="303"/>
      <c r="F45" s="303"/>
      <c r="G45" s="303"/>
      <c r="H45" s="303"/>
      <c r="I45" s="303"/>
      <c r="J45" s="303"/>
      <c r="K45" s="303"/>
      <c r="L45" s="303"/>
      <c r="M45" s="303"/>
      <c r="N45" s="303"/>
      <c r="O45" s="303"/>
      <c r="P45" s="303"/>
      <c r="Q45" s="303"/>
      <c r="R45" s="303"/>
      <c r="S45" s="303"/>
      <c r="T45" s="303"/>
      <c r="U45" s="303"/>
      <c r="V45" s="303"/>
      <c r="W45" s="303"/>
      <c r="X45" s="303"/>
      <c r="Y45" s="303"/>
      <c r="Z45" s="303"/>
    </row>
    <row r="46" ht="15.75" customHeight="1" spans="1:26">
      <c r="A46" s="303"/>
      <c r="B46" s="303"/>
      <c r="C46" s="303"/>
      <c r="D46" s="303"/>
      <c r="E46" s="303"/>
      <c r="F46" s="303"/>
      <c r="G46" s="303"/>
      <c r="H46" s="303"/>
      <c r="I46" s="303"/>
      <c r="J46" s="303"/>
      <c r="K46" s="303"/>
      <c r="L46" s="303"/>
      <c r="M46" s="303"/>
      <c r="N46" s="303"/>
      <c r="O46" s="303"/>
      <c r="P46" s="303"/>
      <c r="Q46" s="303"/>
      <c r="R46" s="303"/>
      <c r="S46" s="303"/>
      <c r="T46" s="303"/>
      <c r="U46" s="303"/>
      <c r="V46" s="303"/>
      <c r="W46" s="303"/>
      <c r="X46" s="303"/>
      <c r="Y46" s="303"/>
      <c r="Z46" s="303"/>
    </row>
    <row r="47" ht="15.75" customHeight="1" spans="1:26">
      <c r="A47" s="303"/>
      <c r="B47" s="303"/>
      <c r="C47" s="303"/>
      <c r="D47" s="303"/>
      <c r="E47" s="303"/>
      <c r="F47" s="303"/>
      <c r="G47" s="303"/>
      <c r="H47" s="303"/>
      <c r="I47" s="303"/>
      <c r="J47" s="303"/>
      <c r="K47" s="303"/>
      <c r="L47" s="303"/>
      <c r="M47" s="303"/>
      <c r="N47" s="303"/>
      <c r="O47" s="303"/>
      <c r="P47" s="303"/>
      <c r="Q47" s="303"/>
      <c r="R47" s="303"/>
      <c r="S47" s="303"/>
      <c r="T47" s="303"/>
      <c r="U47" s="303"/>
      <c r="V47" s="303"/>
      <c r="W47" s="303"/>
      <c r="X47" s="303"/>
      <c r="Y47" s="303"/>
      <c r="Z47" s="303"/>
    </row>
    <row r="48" ht="15.75" customHeight="1" spans="1:26">
      <c r="A48" s="303"/>
      <c r="B48" s="303"/>
      <c r="C48" s="303"/>
      <c r="D48" s="303"/>
      <c r="E48" s="303"/>
      <c r="F48" s="303"/>
      <c r="G48" s="303"/>
      <c r="H48" s="303"/>
      <c r="I48" s="303"/>
      <c r="J48" s="303"/>
      <c r="K48" s="303"/>
      <c r="L48" s="303"/>
      <c r="M48" s="303"/>
      <c r="N48" s="303"/>
      <c r="O48" s="303"/>
      <c r="P48" s="303"/>
      <c r="Q48" s="303"/>
      <c r="R48" s="303"/>
      <c r="S48" s="303"/>
      <c r="T48" s="303"/>
      <c r="U48" s="303"/>
      <c r="V48" s="303"/>
      <c r="W48" s="303"/>
      <c r="X48" s="303"/>
      <c r="Y48" s="303"/>
      <c r="Z48" s="303"/>
    </row>
    <row r="49" ht="15.75" customHeight="1" spans="1:26">
      <c r="A49" s="303"/>
      <c r="B49" s="303"/>
      <c r="C49" s="303"/>
      <c r="D49" s="303"/>
      <c r="E49" s="303"/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303"/>
      <c r="U49" s="303"/>
      <c r="V49" s="303"/>
      <c r="W49" s="303"/>
      <c r="X49" s="303"/>
      <c r="Y49" s="303"/>
      <c r="Z49" s="303"/>
    </row>
    <row r="50" ht="15.75" customHeight="1" spans="1:26">
      <c r="A50" s="303"/>
      <c r="B50" s="303"/>
      <c r="C50" s="303"/>
      <c r="D50" s="303"/>
      <c r="E50" s="303"/>
      <c r="F50" s="303"/>
      <c r="G50" s="303"/>
      <c r="H50" s="303"/>
      <c r="I50" s="303"/>
      <c r="J50" s="303"/>
      <c r="K50" s="303"/>
      <c r="L50" s="303"/>
      <c r="M50" s="303"/>
      <c r="N50" s="303"/>
      <c r="O50" s="303"/>
      <c r="P50" s="303"/>
      <c r="Q50" s="303"/>
      <c r="R50" s="303"/>
      <c r="S50" s="303"/>
      <c r="T50" s="303"/>
      <c r="U50" s="303"/>
      <c r="V50" s="303"/>
      <c r="W50" s="303"/>
      <c r="X50" s="303"/>
      <c r="Y50" s="303"/>
      <c r="Z50" s="303"/>
    </row>
    <row r="51" ht="15.75" customHeight="1" spans="1:26">
      <c r="A51" s="303"/>
      <c r="B51" s="303"/>
      <c r="C51" s="303"/>
      <c r="D51" s="303"/>
      <c r="E51" s="303"/>
      <c r="F51" s="303"/>
      <c r="G51" s="303"/>
      <c r="H51" s="303"/>
      <c r="I51" s="303"/>
      <c r="J51" s="303"/>
      <c r="K51" s="303"/>
      <c r="L51" s="303"/>
      <c r="M51" s="303"/>
      <c r="N51" s="303"/>
      <c r="O51" s="303"/>
      <c r="P51" s="303"/>
      <c r="Q51" s="303"/>
      <c r="R51" s="303"/>
      <c r="S51" s="303"/>
      <c r="T51" s="303"/>
      <c r="U51" s="303"/>
      <c r="V51" s="303"/>
      <c r="W51" s="303"/>
      <c r="X51" s="303"/>
      <c r="Y51" s="303"/>
      <c r="Z51" s="303"/>
    </row>
    <row r="52" ht="15.75" customHeight="1" spans="1:26">
      <c r="A52" s="303"/>
      <c r="B52" s="303"/>
      <c r="C52" s="303"/>
      <c r="D52" s="303"/>
      <c r="E52" s="303"/>
      <c r="F52" s="303"/>
      <c r="G52" s="303"/>
      <c r="H52" s="303"/>
      <c r="I52" s="303"/>
      <c r="J52" s="303"/>
      <c r="K52" s="303"/>
      <c r="L52" s="303"/>
      <c r="M52" s="303"/>
      <c r="N52" s="303"/>
      <c r="O52" s="303"/>
      <c r="P52" s="303"/>
      <c r="Q52" s="303"/>
      <c r="R52" s="303"/>
      <c r="S52" s="303"/>
      <c r="T52" s="303"/>
      <c r="U52" s="303"/>
      <c r="V52" s="303"/>
      <c r="W52" s="303"/>
      <c r="X52" s="303"/>
      <c r="Y52" s="303"/>
      <c r="Z52" s="303"/>
    </row>
    <row r="53" ht="15.75" customHeight="1" spans="1:26">
      <c r="A53" s="303"/>
      <c r="B53" s="303"/>
      <c r="C53" s="303"/>
      <c r="D53" s="303"/>
      <c r="E53" s="303"/>
      <c r="F53" s="303"/>
      <c r="G53" s="303"/>
      <c r="H53" s="303"/>
      <c r="I53" s="303"/>
      <c r="J53" s="303"/>
      <c r="K53" s="303"/>
      <c r="L53" s="303"/>
      <c r="M53" s="303"/>
      <c r="N53" s="303"/>
      <c r="O53" s="303"/>
      <c r="P53" s="303"/>
      <c r="Q53" s="303"/>
      <c r="R53" s="303"/>
      <c r="S53" s="303"/>
      <c r="T53" s="303"/>
      <c r="U53" s="303"/>
      <c r="V53" s="303"/>
      <c r="W53" s="303"/>
      <c r="X53" s="303"/>
      <c r="Y53" s="303"/>
      <c r="Z53" s="303"/>
    </row>
    <row r="54" ht="15.75" customHeight="1" spans="1:26">
      <c r="A54" s="303"/>
      <c r="B54" s="303"/>
      <c r="C54" s="303"/>
      <c r="D54" s="303"/>
      <c r="E54" s="303"/>
      <c r="F54" s="303"/>
      <c r="G54" s="303"/>
      <c r="H54" s="303"/>
      <c r="I54" s="303"/>
      <c r="J54" s="303"/>
      <c r="K54" s="303"/>
      <c r="L54" s="303"/>
      <c r="M54" s="303"/>
      <c r="N54" s="303"/>
      <c r="O54" s="303"/>
      <c r="P54" s="303"/>
      <c r="Q54" s="303"/>
      <c r="R54" s="303"/>
      <c r="S54" s="303"/>
      <c r="T54" s="303"/>
      <c r="U54" s="303"/>
      <c r="V54" s="303"/>
      <c r="W54" s="303"/>
      <c r="X54" s="303"/>
      <c r="Y54" s="303"/>
      <c r="Z54" s="303"/>
    </row>
    <row r="55" ht="15.75" customHeight="1" spans="1:26">
      <c r="A55" s="303"/>
      <c r="B55" s="303"/>
      <c r="C55" s="303"/>
      <c r="D55" s="303"/>
      <c r="E55" s="303"/>
      <c r="F55" s="303"/>
      <c r="G55" s="303"/>
      <c r="H55" s="303"/>
      <c r="I55" s="303"/>
      <c r="J55" s="303"/>
      <c r="K55" s="303"/>
      <c r="L55" s="303"/>
      <c r="M55" s="303"/>
      <c r="N55" s="303"/>
      <c r="O55" s="303"/>
      <c r="P55" s="303"/>
      <c r="Q55" s="303"/>
      <c r="R55" s="303"/>
      <c r="S55" s="303"/>
      <c r="T55" s="303"/>
      <c r="U55" s="303"/>
      <c r="V55" s="303"/>
      <c r="W55" s="303"/>
      <c r="X55" s="303"/>
      <c r="Y55" s="303"/>
      <c r="Z55" s="303"/>
    </row>
    <row r="56" ht="15.75" customHeight="1" spans="1:26">
      <c r="A56" s="303"/>
      <c r="B56" s="303"/>
      <c r="C56" s="303"/>
      <c r="D56" s="303"/>
      <c r="E56" s="303"/>
      <c r="F56" s="303"/>
      <c r="G56" s="303"/>
      <c r="H56" s="303"/>
      <c r="I56" s="303"/>
      <c r="J56" s="303"/>
      <c r="K56" s="303"/>
      <c r="L56" s="303"/>
      <c r="M56" s="303"/>
      <c r="N56" s="303"/>
      <c r="O56" s="303"/>
      <c r="P56" s="303"/>
      <c r="Q56" s="303"/>
      <c r="R56" s="303"/>
      <c r="S56" s="303"/>
      <c r="T56" s="303"/>
      <c r="U56" s="303"/>
      <c r="V56" s="303"/>
      <c r="W56" s="303"/>
      <c r="X56" s="303"/>
      <c r="Y56" s="303"/>
      <c r="Z56" s="303"/>
    </row>
    <row r="57" ht="15.75" customHeight="1" spans="1:26">
      <c r="A57" s="303"/>
      <c r="B57" s="303"/>
      <c r="C57" s="303"/>
      <c r="D57" s="303"/>
      <c r="E57" s="303"/>
      <c r="F57" s="303"/>
      <c r="G57" s="303"/>
      <c r="H57" s="303"/>
      <c r="I57" s="303"/>
      <c r="J57" s="303"/>
      <c r="K57" s="303"/>
      <c r="L57" s="303"/>
      <c r="M57" s="303"/>
      <c r="N57" s="303"/>
      <c r="O57" s="303"/>
      <c r="P57" s="303"/>
      <c r="Q57" s="303"/>
      <c r="R57" s="303"/>
      <c r="S57" s="303"/>
      <c r="T57" s="303"/>
      <c r="U57" s="303"/>
      <c r="V57" s="303"/>
      <c r="W57" s="303"/>
      <c r="X57" s="303"/>
      <c r="Y57" s="303"/>
      <c r="Z57" s="303"/>
    </row>
    <row r="58" ht="15.75" customHeight="1" spans="1:26">
      <c r="A58" s="303"/>
      <c r="B58" s="303"/>
      <c r="C58" s="303"/>
      <c r="D58" s="303"/>
      <c r="E58" s="303"/>
      <c r="F58" s="303"/>
      <c r="G58" s="303"/>
      <c r="H58" s="303"/>
      <c r="I58" s="303"/>
      <c r="J58" s="303"/>
      <c r="K58" s="303"/>
      <c r="L58" s="303"/>
      <c r="M58" s="303"/>
      <c r="N58" s="303"/>
      <c r="O58" s="303"/>
      <c r="P58" s="303"/>
      <c r="Q58" s="303"/>
      <c r="R58" s="303"/>
      <c r="S58" s="303"/>
      <c r="T58" s="303"/>
      <c r="U58" s="303"/>
      <c r="V58" s="303"/>
      <c r="W58" s="303"/>
      <c r="X58" s="303"/>
      <c r="Y58" s="303"/>
      <c r="Z58" s="303"/>
    </row>
    <row r="59" ht="15.75" customHeight="1" spans="1:26">
      <c r="A59" s="303"/>
      <c r="B59" s="303"/>
      <c r="C59" s="303"/>
      <c r="D59" s="303"/>
      <c r="E59" s="303"/>
      <c r="F59" s="303"/>
      <c r="G59" s="303"/>
      <c r="H59" s="303"/>
      <c r="I59" s="303"/>
      <c r="J59" s="303"/>
      <c r="K59" s="303"/>
      <c r="L59" s="303"/>
      <c r="M59" s="303"/>
      <c r="N59" s="303"/>
      <c r="O59" s="303"/>
      <c r="P59" s="303"/>
      <c r="Q59" s="303"/>
      <c r="R59" s="303"/>
      <c r="S59" s="303"/>
      <c r="T59" s="303"/>
      <c r="U59" s="303"/>
      <c r="V59" s="303"/>
      <c r="W59" s="303"/>
      <c r="X59" s="303"/>
      <c r="Y59" s="303"/>
      <c r="Z59" s="303"/>
    </row>
    <row r="60" ht="15.75" customHeight="1" spans="1:26">
      <c r="A60" s="303"/>
      <c r="B60" s="303"/>
      <c r="C60" s="303"/>
      <c r="D60" s="303"/>
      <c r="E60" s="303"/>
      <c r="F60" s="303"/>
      <c r="G60" s="303"/>
      <c r="H60" s="303"/>
      <c r="I60" s="303"/>
      <c r="J60" s="303"/>
      <c r="K60" s="303"/>
      <c r="L60" s="303"/>
      <c r="M60" s="303"/>
      <c r="N60" s="303"/>
      <c r="O60" s="303"/>
      <c r="P60" s="303"/>
      <c r="Q60" s="303"/>
      <c r="R60" s="303"/>
      <c r="S60" s="303"/>
      <c r="T60" s="303"/>
      <c r="U60" s="303"/>
      <c r="V60" s="303"/>
      <c r="W60" s="303"/>
      <c r="X60" s="303"/>
      <c r="Y60" s="303"/>
      <c r="Z60" s="303"/>
    </row>
    <row r="61" ht="15.75" customHeight="1" spans="1:26">
      <c r="A61" s="303"/>
      <c r="B61" s="303"/>
      <c r="C61" s="303"/>
      <c r="D61" s="303"/>
      <c r="E61" s="303"/>
      <c r="F61" s="303"/>
      <c r="G61" s="303"/>
      <c r="H61" s="303"/>
      <c r="I61" s="303"/>
      <c r="J61" s="303"/>
      <c r="K61" s="303"/>
      <c r="L61" s="303"/>
      <c r="M61" s="303"/>
      <c r="N61" s="303"/>
      <c r="O61" s="303"/>
      <c r="P61" s="303"/>
      <c r="Q61" s="303"/>
      <c r="R61" s="303"/>
      <c r="S61" s="303"/>
      <c r="T61" s="303"/>
      <c r="U61" s="303"/>
      <c r="V61" s="303"/>
      <c r="W61" s="303"/>
      <c r="X61" s="303"/>
      <c r="Y61" s="303"/>
      <c r="Z61" s="303"/>
    </row>
    <row r="62" ht="15.75" customHeight="1" spans="1:26">
      <c r="A62" s="303"/>
      <c r="B62" s="303"/>
      <c r="C62" s="303"/>
      <c r="D62" s="303"/>
      <c r="E62" s="303"/>
      <c r="F62" s="303"/>
      <c r="G62" s="303"/>
      <c r="H62" s="303"/>
      <c r="I62" s="303"/>
      <c r="J62" s="303"/>
      <c r="K62" s="303"/>
      <c r="L62" s="303"/>
      <c r="M62" s="303"/>
      <c r="N62" s="303"/>
      <c r="O62" s="303"/>
      <c r="P62" s="303"/>
      <c r="Q62" s="303"/>
      <c r="R62" s="303"/>
      <c r="S62" s="303"/>
      <c r="T62" s="303"/>
      <c r="U62" s="303"/>
      <c r="V62" s="303"/>
      <c r="W62" s="303"/>
      <c r="X62" s="303"/>
      <c r="Y62" s="303"/>
      <c r="Z62" s="303"/>
    </row>
    <row r="63" ht="15.75" customHeight="1" spans="1:26">
      <c r="A63" s="303"/>
      <c r="B63" s="303"/>
      <c r="C63" s="303"/>
      <c r="D63" s="303"/>
      <c r="E63" s="303"/>
      <c r="F63" s="303"/>
      <c r="G63" s="303"/>
      <c r="H63" s="303"/>
      <c r="I63" s="303"/>
      <c r="J63" s="303"/>
      <c r="K63" s="303"/>
      <c r="L63" s="303"/>
      <c r="M63" s="303"/>
      <c r="N63" s="303"/>
      <c r="O63" s="303"/>
      <c r="P63" s="303"/>
      <c r="Q63" s="303"/>
      <c r="R63" s="303"/>
      <c r="S63" s="303"/>
      <c r="T63" s="303"/>
      <c r="U63" s="303"/>
      <c r="V63" s="303"/>
      <c r="W63" s="303"/>
      <c r="X63" s="303"/>
      <c r="Y63" s="303"/>
      <c r="Z63" s="303"/>
    </row>
    <row r="64" ht="15.75" customHeight="1" spans="1:26">
      <c r="A64" s="303"/>
      <c r="B64" s="303"/>
      <c r="C64" s="303"/>
      <c r="D64" s="303"/>
      <c r="E64" s="303"/>
      <c r="F64" s="303"/>
      <c r="G64" s="303"/>
      <c r="H64" s="303"/>
      <c r="I64" s="303"/>
      <c r="J64" s="303"/>
      <c r="K64" s="303"/>
      <c r="L64" s="303"/>
      <c r="M64" s="303"/>
      <c r="N64" s="303"/>
      <c r="O64" s="303"/>
      <c r="P64" s="303"/>
      <c r="Q64" s="303"/>
      <c r="R64" s="303"/>
      <c r="S64" s="303"/>
      <c r="T64" s="303"/>
      <c r="U64" s="303"/>
      <c r="V64" s="303"/>
      <c r="W64" s="303"/>
      <c r="X64" s="303"/>
      <c r="Y64" s="303"/>
      <c r="Z64" s="303"/>
    </row>
    <row r="65" ht="15.75" customHeight="1" spans="1:26">
      <c r="A65" s="303"/>
      <c r="B65" s="303"/>
      <c r="C65" s="303"/>
      <c r="D65" s="303"/>
      <c r="E65" s="303"/>
      <c r="F65" s="303"/>
      <c r="G65" s="303"/>
      <c r="H65" s="303"/>
      <c r="I65" s="303"/>
      <c r="J65" s="303"/>
      <c r="K65" s="303"/>
      <c r="L65" s="303"/>
      <c r="M65" s="303"/>
      <c r="N65" s="303"/>
      <c r="O65" s="303"/>
      <c r="P65" s="303"/>
      <c r="Q65" s="303"/>
      <c r="R65" s="303"/>
      <c r="S65" s="303"/>
      <c r="T65" s="303"/>
      <c r="U65" s="303"/>
      <c r="V65" s="303"/>
      <c r="W65" s="303"/>
      <c r="X65" s="303"/>
      <c r="Y65" s="303"/>
      <c r="Z65" s="303"/>
    </row>
    <row r="66" ht="15.75" customHeight="1" spans="1:26">
      <c r="A66" s="303"/>
      <c r="B66" s="303"/>
      <c r="C66" s="303"/>
      <c r="D66" s="303"/>
      <c r="E66" s="303"/>
      <c r="F66" s="303"/>
      <c r="G66" s="303"/>
      <c r="H66" s="303"/>
      <c r="I66" s="303"/>
      <c r="J66" s="303"/>
      <c r="K66" s="303"/>
      <c r="L66" s="303"/>
      <c r="M66" s="303"/>
      <c r="N66" s="303"/>
      <c r="O66" s="303"/>
      <c r="P66" s="303"/>
      <c r="Q66" s="303"/>
      <c r="R66" s="303"/>
      <c r="S66" s="303"/>
      <c r="T66" s="303"/>
      <c r="U66" s="303"/>
      <c r="V66" s="303"/>
      <c r="W66" s="303"/>
      <c r="X66" s="303"/>
      <c r="Y66" s="303"/>
      <c r="Z66" s="303"/>
    </row>
    <row r="67" ht="15.75" customHeight="1" spans="1:26">
      <c r="A67" s="303"/>
      <c r="B67" s="303"/>
      <c r="C67" s="303"/>
      <c r="D67" s="303"/>
      <c r="E67" s="303"/>
      <c r="F67" s="303"/>
      <c r="G67" s="303"/>
      <c r="H67" s="303"/>
      <c r="I67" s="303"/>
      <c r="J67" s="303"/>
      <c r="K67" s="303"/>
      <c r="L67" s="303"/>
      <c r="M67" s="303"/>
      <c r="N67" s="303"/>
      <c r="O67" s="303"/>
      <c r="P67" s="303"/>
      <c r="Q67" s="303"/>
      <c r="R67" s="303"/>
      <c r="S67" s="303"/>
      <c r="T67" s="303"/>
      <c r="U67" s="303"/>
      <c r="V67" s="303"/>
      <c r="W67" s="303"/>
      <c r="X67" s="303"/>
      <c r="Y67" s="303"/>
      <c r="Z67" s="303"/>
    </row>
    <row r="68" ht="15.75" customHeight="1" spans="1:26">
      <c r="A68" s="303"/>
      <c r="B68" s="303"/>
      <c r="C68" s="303"/>
      <c r="D68" s="303"/>
      <c r="E68" s="303"/>
      <c r="F68" s="303"/>
      <c r="G68" s="303"/>
      <c r="H68" s="303"/>
      <c r="I68" s="303"/>
      <c r="J68" s="303"/>
      <c r="K68" s="303"/>
      <c r="L68" s="303"/>
      <c r="M68" s="303"/>
      <c r="N68" s="303"/>
      <c r="O68" s="303"/>
      <c r="P68" s="303"/>
      <c r="Q68" s="303"/>
      <c r="R68" s="303"/>
      <c r="S68" s="303"/>
      <c r="T68" s="303"/>
      <c r="U68" s="303"/>
      <c r="V68" s="303"/>
      <c r="W68" s="303"/>
      <c r="X68" s="303"/>
      <c r="Y68" s="303"/>
      <c r="Z68" s="303"/>
    </row>
    <row r="69" ht="15.75" customHeight="1" spans="1:26">
      <c r="A69" s="303"/>
      <c r="B69" s="303"/>
      <c r="C69" s="303"/>
      <c r="D69" s="303"/>
      <c r="E69" s="303"/>
      <c r="F69" s="303"/>
      <c r="G69" s="303"/>
      <c r="H69" s="303"/>
      <c r="I69" s="303"/>
      <c r="J69" s="303"/>
      <c r="K69" s="303"/>
      <c r="L69" s="303"/>
      <c r="M69" s="303"/>
      <c r="N69" s="303"/>
      <c r="O69" s="303"/>
      <c r="P69" s="303"/>
      <c r="Q69" s="303"/>
      <c r="R69" s="303"/>
      <c r="S69" s="303"/>
      <c r="T69" s="303"/>
      <c r="U69" s="303"/>
      <c r="V69" s="303"/>
      <c r="W69" s="303"/>
      <c r="X69" s="303"/>
      <c r="Y69" s="303"/>
      <c r="Z69" s="303"/>
    </row>
    <row r="70" ht="15.75" customHeight="1" spans="1:26">
      <c r="A70" s="303"/>
      <c r="B70" s="303"/>
      <c r="C70" s="303"/>
      <c r="D70" s="303"/>
      <c r="E70" s="303"/>
      <c r="F70" s="303"/>
      <c r="G70" s="303"/>
      <c r="H70" s="303"/>
      <c r="I70" s="303"/>
      <c r="J70" s="303"/>
      <c r="K70" s="303"/>
      <c r="L70" s="303"/>
      <c r="M70" s="303"/>
      <c r="N70" s="303"/>
      <c r="O70" s="303"/>
      <c r="P70" s="303"/>
      <c r="Q70" s="303"/>
      <c r="R70" s="303"/>
      <c r="S70" s="303"/>
      <c r="T70" s="303"/>
      <c r="U70" s="303"/>
      <c r="V70" s="303"/>
      <c r="W70" s="303"/>
      <c r="X70" s="303"/>
      <c r="Y70" s="303"/>
      <c r="Z70" s="303"/>
    </row>
    <row r="71" ht="15.75" customHeight="1" spans="1:26">
      <c r="A71" s="303"/>
      <c r="B71" s="303"/>
      <c r="C71" s="303"/>
      <c r="D71" s="303"/>
      <c r="E71" s="303"/>
      <c r="F71" s="303"/>
      <c r="G71" s="303"/>
      <c r="H71" s="303"/>
      <c r="I71" s="303"/>
      <c r="J71" s="303"/>
      <c r="K71" s="303"/>
      <c r="L71" s="303"/>
      <c r="M71" s="303"/>
      <c r="N71" s="303"/>
      <c r="O71" s="303"/>
      <c r="P71" s="303"/>
      <c r="Q71" s="303"/>
      <c r="R71" s="303"/>
      <c r="S71" s="303"/>
      <c r="T71" s="303"/>
      <c r="U71" s="303"/>
      <c r="V71" s="303"/>
      <c r="W71" s="303"/>
      <c r="X71" s="303"/>
      <c r="Y71" s="303"/>
      <c r="Z71" s="303"/>
    </row>
    <row r="72" ht="15.75" customHeight="1" spans="1:26">
      <c r="A72" s="303"/>
      <c r="B72" s="303"/>
      <c r="C72" s="303"/>
      <c r="D72" s="303"/>
      <c r="E72" s="303"/>
      <c r="F72" s="303"/>
      <c r="G72" s="303"/>
      <c r="H72" s="303"/>
      <c r="I72" s="303"/>
      <c r="J72" s="303"/>
      <c r="K72" s="303"/>
      <c r="L72" s="303"/>
      <c r="M72" s="303"/>
      <c r="N72" s="303"/>
      <c r="O72" s="303"/>
      <c r="P72" s="303"/>
      <c r="Q72" s="303"/>
      <c r="R72" s="303"/>
      <c r="S72" s="303"/>
      <c r="T72" s="303"/>
      <c r="U72" s="303"/>
      <c r="V72" s="303"/>
      <c r="W72" s="303"/>
      <c r="X72" s="303"/>
      <c r="Y72" s="303"/>
      <c r="Z72" s="303"/>
    </row>
    <row r="73" ht="15.75" customHeight="1" spans="1:26">
      <c r="A73" s="303"/>
      <c r="B73" s="303"/>
      <c r="C73" s="303"/>
      <c r="D73" s="303"/>
      <c r="E73" s="303"/>
      <c r="F73" s="303"/>
      <c r="G73" s="303"/>
      <c r="H73" s="303"/>
      <c r="I73" s="303"/>
      <c r="J73" s="303"/>
      <c r="K73" s="303"/>
      <c r="L73" s="303"/>
      <c r="M73" s="303"/>
      <c r="N73" s="303"/>
      <c r="O73" s="303"/>
      <c r="P73" s="303"/>
      <c r="Q73" s="303"/>
      <c r="R73" s="303"/>
      <c r="S73" s="303"/>
      <c r="T73" s="303"/>
      <c r="U73" s="303"/>
      <c r="V73" s="303"/>
      <c r="W73" s="303"/>
      <c r="X73" s="303"/>
      <c r="Y73" s="303"/>
      <c r="Z73" s="303"/>
    </row>
    <row r="74" ht="15.75" customHeight="1" spans="1:26">
      <c r="A74" s="303"/>
      <c r="B74" s="303"/>
      <c r="C74" s="303"/>
      <c r="D74" s="303"/>
      <c r="E74" s="303"/>
      <c r="F74" s="303"/>
      <c r="G74" s="303"/>
      <c r="H74" s="303"/>
      <c r="I74" s="303"/>
      <c r="J74" s="303"/>
      <c r="K74" s="303"/>
      <c r="L74" s="303"/>
      <c r="M74" s="303"/>
      <c r="N74" s="303"/>
      <c r="O74" s="303"/>
      <c r="P74" s="303"/>
      <c r="Q74" s="303"/>
      <c r="R74" s="303"/>
      <c r="S74" s="303"/>
      <c r="T74" s="303"/>
      <c r="U74" s="303"/>
      <c r="V74" s="303"/>
      <c r="W74" s="303"/>
      <c r="X74" s="303"/>
      <c r="Y74" s="303"/>
      <c r="Z74" s="303"/>
    </row>
    <row r="75" ht="15.75" customHeight="1" spans="1:26">
      <c r="A75" s="303"/>
      <c r="B75" s="303"/>
      <c r="C75" s="303"/>
      <c r="D75" s="303"/>
      <c r="E75" s="303"/>
      <c r="F75" s="303"/>
      <c r="G75" s="303"/>
      <c r="H75" s="303"/>
      <c r="I75" s="303"/>
      <c r="J75" s="303"/>
      <c r="K75" s="303"/>
      <c r="L75" s="303"/>
      <c r="M75" s="303"/>
      <c r="N75" s="303"/>
      <c r="O75" s="303"/>
      <c r="P75" s="303"/>
      <c r="Q75" s="303"/>
      <c r="R75" s="303"/>
      <c r="S75" s="303"/>
      <c r="T75" s="303"/>
      <c r="U75" s="303"/>
      <c r="V75" s="303"/>
      <c r="W75" s="303"/>
      <c r="X75" s="303"/>
      <c r="Y75" s="303"/>
      <c r="Z75" s="303"/>
    </row>
    <row r="76" ht="15.75" customHeight="1" spans="1:26">
      <c r="A76" s="303"/>
      <c r="B76" s="303"/>
      <c r="C76" s="303"/>
      <c r="D76" s="303"/>
      <c r="E76" s="303"/>
      <c r="F76" s="303"/>
      <c r="G76" s="303"/>
      <c r="H76" s="303"/>
      <c r="I76" s="303"/>
      <c r="J76" s="303"/>
      <c r="K76" s="303"/>
      <c r="L76" s="303"/>
      <c r="M76" s="303"/>
      <c r="N76" s="303"/>
      <c r="O76" s="303"/>
      <c r="P76" s="303"/>
      <c r="Q76" s="303"/>
      <c r="R76" s="303"/>
      <c r="S76" s="303"/>
      <c r="T76" s="303"/>
      <c r="U76" s="303"/>
      <c r="V76" s="303"/>
      <c r="W76" s="303"/>
      <c r="X76" s="303"/>
      <c r="Y76" s="303"/>
      <c r="Z76" s="303"/>
    </row>
    <row r="77" ht="15.75" customHeight="1" spans="1:26">
      <c r="A77" s="303"/>
      <c r="B77" s="303"/>
      <c r="C77" s="303"/>
      <c r="D77" s="303"/>
      <c r="E77" s="303"/>
      <c r="F77" s="303"/>
      <c r="G77" s="303"/>
      <c r="H77" s="303"/>
      <c r="I77" s="303"/>
      <c r="J77" s="303"/>
      <c r="K77" s="303"/>
      <c r="L77" s="303"/>
      <c r="M77" s="303"/>
      <c r="N77" s="303"/>
      <c r="O77" s="303"/>
      <c r="P77" s="303"/>
      <c r="Q77" s="303"/>
      <c r="R77" s="303"/>
      <c r="S77" s="303"/>
      <c r="T77" s="303"/>
      <c r="U77" s="303"/>
      <c r="V77" s="303"/>
      <c r="W77" s="303"/>
      <c r="X77" s="303"/>
      <c r="Y77" s="303"/>
      <c r="Z77" s="303"/>
    </row>
    <row r="78" ht="15.75" customHeight="1" spans="1:26">
      <c r="A78" s="303"/>
      <c r="B78" s="303"/>
      <c r="C78" s="303"/>
      <c r="D78" s="303"/>
      <c r="E78" s="303"/>
      <c r="F78" s="303"/>
      <c r="G78" s="303"/>
      <c r="H78" s="303"/>
      <c r="I78" s="303"/>
      <c r="J78" s="303"/>
      <c r="K78" s="303"/>
      <c r="L78" s="303"/>
      <c r="M78" s="303"/>
      <c r="N78" s="303"/>
      <c r="O78" s="303"/>
      <c r="P78" s="303"/>
      <c r="Q78" s="303"/>
      <c r="R78" s="303"/>
      <c r="S78" s="303"/>
      <c r="T78" s="303"/>
      <c r="U78" s="303"/>
      <c r="V78" s="303"/>
      <c r="W78" s="303"/>
      <c r="X78" s="303"/>
      <c r="Y78" s="303"/>
      <c r="Z78" s="303"/>
    </row>
    <row r="79" ht="15.75" customHeight="1" spans="1:26">
      <c r="A79" s="303"/>
      <c r="B79" s="303"/>
      <c r="C79" s="303"/>
      <c r="D79" s="303"/>
      <c r="E79" s="303"/>
      <c r="F79" s="303"/>
      <c r="G79" s="303"/>
      <c r="H79" s="303"/>
      <c r="I79" s="303"/>
      <c r="J79" s="303"/>
      <c r="K79" s="303"/>
      <c r="L79" s="303"/>
      <c r="M79" s="303"/>
      <c r="N79" s="303"/>
      <c r="O79" s="303"/>
      <c r="P79" s="303"/>
      <c r="Q79" s="303"/>
      <c r="R79" s="303"/>
      <c r="S79" s="303"/>
      <c r="T79" s="303"/>
      <c r="U79" s="303"/>
      <c r="V79" s="303"/>
      <c r="W79" s="303"/>
      <c r="X79" s="303"/>
      <c r="Y79" s="303"/>
      <c r="Z79" s="303"/>
    </row>
    <row r="80" ht="15.75" customHeight="1" spans="1:26">
      <c r="A80" s="303"/>
      <c r="B80" s="303"/>
      <c r="C80" s="303"/>
      <c r="D80" s="303"/>
      <c r="E80" s="303"/>
      <c r="F80" s="303"/>
      <c r="G80" s="303"/>
      <c r="H80" s="303"/>
      <c r="I80" s="303"/>
      <c r="J80" s="303"/>
      <c r="K80" s="303"/>
      <c r="L80" s="303"/>
      <c r="M80" s="303"/>
      <c r="N80" s="303"/>
      <c r="O80" s="303"/>
      <c r="P80" s="303"/>
      <c r="Q80" s="303"/>
      <c r="R80" s="303"/>
      <c r="S80" s="303"/>
      <c r="T80" s="303"/>
      <c r="U80" s="303"/>
      <c r="V80" s="303"/>
      <c r="W80" s="303"/>
      <c r="X80" s="303"/>
      <c r="Y80" s="303"/>
      <c r="Z80" s="303"/>
    </row>
    <row r="81" ht="15.75" customHeight="1" spans="1:26">
      <c r="A81" s="303"/>
      <c r="B81" s="303"/>
      <c r="C81" s="303"/>
      <c r="D81" s="303"/>
      <c r="E81" s="303"/>
      <c r="F81" s="303"/>
      <c r="G81" s="303"/>
      <c r="H81" s="303"/>
      <c r="I81" s="303"/>
      <c r="J81" s="303"/>
      <c r="K81" s="303"/>
      <c r="L81" s="303"/>
      <c r="M81" s="303"/>
      <c r="N81" s="303"/>
      <c r="O81" s="303"/>
      <c r="P81" s="303"/>
      <c r="Q81" s="303"/>
      <c r="R81" s="303"/>
      <c r="S81" s="303"/>
      <c r="T81" s="303"/>
      <c r="U81" s="303"/>
      <c r="V81" s="303"/>
      <c r="W81" s="303"/>
      <c r="X81" s="303"/>
      <c r="Y81" s="303"/>
      <c r="Z81" s="303"/>
    </row>
    <row r="82" ht="15.75" customHeight="1" spans="1:26">
      <c r="A82" s="303"/>
      <c r="B82" s="303"/>
      <c r="C82" s="303"/>
      <c r="D82" s="303"/>
      <c r="E82" s="303"/>
      <c r="F82" s="303"/>
      <c r="G82" s="303"/>
      <c r="H82" s="303"/>
      <c r="I82" s="303"/>
      <c r="J82" s="303"/>
      <c r="K82" s="303"/>
      <c r="L82" s="303"/>
      <c r="M82" s="303"/>
      <c r="N82" s="303"/>
      <c r="O82" s="303"/>
      <c r="P82" s="303"/>
      <c r="Q82" s="303"/>
      <c r="R82" s="303"/>
      <c r="S82" s="303"/>
      <c r="T82" s="303"/>
      <c r="U82" s="303"/>
      <c r="V82" s="303"/>
      <c r="W82" s="303"/>
      <c r="X82" s="303"/>
      <c r="Y82" s="303"/>
      <c r="Z82" s="303"/>
    </row>
    <row r="83" ht="15.75" customHeight="1" spans="1:26">
      <c r="A83" s="303"/>
      <c r="B83" s="303"/>
      <c r="C83" s="303"/>
      <c r="D83" s="303"/>
      <c r="E83" s="303"/>
      <c r="F83" s="303"/>
      <c r="G83" s="303"/>
      <c r="H83" s="303"/>
      <c r="I83" s="303"/>
      <c r="J83" s="303"/>
      <c r="K83" s="303"/>
      <c r="L83" s="303"/>
      <c r="M83" s="303"/>
      <c r="N83" s="303"/>
      <c r="O83" s="303"/>
      <c r="P83" s="303"/>
      <c r="Q83" s="303"/>
      <c r="R83" s="303"/>
      <c r="S83" s="303"/>
      <c r="T83" s="303"/>
      <c r="U83" s="303"/>
      <c r="V83" s="303"/>
      <c r="W83" s="303"/>
      <c r="X83" s="303"/>
      <c r="Y83" s="303"/>
      <c r="Z83" s="303"/>
    </row>
    <row r="84" ht="15.75" customHeight="1" spans="1:26">
      <c r="A84" s="303"/>
      <c r="B84" s="303"/>
      <c r="C84" s="303"/>
      <c r="D84" s="303"/>
      <c r="E84" s="303"/>
      <c r="F84" s="303"/>
      <c r="G84" s="303"/>
      <c r="H84" s="303"/>
      <c r="I84" s="303"/>
      <c r="J84" s="303"/>
      <c r="K84" s="303"/>
      <c r="L84" s="303"/>
      <c r="M84" s="303"/>
      <c r="N84" s="303"/>
      <c r="O84" s="303"/>
      <c r="P84" s="303"/>
      <c r="Q84" s="303"/>
      <c r="R84" s="303"/>
      <c r="S84" s="303"/>
      <c r="T84" s="303"/>
      <c r="U84" s="303"/>
      <c r="V84" s="303"/>
      <c r="W84" s="303"/>
      <c r="X84" s="303"/>
      <c r="Y84" s="303"/>
      <c r="Z84" s="303"/>
    </row>
    <row r="85" ht="15.75" customHeight="1" spans="1:26">
      <c r="A85" s="303"/>
      <c r="B85" s="303"/>
      <c r="C85" s="303"/>
      <c r="D85" s="303"/>
      <c r="E85" s="303"/>
      <c r="F85" s="303"/>
      <c r="G85" s="303"/>
      <c r="H85" s="303"/>
      <c r="I85" s="303"/>
      <c r="J85" s="303"/>
      <c r="K85" s="303"/>
      <c r="L85" s="303"/>
      <c r="M85" s="303"/>
      <c r="N85" s="303"/>
      <c r="O85" s="303"/>
      <c r="P85" s="303"/>
      <c r="Q85" s="303"/>
      <c r="R85" s="303"/>
      <c r="S85" s="303"/>
      <c r="T85" s="303"/>
      <c r="U85" s="303"/>
      <c r="V85" s="303"/>
      <c r="W85" s="303"/>
      <c r="X85" s="303"/>
      <c r="Y85" s="303"/>
      <c r="Z85" s="303"/>
    </row>
    <row r="86" ht="15.75" customHeight="1" spans="1:26">
      <c r="A86" s="303"/>
      <c r="B86" s="303"/>
      <c r="C86" s="303"/>
      <c r="D86" s="303"/>
      <c r="E86" s="303"/>
      <c r="F86" s="303"/>
      <c r="G86" s="303"/>
      <c r="H86" s="303"/>
      <c r="I86" s="303"/>
      <c r="J86" s="303"/>
      <c r="K86" s="303"/>
      <c r="L86" s="303"/>
      <c r="M86" s="303"/>
      <c r="N86" s="303"/>
      <c r="O86" s="303"/>
      <c r="P86" s="303"/>
      <c r="Q86" s="303"/>
      <c r="R86" s="303"/>
      <c r="S86" s="303"/>
      <c r="T86" s="303"/>
      <c r="U86" s="303"/>
      <c r="V86" s="303"/>
      <c r="W86" s="303"/>
      <c r="X86" s="303"/>
      <c r="Y86" s="303"/>
      <c r="Z86" s="303"/>
    </row>
    <row r="87" ht="15.75" customHeight="1" spans="1:26">
      <c r="A87" s="303"/>
      <c r="B87" s="303"/>
      <c r="C87" s="303"/>
      <c r="D87" s="303"/>
      <c r="E87" s="303"/>
      <c r="F87" s="303"/>
      <c r="G87" s="303"/>
      <c r="H87" s="303"/>
      <c r="I87" s="303"/>
      <c r="J87" s="303"/>
      <c r="K87" s="303"/>
      <c r="L87" s="303"/>
      <c r="M87" s="303"/>
      <c r="N87" s="303"/>
      <c r="O87" s="303"/>
      <c r="P87" s="303"/>
      <c r="Q87" s="303"/>
      <c r="R87" s="303"/>
      <c r="S87" s="303"/>
      <c r="T87" s="303"/>
      <c r="U87" s="303"/>
      <c r="V87" s="303"/>
      <c r="W87" s="303"/>
      <c r="X87" s="303"/>
      <c r="Y87" s="303"/>
      <c r="Z87" s="303"/>
    </row>
    <row r="88" ht="15.75" customHeight="1" spans="1:26">
      <c r="A88" s="303"/>
      <c r="B88" s="303"/>
      <c r="C88" s="303"/>
      <c r="D88" s="303"/>
      <c r="E88" s="303"/>
      <c r="F88" s="303"/>
      <c r="G88" s="303"/>
      <c r="H88" s="303"/>
      <c r="I88" s="303"/>
      <c r="J88" s="303"/>
      <c r="K88" s="303"/>
      <c r="L88" s="303"/>
      <c r="M88" s="303"/>
      <c r="N88" s="303"/>
      <c r="O88" s="303"/>
      <c r="P88" s="303"/>
      <c r="Q88" s="303"/>
      <c r="R88" s="303"/>
      <c r="S88" s="303"/>
      <c r="T88" s="303"/>
      <c r="U88" s="303"/>
      <c r="V88" s="303"/>
      <c r="W88" s="303"/>
      <c r="X88" s="303"/>
      <c r="Y88" s="303"/>
      <c r="Z88" s="303"/>
    </row>
    <row r="89" ht="15.75" customHeight="1" spans="1:26">
      <c r="A89" s="303"/>
      <c r="B89" s="303"/>
      <c r="C89" s="303"/>
      <c r="D89" s="303"/>
      <c r="E89" s="303"/>
      <c r="F89" s="303"/>
      <c r="G89" s="303"/>
      <c r="H89" s="303"/>
      <c r="I89" s="303"/>
      <c r="J89" s="303"/>
      <c r="K89" s="303"/>
      <c r="L89" s="303"/>
      <c r="M89" s="303"/>
      <c r="N89" s="303"/>
      <c r="O89" s="303"/>
      <c r="P89" s="303"/>
      <c r="Q89" s="303"/>
      <c r="R89" s="303"/>
      <c r="S89" s="303"/>
      <c r="T89" s="303"/>
      <c r="U89" s="303"/>
      <c r="V89" s="303"/>
      <c r="W89" s="303"/>
      <c r="X89" s="303"/>
      <c r="Y89" s="303"/>
      <c r="Z89" s="303"/>
    </row>
    <row r="90" ht="15.75" customHeight="1" spans="1:26">
      <c r="A90" s="303"/>
      <c r="B90" s="303"/>
      <c r="C90" s="303"/>
      <c r="D90" s="303"/>
      <c r="E90" s="303"/>
      <c r="F90" s="303"/>
      <c r="G90" s="303"/>
      <c r="H90" s="303"/>
      <c r="I90" s="303"/>
      <c r="J90" s="303"/>
      <c r="K90" s="303"/>
      <c r="L90" s="303"/>
      <c r="M90" s="303"/>
      <c r="N90" s="303"/>
      <c r="O90" s="303"/>
      <c r="P90" s="303"/>
      <c r="Q90" s="303"/>
      <c r="R90" s="303"/>
      <c r="S90" s="303"/>
      <c r="T90" s="303"/>
      <c r="U90" s="303"/>
      <c r="V90" s="303"/>
      <c r="W90" s="303"/>
      <c r="X90" s="303"/>
      <c r="Y90" s="303"/>
      <c r="Z90" s="303"/>
    </row>
    <row r="91" ht="15.75" customHeight="1" spans="1:26">
      <c r="A91" s="303"/>
      <c r="B91" s="303"/>
      <c r="C91" s="303"/>
      <c r="D91" s="303"/>
      <c r="E91" s="303"/>
      <c r="F91" s="303"/>
      <c r="G91" s="303"/>
      <c r="H91" s="303"/>
      <c r="I91" s="303"/>
      <c r="J91" s="303"/>
      <c r="K91" s="303"/>
      <c r="L91" s="303"/>
      <c r="M91" s="303"/>
      <c r="N91" s="303"/>
      <c r="O91" s="303"/>
      <c r="P91" s="303"/>
      <c r="Q91" s="303"/>
      <c r="R91" s="303"/>
      <c r="S91" s="303"/>
      <c r="T91" s="303"/>
      <c r="U91" s="303"/>
      <c r="V91" s="303"/>
      <c r="W91" s="303"/>
      <c r="X91" s="303"/>
      <c r="Y91" s="303"/>
      <c r="Z91" s="303"/>
    </row>
    <row r="92" ht="15.75" customHeight="1" spans="1:26">
      <c r="A92" s="303"/>
      <c r="B92" s="303"/>
      <c r="C92" s="303"/>
      <c r="D92" s="303"/>
      <c r="E92" s="303"/>
      <c r="F92" s="303"/>
      <c r="G92" s="303"/>
      <c r="H92" s="303"/>
      <c r="I92" s="303"/>
      <c r="J92" s="303"/>
      <c r="K92" s="303"/>
      <c r="L92" s="303"/>
      <c r="M92" s="303"/>
      <c r="N92" s="303"/>
      <c r="O92" s="303"/>
      <c r="P92" s="303"/>
      <c r="Q92" s="303"/>
      <c r="R92" s="303"/>
      <c r="S92" s="303"/>
      <c r="T92" s="303"/>
      <c r="U92" s="303"/>
      <c r="V92" s="303"/>
      <c r="W92" s="303"/>
      <c r="X92" s="303"/>
      <c r="Y92" s="303"/>
      <c r="Z92" s="303"/>
    </row>
    <row r="93" ht="15.75" customHeight="1" spans="1:26">
      <c r="A93" s="303"/>
      <c r="B93" s="303"/>
      <c r="C93" s="303"/>
      <c r="D93" s="303"/>
      <c r="E93" s="303"/>
      <c r="F93" s="303"/>
      <c r="G93" s="303"/>
      <c r="H93" s="303"/>
      <c r="I93" s="303"/>
      <c r="J93" s="303"/>
      <c r="K93" s="303"/>
      <c r="L93" s="303"/>
      <c r="M93" s="303"/>
      <c r="N93" s="303"/>
      <c r="O93" s="303"/>
      <c r="P93" s="303"/>
      <c r="Q93" s="303"/>
      <c r="R93" s="303"/>
      <c r="S93" s="303"/>
      <c r="T93" s="303"/>
      <c r="U93" s="303"/>
      <c r="V93" s="303"/>
      <c r="W93" s="303"/>
      <c r="X93" s="303"/>
      <c r="Y93" s="303"/>
      <c r="Z93" s="303"/>
    </row>
    <row r="94" ht="15.75" customHeight="1" spans="1:26">
      <c r="A94" s="303"/>
      <c r="B94" s="303"/>
      <c r="C94" s="303"/>
      <c r="D94" s="303"/>
      <c r="E94" s="303"/>
      <c r="F94" s="303"/>
      <c r="G94" s="303"/>
      <c r="H94" s="303"/>
      <c r="I94" s="303"/>
      <c r="J94" s="303"/>
      <c r="K94" s="303"/>
      <c r="L94" s="303"/>
      <c r="M94" s="303"/>
      <c r="N94" s="303"/>
      <c r="O94" s="303"/>
      <c r="P94" s="303"/>
      <c r="Q94" s="303"/>
      <c r="R94" s="303"/>
      <c r="S94" s="303"/>
      <c r="T94" s="303"/>
      <c r="U94" s="303"/>
      <c r="V94" s="303"/>
      <c r="W94" s="303"/>
      <c r="X94" s="303"/>
      <c r="Y94" s="303"/>
      <c r="Z94" s="303"/>
    </row>
    <row r="95" ht="15.75" customHeight="1" spans="1:26">
      <c r="A95" s="303"/>
      <c r="B95" s="303"/>
      <c r="C95" s="303"/>
      <c r="D95" s="303"/>
      <c r="E95" s="303"/>
      <c r="F95" s="303"/>
      <c r="G95" s="303"/>
      <c r="H95" s="303"/>
      <c r="I95" s="303"/>
      <c r="J95" s="303"/>
      <c r="K95" s="303"/>
      <c r="L95" s="303"/>
      <c r="M95" s="303"/>
      <c r="N95" s="303"/>
      <c r="O95" s="303"/>
      <c r="P95" s="303"/>
      <c r="Q95" s="303"/>
      <c r="R95" s="303"/>
      <c r="S95" s="303"/>
      <c r="T95" s="303"/>
      <c r="U95" s="303"/>
      <c r="V95" s="303"/>
      <c r="W95" s="303"/>
      <c r="X95" s="303"/>
      <c r="Y95" s="303"/>
      <c r="Z95" s="303"/>
    </row>
    <row r="96" ht="15.75" customHeight="1" spans="1:26">
      <c r="A96" s="303"/>
      <c r="B96" s="303"/>
      <c r="C96" s="303"/>
      <c r="D96" s="303"/>
      <c r="E96" s="303"/>
      <c r="F96" s="303"/>
      <c r="G96" s="303"/>
      <c r="H96" s="303"/>
      <c r="I96" s="303"/>
      <c r="J96" s="303"/>
      <c r="K96" s="303"/>
      <c r="L96" s="303"/>
      <c r="M96" s="303"/>
      <c r="N96" s="303"/>
      <c r="O96" s="303"/>
      <c r="P96" s="303"/>
      <c r="Q96" s="303"/>
      <c r="R96" s="303"/>
      <c r="S96" s="303"/>
      <c r="T96" s="303"/>
      <c r="U96" s="303"/>
      <c r="V96" s="303"/>
      <c r="W96" s="303"/>
      <c r="X96" s="303"/>
      <c r="Y96" s="303"/>
      <c r="Z96" s="303"/>
    </row>
    <row r="97" ht="15.75" customHeight="1" spans="1:26">
      <c r="A97" s="303"/>
      <c r="B97" s="303"/>
      <c r="C97" s="303"/>
      <c r="D97" s="303"/>
      <c r="E97" s="303"/>
      <c r="F97" s="303"/>
      <c r="G97" s="303"/>
      <c r="H97" s="303"/>
      <c r="I97" s="303"/>
      <c r="J97" s="303"/>
      <c r="K97" s="303"/>
      <c r="L97" s="303"/>
      <c r="M97" s="303"/>
      <c r="N97" s="303"/>
      <c r="O97" s="303"/>
      <c r="P97" s="303"/>
      <c r="Q97" s="303"/>
      <c r="R97" s="303"/>
      <c r="S97" s="303"/>
      <c r="T97" s="303"/>
      <c r="U97" s="303"/>
      <c r="V97" s="303"/>
      <c r="W97" s="303"/>
      <c r="X97" s="303"/>
      <c r="Y97" s="303"/>
      <c r="Z97" s="303"/>
    </row>
    <row r="98" ht="15.75" customHeight="1" spans="1:26">
      <c r="A98" s="303"/>
      <c r="B98" s="303"/>
      <c r="C98" s="303"/>
      <c r="D98" s="303"/>
      <c r="E98" s="303"/>
      <c r="F98" s="303"/>
      <c r="G98" s="303"/>
      <c r="H98" s="303"/>
      <c r="I98" s="303"/>
      <c r="J98" s="303"/>
      <c r="K98" s="303"/>
      <c r="L98" s="303"/>
      <c r="M98" s="303"/>
      <c r="N98" s="303"/>
      <c r="O98" s="303"/>
      <c r="P98" s="303"/>
      <c r="Q98" s="303"/>
      <c r="R98" s="303"/>
      <c r="S98" s="303"/>
      <c r="T98" s="303"/>
      <c r="U98" s="303"/>
      <c r="V98" s="303"/>
      <c r="W98" s="303"/>
      <c r="X98" s="303"/>
      <c r="Y98" s="303"/>
      <c r="Z98" s="303"/>
    </row>
    <row r="99" ht="15.75" customHeight="1" spans="1:26">
      <c r="A99" s="303"/>
      <c r="B99" s="303"/>
      <c r="C99" s="303"/>
      <c r="D99" s="303"/>
      <c r="E99" s="303"/>
      <c r="F99" s="303"/>
      <c r="G99" s="303"/>
      <c r="H99" s="303"/>
      <c r="I99" s="303"/>
      <c r="J99" s="303"/>
      <c r="K99" s="303"/>
      <c r="L99" s="303"/>
      <c r="M99" s="303"/>
      <c r="N99" s="303"/>
      <c r="O99" s="303"/>
      <c r="P99" s="303"/>
      <c r="Q99" s="303"/>
      <c r="R99" s="303"/>
      <c r="S99" s="303"/>
      <c r="T99" s="303"/>
      <c r="U99" s="303"/>
      <c r="V99" s="303"/>
      <c r="W99" s="303"/>
      <c r="X99" s="303"/>
      <c r="Y99" s="303"/>
      <c r="Z99" s="303"/>
    </row>
    <row r="100" ht="15.75" customHeight="1" spans="1:26">
      <c r="A100" s="303"/>
      <c r="B100" s="303"/>
      <c r="C100" s="303"/>
      <c r="D100" s="303"/>
      <c r="E100" s="303"/>
      <c r="F100" s="303"/>
      <c r="G100" s="303"/>
      <c r="H100" s="303"/>
      <c r="I100" s="303"/>
      <c r="J100" s="303"/>
      <c r="K100" s="303"/>
      <c r="L100" s="303"/>
      <c r="M100" s="303"/>
      <c r="N100" s="303"/>
      <c r="O100" s="303"/>
      <c r="P100" s="303"/>
      <c r="Q100" s="303"/>
      <c r="R100" s="303"/>
      <c r="S100" s="303"/>
      <c r="T100" s="303"/>
      <c r="U100" s="303"/>
      <c r="V100" s="303"/>
      <c r="W100" s="303"/>
      <c r="X100" s="303"/>
      <c r="Y100" s="303"/>
      <c r="Z100" s="303"/>
    </row>
    <row r="101" ht="15.75" customHeight="1" spans="1:26">
      <c r="A101" s="303"/>
      <c r="B101" s="303"/>
      <c r="C101" s="303"/>
      <c r="D101" s="303"/>
      <c r="E101" s="303"/>
      <c r="F101" s="303"/>
      <c r="G101" s="303"/>
      <c r="H101" s="303"/>
      <c r="I101" s="303"/>
      <c r="J101" s="303"/>
      <c r="K101" s="303"/>
      <c r="L101" s="303"/>
      <c r="M101" s="303"/>
      <c r="N101" s="303"/>
      <c r="O101" s="303"/>
      <c r="P101" s="303"/>
      <c r="Q101" s="303"/>
      <c r="R101" s="303"/>
      <c r="S101" s="303"/>
      <c r="T101" s="303"/>
      <c r="U101" s="303"/>
      <c r="V101" s="303"/>
      <c r="W101" s="303"/>
      <c r="X101" s="303"/>
      <c r="Y101" s="303"/>
      <c r="Z101" s="303"/>
    </row>
    <row r="102" ht="15.75" customHeight="1" spans="1:26">
      <c r="A102" s="303"/>
      <c r="B102" s="303"/>
      <c r="C102" s="303"/>
      <c r="D102" s="303"/>
      <c r="E102" s="303"/>
      <c r="F102" s="303"/>
      <c r="G102" s="303"/>
      <c r="H102" s="303"/>
      <c r="I102" s="303"/>
      <c r="J102" s="303"/>
      <c r="K102" s="303"/>
      <c r="L102" s="303"/>
      <c r="M102" s="303"/>
      <c r="N102" s="303"/>
      <c r="O102" s="303"/>
      <c r="P102" s="303"/>
      <c r="Q102" s="303"/>
      <c r="R102" s="303"/>
      <c r="S102" s="303"/>
      <c r="T102" s="303"/>
      <c r="U102" s="303"/>
      <c r="V102" s="303"/>
      <c r="W102" s="303"/>
      <c r="X102" s="303"/>
      <c r="Y102" s="303"/>
      <c r="Z102" s="303"/>
    </row>
    <row r="103" ht="15.75" customHeight="1" spans="1:26">
      <c r="A103" s="303"/>
      <c r="B103" s="303"/>
      <c r="C103" s="303"/>
      <c r="D103" s="303"/>
      <c r="E103" s="303"/>
      <c r="F103" s="303"/>
      <c r="G103" s="303"/>
      <c r="H103" s="303"/>
      <c r="I103" s="303"/>
      <c r="J103" s="303"/>
      <c r="K103" s="303"/>
      <c r="L103" s="303"/>
      <c r="M103" s="303"/>
      <c r="N103" s="303"/>
      <c r="O103" s="303"/>
      <c r="P103" s="303"/>
      <c r="Q103" s="303"/>
      <c r="R103" s="303"/>
      <c r="S103" s="303"/>
      <c r="T103" s="303"/>
      <c r="U103" s="303"/>
      <c r="V103" s="303"/>
      <c r="W103" s="303"/>
      <c r="X103" s="303"/>
      <c r="Y103" s="303"/>
      <c r="Z103" s="303"/>
    </row>
    <row r="104" ht="15.75" customHeight="1" spans="1:26">
      <c r="A104" s="303"/>
      <c r="B104" s="303"/>
      <c r="C104" s="303"/>
      <c r="D104" s="303"/>
      <c r="E104" s="303"/>
      <c r="F104" s="303"/>
      <c r="G104" s="303"/>
      <c r="H104" s="303"/>
      <c r="I104" s="303"/>
      <c r="J104" s="303"/>
      <c r="K104" s="303"/>
      <c r="L104" s="303"/>
      <c r="M104" s="303"/>
      <c r="N104" s="303"/>
      <c r="O104" s="303"/>
      <c r="P104" s="303"/>
      <c r="Q104" s="303"/>
      <c r="R104" s="303"/>
      <c r="S104" s="303"/>
      <c r="T104" s="303"/>
      <c r="U104" s="303"/>
      <c r="V104" s="303"/>
      <c r="W104" s="303"/>
      <c r="X104" s="303"/>
      <c r="Y104" s="303"/>
      <c r="Z104" s="303"/>
    </row>
    <row r="105" ht="15.75" customHeight="1" spans="1:26">
      <c r="A105" s="303"/>
      <c r="B105" s="303"/>
      <c r="C105" s="303"/>
      <c r="D105" s="303"/>
      <c r="E105" s="303"/>
      <c r="F105" s="303"/>
      <c r="G105" s="303"/>
      <c r="H105" s="303"/>
      <c r="I105" s="303"/>
      <c r="J105" s="303"/>
      <c r="K105" s="303"/>
      <c r="L105" s="303"/>
      <c r="M105" s="303"/>
      <c r="N105" s="303"/>
      <c r="O105" s="303"/>
      <c r="P105" s="303"/>
      <c r="Q105" s="303"/>
      <c r="R105" s="303"/>
      <c r="S105" s="303"/>
      <c r="T105" s="303"/>
      <c r="U105" s="303"/>
      <c r="V105" s="303"/>
      <c r="W105" s="303"/>
      <c r="X105" s="303"/>
      <c r="Y105" s="303"/>
      <c r="Z105" s="303"/>
    </row>
    <row r="106" ht="15.75" customHeight="1" spans="1:26">
      <c r="A106" s="303"/>
      <c r="B106" s="303"/>
      <c r="C106" s="303"/>
      <c r="D106" s="303"/>
      <c r="E106" s="303"/>
      <c r="F106" s="303"/>
      <c r="G106" s="303"/>
      <c r="H106" s="303"/>
      <c r="I106" s="303"/>
      <c r="J106" s="303"/>
      <c r="K106" s="303"/>
      <c r="L106" s="303"/>
      <c r="M106" s="303"/>
      <c r="N106" s="303"/>
      <c r="O106" s="303"/>
      <c r="P106" s="303"/>
      <c r="Q106" s="303"/>
      <c r="R106" s="303"/>
      <c r="S106" s="303"/>
      <c r="T106" s="303"/>
      <c r="U106" s="303"/>
      <c r="V106" s="303"/>
      <c r="W106" s="303"/>
      <c r="X106" s="303"/>
      <c r="Y106" s="303"/>
      <c r="Z106" s="303"/>
    </row>
    <row r="107" ht="15.75" customHeight="1" spans="1:26">
      <c r="A107" s="303"/>
      <c r="B107" s="303"/>
      <c r="C107" s="303"/>
      <c r="D107" s="303"/>
      <c r="E107" s="303"/>
      <c r="F107" s="303"/>
      <c r="G107" s="303"/>
      <c r="H107" s="303"/>
      <c r="I107" s="303"/>
      <c r="J107" s="303"/>
      <c r="K107" s="303"/>
      <c r="L107" s="303"/>
      <c r="M107" s="303"/>
      <c r="N107" s="303"/>
      <c r="O107" s="303"/>
      <c r="P107" s="303"/>
      <c r="Q107" s="303"/>
      <c r="R107" s="303"/>
      <c r="S107" s="303"/>
      <c r="T107" s="303"/>
      <c r="U107" s="303"/>
      <c r="V107" s="303"/>
      <c r="W107" s="303"/>
      <c r="X107" s="303"/>
      <c r="Y107" s="303"/>
      <c r="Z107" s="303"/>
    </row>
    <row r="108" ht="15.75" customHeight="1" spans="1:26">
      <c r="A108" s="303"/>
      <c r="B108" s="303"/>
      <c r="C108" s="303"/>
      <c r="D108" s="303"/>
      <c r="E108" s="303"/>
      <c r="F108" s="303"/>
      <c r="G108" s="303"/>
      <c r="H108" s="303"/>
      <c r="I108" s="303"/>
      <c r="J108" s="303"/>
      <c r="K108" s="303"/>
      <c r="L108" s="303"/>
      <c r="M108" s="303"/>
      <c r="N108" s="303"/>
      <c r="O108" s="303"/>
      <c r="P108" s="303"/>
      <c r="Q108" s="303"/>
      <c r="R108" s="303"/>
      <c r="S108" s="303"/>
      <c r="T108" s="303"/>
      <c r="U108" s="303"/>
      <c r="V108" s="303"/>
      <c r="W108" s="303"/>
      <c r="X108" s="303"/>
      <c r="Y108" s="303"/>
      <c r="Z108" s="303"/>
    </row>
    <row r="109" ht="15.75" customHeight="1" spans="1:26">
      <c r="A109" s="303"/>
      <c r="B109" s="303"/>
      <c r="C109" s="303"/>
      <c r="D109" s="303"/>
      <c r="E109" s="303"/>
      <c r="F109" s="303"/>
      <c r="G109" s="303"/>
      <c r="H109" s="303"/>
      <c r="I109" s="303"/>
      <c r="J109" s="303"/>
      <c r="K109" s="303"/>
      <c r="L109" s="303"/>
      <c r="M109" s="303"/>
      <c r="N109" s="303"/>
      <c r="O109" s="303"/>
      <c r="P109" s="303"/>
      <c r="Q109" s="303"/>
      <c r="R109" s="303"/>
      <c r="S109" s="303"/>
      <c r="T109" s="303"/>
      <c r="U109" s="303"/>
      <c r="V109" s="303"/>
      <c r="W109" s="303"/>
      <c r="X109" s="303"/>
      <c r="Y109" s="303"/>
      <c r="Z109" s="303"/>
    </row>
    <row r="110" ht="15.75" customHeight="1" spans="1:26">
      <c r="A110" s="303"/>
      <c r="B110" s="303"/>
      <c r="C110" s="303"/>
      <c r="D110" s="303"/>
      <c r="E110" s="303"/>
      <c r="F110" s="303"/>
      <c r="G110" s="303"/>
      <c r="H110" s="303"/>
      <c r="I110" s="303"/>
      <c r="J110" s="303"/>
      <c r="K110" s="303"/>
      <c r="L110" s="303"/>
      <c r="M110" s="303"/>
      <c r="N110" s="303"/>
      <c r="O110" s="303"/>
      <c r="P110" s="303"/>
      <c r="Q110" s="303"/>
      <c r="R110" s="303"/>
      <c r="S110" s="303"/>
      <c r="T110" s="303"/>
      <c r="U110" s="303"/>
      <c r="V110" s="303"/>
      <c r="W110" s="303"/>
      <c r="X110" s="303"/>
      <c r="Y110" s="303"/>
      <c r="Z110" s="303"/>
    </row>
    <row r="111" ht="15.75" customHeight="1" spans="1:26">
      <c r="A111" s="303"/>
      <c r="B111" s="303"/>
      <c r="C111" s="303"/>
      <c r="D111" s="303"/>
      <c r="E111" s="303"/>
      <c r="F111" s="303"/>
      <c r="G111" s="303"/>
      <c r="H111" s="303"/>
      <c r="I111" s="303"/>
      <c r="J111" s="303"/>
      <c r="K111" s="303"/>
      <c r="L111" s="303"/>
      <c r="M111" s="303"/>
      <c r="N111" s="303"/>
      <c r="O111" s="303"/>
      <c r="P111" s="303"/>
      <c r="Q111" s="303"/>
      <c r="R111" s="303"/>
      <c r="S111" s="303"/>
      <c r="T111" s="303"/>
      <c r="U111" s="303"/>
      <c r="V111" s="303"/>
      <c r="W111" s="303"/>
      <c r="X111" s="303"/>
      <c r="Y111" s="303"/>
      <c r="Z111" s="303"/>
    </row>
    <row r="112" ht="15.75" customHeight="1" spans="1:26">
      <c r="A112" s="303"/>
      <c r="B112" s="303"/>
      <c r="C112" s="303"/>
      <c r="D112" s="303"/>
      <c r="E112" s="303"/>
      <c r="F112" s="303"/>
      <c r="G112" s="303"/>
      <c r="H112" s="303"/>
      <c r="I112" s="303"/>
      <c r="J112" s="303"/>
      <c r="K112" s="303"/>
      <c r="L112" s="303"/>
      <c r="M112" s="303"/>
      <c r="N112" s="303"/>
      <c r="O112" s="303"/>
      <c r="P112" s="303"/>
      <c r="Q112" s="303"/>
      <c r="R112" s="303"/>
      <c r="S112" s="303"/>
      <c r="T112" s="303"/>
      <c r="U112" s="303"/>
      <c r="V112" s="303"/>
      <c r="W112" s="303"/>
      <c r="X112" s="303"/>
      <c r="Y112" s="303"/>
      <c r="Z112" s="303"/>
    </row>
    <row r="113" ht="15.75" customHeight="1" spans="1:26">
      <c r="A113" s="303"/>
      <c r="B113" s="303"/>
      <c r="C113" s="303"/>
      <c r="D113" s="303"/>
      <c r="E113" s="303"/>
      <c r="F113" s="303"/>
      <c r="G113" s="303"/>
      <c r="H113" s="303"/>
      <c r="I113" s="303"/>
      <c r="J113" s="303"/>
      <c r="K113" s="303"/>
      <c r="L113" s="303"/>
      <c r="M113" s="303"/>
      <c r="N113" s="303"/>
      <c r="O113" s="303"/>
      <c r="P113" s="303"/>
      <c r="Q113" s="303"/>
      <c r="R113" s="303"/>
      <c r="S113" s="303"/>
      <c r="T113" s="303"/>
      <c r="U113" s="303"/>
      <c r="V113" s="303"/>
      <c r="W113" s="303"/>
      <c r="X113" s="303"/>
      <c r="Y113" s="303"/>
      <c r="Z113" s="303"/>
    </row>
    <row r="114" ht="15.75" customHeight="1" spans="1:26">
      <c r="A114" s="303"/>
      <c r="B114" s="303"/>
      <c r="C114" s="303"/>
      <c r="D114" s="303"/>
      <c r="E114" s="303"/>
      <c r="F114" s="303"/>
      <c r="G114" s="303"/>
      <c r="H114" s="303"/>
      <c r="I114" s="303"/>
      <c r="J114" s="303"/>
      <c r="K114" s="303"/>
      <c r="L114" s="303"/>
      <c r="M114" s="303"/>
      <c r="N114" s="303"/>
      <c r="O114" s="303"/>
      <c r="P114" s="303"/>
      <c r="Q114" s="303"/>
      <c r="R114" s="303"/>
      <c r="S114" s="303"/>
      <c r="T114" s="303"/>
      <c r="U114" s="303"/>
      <c r="V114" s="303"/>
      <c r="W114" s="303"/>
      <c r="X114" s="303"/>
      <c r="Y114" s="303"/>
      <c r="Z114" s="303"/>
    </row>
    <row r="115" ht="15.75" customHeight="1" spans="1:26">
      <c r="A115" s="303"/>
      <c r="B115" s="303"/>
      <c r="C115" s="303"/>
      <c r="D115" s="303"/>
      <c r="E115" s="303"/>
      <c r="F115" s="303"/>
      <c r="G115" s="303"/>
      <c r="H115" s="303"/>
      <c r="I115" s="303"/>
      <c r="J115" s="303"/>
      <c r="K115" s="303"/>
      <c r="L115" s="303"/>
      <c r="M115" s="303"/>
      <c r="N115" s="303"/>
      <c r="O115" s="303"/>
      <c r="P115" s="303"/>
      <c r="Q115" s="303"/>
      <c r="R115" s="303"/>
      <c r="S115" s="303"/>
      <c r="T115" s="303"/>
      <c r="U115" s="303"/>
      <c r="V115" s="303"/>
      <c r="W115" s="303"/>
      <c r="X115" s="303"/>
      <c r="Y115" s="303"/>
      <c r="Z115" s="303"/>
    </row>
    <row r="116" ht="15.75" customHeight="1" spans="1:26">
      <c r="A116" s="303"/>
      <c r="B116" s="303"/>
      <c r="C116" s="303"/>
      <c r="D116" s="303"/>
      <c r="E116" s="303"/>
      <c r="F116" s="303"/>
      <c r="G116" s="303"/>
      <c r="H116" s="303"/>
      <c r="I116" s="303"/>
      <c r="J116" s="303"/>
      <c r="K116" s="303"/>
      <c r="L116" s="303"/>
      <c r="M116" s="303"/>
      <c r="N116" s="303"/>
      <c r="O116" s="303"/>
      <c r="P116" s="303"/>
      <c r="Q116" s="303"/>
      <c r="R116" s="303"/>
      <c r="S116" s="303"/>
      <c r="T116" s="303"/>
      <c r="U116" s="303"/>
      <c r="V116" s="303"/>
      <c r="W116" s="303"/>
      <c r="X116" s="303"/>
      <c r="Y116" s="303"/>
      <c r="Z116" s="303"/>
    </row>
    <row r="117" ht="15.75" customHeight="1" spans="1:26">
      <c r="A117" s="303"/>
      <c r="B117" s="303"/>
      <c r="C117" s="303"/>
      <c r="D117" s="303"/>
      <c r="E117" s="303"/>
      <c r="F117" s="303"/>
      <c r="G117" s="303"/>
      <c r="H117" s="303"/>
      <c r="I117" s="303"/>
      <c r="J117" s="303"/>
      <c r="K117" s="303"/>
      <c r="L117" s="303"/>
      <c r="M117" s="303"/>
      <c r="N117" s="303"/>
      <c r="O117" s="303"/>
      <c r="P117" s="303"/>
      <c r="Q117" s="303"/>
      <c r="R117" s="303"/>
      <c r="S117" s="303"/>
      <c r="T117" s="303"/>
      <c r="U117" s="303"/>
      <c r="V117" s="303"/>
      <c r="W117" s="303"/>
      <c r="X117" s="303"/>
      <c r="Y117" s="303"/>
      <c r="Z117" s="303"/>
    </row>
    <row r="118" ht="15.75" customHeight="1" spans="1:26">
      <c r="A118" s="303"/>
      <c r="B118" s="303"/>
      <c r="C118" s="303"/>
      <c r="D118" s="303"/>
      <c r="E118" s="303"/>
      <c r="F118" s="303"/>
      <c r="G118" s="303"/>
      <c r="H118" s="303"/>
      <c r="I118" s="303"/>
      <c r="J118" s="303"/>
      <c r="K118" s="303"/>
      <c r="L118" s="303"/>
      <c r="M118" s="303"/>
      <c r="N118" s="303"/>
      <c r="O118" s="303"/>
      <c r="P118" s="303"/>
      <c r="Q118" s="303"/>
      <c r="R118" s="303"/>
      <c r="S118" s="303"/>
      <c r="T118" s="303"/>
      <c r="U118" s="303"/>
      <c r="V118" s="303"/>
      <c r="W118" s="303"/>
      <c r="X118" s="303"/>
      <c r="Y118" s="303"/>
      <c r="Z118" s="303"/>
    </row>
    <row r="119" ht="15.75" customHeight="1" spans="1:26">
      <c r="A119" s="303"/>
      <c r="B119" s="303"/>
      <c r="C119" s="303"/>
      <c r="D119" s="303"/>
      <c r="E119" s="303"/>
      <c r="F119" s="303"/>
      <c r="G119" s="303"/>
      <c r="H119" s="303"/>
      <c r="I119" s="303"/>
      <c r="J119" s="303"/>
      <c r="K119" s="303"/>
      <c r="L119" s="303"/>
      <c r="M119" s="303"/>
      <c r="N119" s="303"/>
      <c r="O119" s="303"/>
      <c r="P119" s="303"/>
      <c r="Q119" s="303"/>
      <c r="R119" s="303"/>
      <c r="S119" s="303"/>
      <c r="T119" s="303"/>
      <c r="U119" s="303"/>
      <c r="V119" s="303"/>
      <c r="W119" s="303"/>
      <c r="X119" s="303"/>
      <c r="Y119" s="303"/>
      <c r="Z119" s="303"/>
    </row>
    <row r="120" ht="15.75" customHeight="1" spans="1:26">
      <c r="A120" s="303"/>
      <c r="B120" s="303"/>
      <c r="C120" s="303"/>
      <c r="D120" s="303"/>
      <c r="E120" s="303"/>
      <c r="F120" s="303"/>
      <c r="G120" s="303"/>
      <c r="H120" s="303"/>
      <c r="I120" s="303"/>
      <c r="J120" s="303"/>
      <c r="K120" s="303"/>
      <c r="L120" s="303"/>
      <c r="M120" s="303"/>
      <c r="N120" s="303"/>
      <c r="O120" s="303"/>
      <c r="P120" s="303"/>
      <c r="Q120" s="303"/>
      <c r="R120" s="303"/>
      <c r="S120" s="303"/>
      <c r="T120" s="303"/>
      <c r="U120" s="303"/>
      <c r="V120" s="303"/>
      <c r="W120" s="303"/>
      <c r="X120" s="303"/>
      <c r="Y120" s="303"/>
      <c r="Z120" s="303"/>
    </row>
    <row r="121" ht="15.75" customHeight="1" spans="1:26">
      <c r="A121" s="303"/>
      <c r="B121" s="303"/>
      <c r="C121" s="303"/>
      <c r="D121" s="303"/>
      <c r="E121" s="303"/>
      <c r="F121" s="303"/>
      <c r="G121" s="303"/>
      <c r="H121" s="303"/>
      <c r="I121" s="303"/>
      <c r="J121" s="303"/>
      <c r="K121" s="303"/>
      <c r="L121" s="303"/>
      <c r="M121" s="303"/>
      <c r="N121" s="303"/>
      <c r="O121" s="303"/>
      <c r="P121" s="303"/>
      <c r="Q121" s="303"/>
      <c r="R121" s="303"/>
      <c r="S121" s="303"/>
      <c r="T121" s="303"/>
      <c r="U121" s="303"/>
      <c r="V121" s="303"/>
      <c r="W121" s="303"/>
      <c r="X121" s="303"/>
      <c r="Y121" s="303"/>
      <c r="Z121" s="303"/>
    </row>
    <row r="122" ht="15.75" customHeight="1" spans="1:26">
      <c r="A122" s="303"/>
      <c r="B122" s="303"/>
      <c r="C122" s="303"/>
      <c r="D122" s="303"/>
      <c r="E122" s="303"/>
      <c r="F122" s="303"/>
      <c r="G122" s="303"/>
      <c r="H122" s="303"/>
      <c r="I122" s="303"/>
      <c r="J122" s="303"/>
      <c r="K122" s="303"/>
      <c r="L122" s="303"/>
      <c r="M122" s="303"/>
      <c r="N122" s="303"/>
      <c r="O122" s="303"/>
      <c r="P122" s="303"/>
      <c r="Q122" s="303"/>
      <c r="R122" s="303"/>
      <c r="S122" s="303"/>
      <c r="T122" s="303"/>
      <c r="U122" s="303"/>
      <c r="V122" s="303"/>
      <c r="W122" s="303"/>
      <c r="X122" s="303"/>
      <c r="Y122" s="303"/>
      <c r="Z122" s="303"/>
    </row>
    <row r="123" ht="15.75" customHeight="1" spans="1:26">
      <c r="A123" s="303"/>
      <c r="B123" s="303"/>
      <c r="C123" s="303"/>
      <c r="D123" s="303"/>
      <c r="E123" s="303"/>
      <c r="F123" s="303"/>
      <c r="G123" s="303"/>
      <c r="H123" s="303"/>
      <c r="I123" s="303"/>
      <c r="J123" s="303"/>
      <c r="K123" s="303"/>
      <c r="L123" s="303"/>
      <c r="M123" s="303"/>
      <c r="N123" s="303"/>
      <c r="O123" s="303"/>
      <c r="P123" s="303"/>
      <c r="Q123" s="303"/>
      <c r="R123" s="303"/>
      <c r="S123" s="303"/>
      <c r="T123" s="303"/>
      <c r="U123" s="303"/>
      <c r="V123" s="303"/>
      <c r="W123" s="303"/>
      <c r="X123" s="303"/>
      <c r="Y123" s="303"/>
      <c r="Z123" s="303"/>
    </row>
    <row r="124" ht="15.75" customHeight="1" spans="1:26">
      <c r="A124" s="303"/>
      <c r="B124" s="303"/>
      <c r="C124" s="303"/>
      <c r="D124" s="303"/>
      <c r="E124" s="303"/>
      <c r="F124" s="303"/>
      <c r="G124" s="303"/>
      <c r="H124" s="303"/>
      <c r="I124" s="303"/>
      <c r="J124" s="303"/>
      <c r="K124" s="303"/>
      <c r="L124" s="303"/>
      <c r="M124" s="303"/>
      <c r="N124" s="303"/>
      <c r="O124" s="303"/>
      <c r="P124" s="303"/>
      <c r="Q124" s="303"/>
      <c r="R124" s="303"/>
      <c r="S124" s="303"/>
      <c r="T124" s="303"/>
      <c r="U124" s="303"/>
      <c r="V124" s="303"/>
      <c r="W124" s="303"/>
      <c r="X124" s="303"/>
      <c r="Y124" s="303"/>
      <c r="Z124" s="303"/>
    </row>
    <row r="125" ht="15.75" customHeight="1" spans="1:26">
      <c r="A125" s="303"/>
      <c r="B125" s="303"/>
      <c r="C125" s="303"/>
      <c r="D125" s="303"/>
      <c r="E125" s="303"/>
      <c r="F125" s="303"/>
      <c r="G125" s="303"/>
      <c r="H125" s="303"/>
      <c r="I125" s="303"/>
      <c r="J125" s="303"/>
      <c r="K125" s="303"/>
      <c r="L125" s="303"/>
      <c r="M125" s="303"/>
      <c r="N125" s="303"/>
      <c r="O125" s="303"/>
      <c r="P125" s="303"/>
      <c r="Q125" s="303"/>
      <c r="R125" s="303"/>
      <c r="S125" s="303"/>
      <c r="T125" s="303"/>
      <c r="U125" s="303"/>
      <c r="V125" s="303"/>
      <c r="W125" s="303"/>
      <c r="X125" s="303"/>
      <c r="Y125" s="303"/>
      <c r="Z125" s="303"/>
    </row>
    <row r="126" ht="15.75" customHeight="1" spans="1:26">
      <c r="A126" s="303"/>
      <c r="B126" s="303"/>
      <c r="C126" s="303"/>
      <c r="D126" s="303"/>
      <c r="E126" s="303"/>
      <c r="F126" s="303"/>
      <c r="G126" s="303"/>
      <c r="H126" s="303"/>
      <c r="I126" s="303"/>
      <c r="J126" s="303"/>
      <c r="K126" s="303"/>
      <c r="L126" s="303"/>
      <c r="M126" s="303"/>
      <c r="N126" s="303"/>
      <c r="O126" s="303"/>
      <c r="P126" s="303"/>
      <c r="Q126" s="303"/>
      <c r="R126" s="303"/>
      <c r="S126" s="303"/>
      <c r="T126" s="303"/>
      <c r="U126" s="303"/>
      <c r="V126" s="303"/>
      <c r="W126" s="303"/>
      <c r="X126" s="303"/>
      <c r="Y126" s="303"/>
      <c r="Z126" s="303"/>
    </row>
    <row r="127" ht="15.75" customHeight="1" spans="1:26">
      <c r="A127" s="303"/>
      <c r="B127" s="303"/>
      <c r="C127" s="303"/>
      <c r="D127" s="303"/>
      <c r="E127" s="303"/>
      <c r="F127" s="303"/>
      <c r="G127" s="303"/>
      <c r="H127" s="303"/>
      <c r="I127" s="303"/>
      <c r="J127" s="303"/>
      <c r="K127" s="303"/>
      <c r="L127" s="303"/>
      <c r="M127" s="303"/>
      <c r="N127" s="303"/>
      <c r="O127" s="303"/>
      <c r="P127" s="303"/>
      <c r="Q127" s="303"/>
      <c r="R127" s="303"/>
      <c r="S127" s="303"/>
      <c r="T127" s="303"/>
      <c r="U127" s="303"/>
      <c r="V127" s="303"/>
      <c r="W127" s="303"/>
      <c r="X127" s="303"/>
      <c r="Y127" s="303"/>
      <c r="Z127" s="303"/>
    </row>
    <row r="128" ht="15.75" customHeight="1" spans="1:26">
      <c r="A128" s="303"/>
      <c r="B128" s="303"/>
      <c r="C128" s="303"/>
      <c r="D128" s="303"/>
      <c r="E128" s="303"/>
      <c r="F128" s="303"/>
      <c r="G128" s="303"/>
      <c r="H128" s="303"/>
      <c r="I128" s="303"/>
      <c r="J128" s="303"/>
      <c r="K128" s="303"/>
      <c r="L128" s="303"/>
      <c r="M128" s="303"/>
      <c r="N128" s="303"/>
      <c r="O128" s="303"/>
      <c r="P128" s="303"/>
      <c r="Q128" s="303"/>
      <c r="R128" s="303"/>
      <c r="S128" s="303"/>
      <c r="T128" s="303"/>
      <c r="U128" s="303"/>
      <c r="V128" s="303"/>
      <c r="W128" s="303"/>
      <c r="X128" s="303"/>
      <c r="Y128" s="303"/>
      <c r="Z128" s="303"/>
    </row>
    <row r="129" ht="15.75" customHeight="1" spans="1:26">
      <c r="A129" s="303"/>
      <c r="B129" s="303"/>
      <c r="C129" s="303"/>
      <c r="D129" s="303"/>
      <c r="E129" s="303"/>
      <c r="F129" s="303"/>
      <c r="G129" s="303"/>
      <c r="H129" s="303"/>
      <c r="I129" s="303"/>
      <c r="J129" s="303"/>
      <c r="K129" s="303"/>
      <c r="L129" s="303"/>
      <c r="M129" s="303"/>
      <c r="N129" s="303"/>
      <c r="O129" s="303"/>
      <c r="P129" s="303"/>
      <c r="Q129" s="303"/>
      <c r="R129" s="303"/>
      <c r="S129" s="303"/>
      <c r="T129" s="303"/>
      <c r="U129" s="303"/>
      <c r="V129" s="303"/>
      <c r="W129" s="303"/>
      <c r="X129" s="303"/>
      <c r="Y129" s="303"/>
      <c r="Z129" s="303"/>
    </row>
    <row r="130" ht="15.75" customHeight="1" spans="1:26">
      <c r="A130" s="303"/>
      <c r="B130" s="303"/>
      <c r="C130" s="303"/>
      <c r="D130" s="303"/>
      <c r="E130" s="303"/>
      <c r="F130" s="303"/>
      <c r="G130" s="303"/>
      <c r="H130" s="303"/>
      <c r="I130" s="303"/>
      <c r="J130" s="303"/>
      <c r="K130" s="303"/>
      <c r="L130" s="303"/>
      <c r="M130" s="303"/>
      <c r="N130" s="303"/>
      <c r="O130" s="303"/>
      <c r="P130" s="303"/>
      <c r="Q130" s="303"/>
      <c r="R130" s="303"/>
      <c r="S130" s="303"/>
      <c r="T130" s="303"/>
      <c r="U130" s="303"/>
      <c r="V130" s="303"/>
      <c r="W130" s="303"/>
      <c r="X130" s="303"/>
      <c r="Y130" s="303"/>
      <c r="Z130" s="303"/>
    </row>
    <row r="131" ht="15.75" customHeight="1" spans="1:26">
      <c r="A131" s="303"/>
      <c r="B131" s="303"/>
      <c r="C131" s="303"/>
      <c r="D131" s="303"/>
      <c r="E131" s="303"/>
      <c r="F131" s="303"/>
      <c r="G131" s="303"/>
      <c r="H131" s="303"/>
      <c r="I131" s="303"/>
      <c r="J131" s="303"/>
      <c r="K131" s="303"/>
      <c r="L131" s="303"/>
      <c r="M131" s="303"/>
      <c r="N131" s="303"/>
      <c r="O131" s="303"/>
      <c r="P131" s="303"/>
      <c r="Q131" s="303"/>
      <c r="R131" s="303"/>
      <c r="S131" s="303"/>
      <c r="T131" s="303"/>
      <c r="U131" s="303"/>
      <c r="V131" s="303"/>
      <c r="W131" s="303"/>
      <c r="X131" s="303"/>
      <c r="Y131" s="303"/>
      <c r="Z131" s="303"/>
    </row>
    <row r="132" ht="15.75" customHeight="1" spans="1:26">
      <c r="A132" s="303"/>
      <c r="B132" s="303"/>
      <c r="C132" s="303"/>
      <c r="D132" s="303"/>
      <c r="E132" s="303"/>
      <c r="F132" s="303"/>
      <c r="G132" s="303"/>
      <c r="H132" s="303"/>
      <c r="I132" s="303"/>
      <c r="J132" s="303"/>
      <c r="K132" s="303"/>
      <c r="L132" s="303"/>
      <c r="M132" s="303"/>
      <c r="N132" s="303"/>
      <c r="O132" s="303"/>
      <c r="P132" s="303"/>
      <c r="Q132" s="303"/>
      <c r="R132" s="303"/>
      <c r="S132" s="303"/>
      <c r="T132" s="303"/>
      <c r="U132" s="303"/>
      <c r="V132" s="303"/>
      <c r="W132" s="303"/>
      <c r="X132" s="303"/>
      <c r="Y132" s="303"/>
      <c r="Z132" s="303"/>
    </row>
    <row r="133" ht="15.75" customHeight="1" spans="1:26">
      <c r="A133" s="303"/>
      <c r="B133" s="303"/>
      <c r="C133" s="303"/>
      <c r="D133" s="303"/>
      <c r="E133" s="303"/>
      <c r="F133" s="303"/>
      <c r="G133" s="303"/>
      <c r="H133" s="303"/>
      <c r="I133" s="303"/>
      <c r="J133" s="303"/>
      <c r="K133" s="303"/>
      <c r="L133" s="303"/>
      <c r="M133" s="303"/>
      <c r="N133" s="303"/>
      <c r="O133" s="303"/>
      <c r="P133" s="303"/>
      <c r="Q133" s="303"/>
      <c r="R133" s="303"/>
      <c r="S133" s="303"/>
      <c r="T133" s="303"/>
      <c r="U133" s="303"/>
      <c r="V133" s="303"/>
      <c r="W133" s="303"/>
      <c r="X133" s="303"/>
      <c r="Y133" s="303"/>
      <c r="Z133" s="303"/>
    </row>
    <row r="134" ht="15.75" customHeight="1" spans="1:26">
      <c r="A134" s="303"/>
      <c r="B134" s="303"/>
      <c r="C134" s="303"/>
      <c r="D134" s="303"/>
      <c r="E134" s="303"/>
      <c r="F134" s="303"/>
      <c r="G134" s="303"/>
      <c r="H134" s="303"/>
      <c r="I134" s="303"/>
      <c r="J134" s="303"/>
      <c r="K134" s="303"/>
      <c r="L134" s="303"/>
      <c r="M134" s="303"/>
      <c r="N134" s="303"/>
      <c r="O134" s="303"/>
      <c r="P134" s="303"/>
      <c r="Q134" s="303"/>
      <c r="R134" s="303"/>
      <c r="S134" s="303"/>
      <c r="T134" s="303"/>
      <c r="U134" s="303"/>
      <c r="V134" s="303"/>
      <c r="W134" s="303"/>
      <c r="X134" s="303"/>
      <c r="Y134" s="303"/>
      <c r="Z134" s="303"/>
    </row>
    <row r="135" ht="15.75" customHeight="1" spans="1:26">
      <c r="A135" s="303"/>
      <c r="B135" s="303"/>
      <c r="C135" s="303"/>
      <c r="D135" s="303"/>
      <c r="E135" s="303"/>
      <c r="F135" s="303"/>
      <c r="G135" s="303"/>
      <c r="H135" s="303"/>
      <c r="I135" s="303"/>
      <c r="J135" s="303"/>
      <c r="K135" s="303"/>
      <c r="L135" s="303"/>
      <c r="M135" s="303"/>
      <c r="N135" s="303"/>
      <c r="O135" s="303"/>
      <c r="P135" s="303"/>
      <c r="Q135" s="303"/>
      <c r="R135" s="303"/>
      <c r="S135" s="303"/>
      <c r="T135" s="303"/>
      <c r="U135" s="303"/>
      <c r="V135" s="303"/>
      <c r="W135" s="303"/>
      <c r="X135" s="303"/>
      <c r="Y135" s="303"/>
      <c r="Z135" s="303"/>
    </row>
    <row r="136" ht="15.75" customHeight="1" spans="1:26">
      <c r="A136" s="303"/>
      <c r="B136" s="303"/>
      <c r="C136" s="303"/>
      <c r="D136" s="303"/>
      <c r="E136" s="303"/>
      <c r="F136" s="303"/>
      <c r="G136" s="303"/>
      <c r="H136" s="303"/>
      <c r="I136" s="303"/>
      <c r="J136" s="303"/>
      <c r="K136" s="303"/>
      <c r="L136" s="303"/>
      <c r="M136" s="303"/>
      <c r="N136" s="303"/>
      <c r="O136" s="303"/>
      <c r="P136" s="303"/>
      <c r="Q136" s="303"/>
      <c r="R136" s="303"/>
      <c r="S136" s="303"/>
      <c r="T136" s="303"/>
      <c r="U136" s="303"/>
      <c r="V136" s="303"/>
      <c r="W136" s="303"/>
      <c r="X136" s="303"/>
      <c r="Y136" s="303"/>
      <c r="Z136" s="303"/>
    </row>
    <row r="137" ht="15.75" customHeight="1" spans="1:26">
      <c r="A137" s="303"/>
      <c r="B137" s="303"/>
      <c r="C137" s="303"/>
      <c r="D137" s="303"/>
      <c r="E137" s="303"/>
      <c r="F137" s="303"/>
      <c r="G137" s="303"/>
      <c r="H137" s="303"/>
      <c r="I137" s="303"/>
      <c r="J137" s="303"/>
      <c r="K137" s="303"/>
      <c r="L137" s="303"/>
      <c r="M137" s="303"/>
      <c r="N137" s="303"/>
      <c r="O137" s="303"/>
      <c r="P137" s="303"/>
      <c r="Q137" s="303"/>
      <c r="R137" s="303"/>
      <c r="S137" s="303"/>
      <c r="T137" s="303"/>
      <c r="U137" s="303"/>
      <c r="V137" s="303"/>
      <c r="W137" s="303"/>
      <c r="X137" s="303"/>
      <c r="Y137" s="303"/>
      <c r="Z137" s="303"/>
    </row>
    <row r="138" ht="15.75" customHeight="1" spans="1:26">
      <c r="A138" s="303"/>
      <c r="B138" s="303"/>
      <c r="C138" s="303"/>
      <c r="D138" s="303"/>
      <c r="E138" s="303"/>
      <c r="F138" s="303"/>
      <c r="G138" s="303"/>
      <c r="H138" s="303"/>
      <c r="I138" s="303"/>
      <c r="J138" s="303"/>
      <c r="K138" s="303"/>
      <c r="L138" s="303"/>
      <c r="M138" s="303"/>
      <c r="N138" s="303"/>
      <c r="O138" s="303"/>
      <c r="P138" s="303"/>
      <c r="Q138" s="303"/>
      <c r="R138" s="303"/>
      <c r="S138" s="303"/>
      <c r="T138" s="303"/>
      <c r="U138" s="303"/>
      <c r="V138" s="303"/>
      <c r="W138" s="303"/>
      <c r="X138" s="303"/>
      <c r="Y138" s="303"/>
      <c r="Z138" s="303"/>
    </row>
    <row r="139" ht="15.75" customHeight="1" spans="1:26">
      <c r="A139" s="303"/>
      <c r="B139" s="303"/>
      <c r="C139" s="303"/>
      <c r="D139" s="303"/>
      <c r="E139" s="303"/>
      <c r="F139" s="303"/>
      <c r="G139" s="303"/>
      <c r="H139" s="303"/>
      <c r="I139" s="303"/>
      <c r="J139" s="303"/>
      <c r="K139" s="303"/>
      <c r="L139" s="303"/>
      <c r="M139" s="303"/>
      <c r="N139" s="303"/>
      <c r="O139" s="303"/>
      <c r="P139" s="303"/>
      <c r="Q139" s="303"/>
      <c r="R139" s="303"/>
      <c r="S139" s="303"/>
      <c r="T139" s="303"/>
      <c r="U139" s="303"/>
      <c r="V139" s="303"/>
      <c r="W139" s="303"/>
      <c r="X139" s="303"/>
      <c r="Y139" s="303"/>
      <c r="Z139" s="303"/>
    </row>
    <row r="140" ht="15.75" customHeight="1" spans="1:26">
      <c r="A140" s="303"/>
      <c r="B140" s="303"/>
      <c r="C140" s="303"/>
      <c r="D140" s="303"/>
      <c r="E140" s="303"/>
      <c r="F140" s="303"/>
      <c r="G140" s="303"/>
      <c r="H140" s="303"/>
      <c r="I140" s="303"/>
      <c r="J140" s="303"/>
      <c r="K140" s="303"/>
      <c r="L140" s="303"/>
      <c r="M140" s="303"/>
      <c r="N140" s="303"/>
      <c r="O140" s="303"/>
      <c r="P140" s="303"/>
      <c r="Q140" s="303"/>
      <c r="R140" s="303"/>
      <c r="S140" s="303"/>
      <c r="T140" s="303"/>
      <c r="U140" s="303"/>
      <c r="V140" s="303"/>
      <c r="W140" s="303"/>
      <c r="X140" s="303"/>
      <c r="Y140" s="303"/>
      <c r="Z140" s="303"/>
    </row>
    <row r="141" ht="15.75" customHeight="1" spans="1:26">
      <c r="A141" s="303"/>
      <c r="B141" s="303"/>
      <c r="C141" s="303"/>
      <c r="D141" s="303"/>
      <c r="E141" s="303"/>
      <c r="F141" s="303"/>
      <c r="G141" s="303"/>
      <c r="H141" s="303"/>
      <c r="I141" s="303"/>
      <c r="J141" s="303"/>
      <c r="K141" s="303"/>
      <c r="L141" s="303"/>
      <c r="M141" s="303"/>
      <c r="N141" s="303"/>
      <c r="O141" s="303"/>
      <c r="P141" s="303"/>
      <c r="Q141" s="303"/>
      <c r="R141" s="303"/>
      <c r="S141" s="303"/>
      <c r="T141" s="303"/>
      <c r="U141" s="303"/>
      <c r="V141" s="303"/>
      <c r="W141" s="303"/>
      <c r="X141" s="303"/>
      <c r="Y141" s="303"/>
      <c r="Z141" s="303"/>
    </row>
    <row r="142" ht="15.75" customHeight="1" spans="1:26">
      <c r="A142" s="303"/>
      <c r="B142" s="303"/>
      <c r="C142" s="303"/>
      <c r="D142" s="303"/>
      <c r="E142" s="303"/>
      <c r="F142" s="303"/>
      <c r="G142" s="303"/>
      <c r="H142" s="303"/>
      <c r="I142" s="303"/>
      <c r="J142" s="303"/>
      <c r="K142" s="303"/>
      <c r="L142" s="303"/>
      <c r="M142" s="303"/>
      <c r="N142" s="303"/>
      <c r="O142" s="303"/>
      <c r="P142" s="303"/>
      <c r="Q142" s="303"/>
      <c r="R142" s="303"/>
      <c r="S142" s="303"/>
      <c r="T142" s="303"/>
      <c r="U142" s="303"/>
      <c r="V142" s="303"/>
      <c r="W142" s="303"/>
      <c r="X142" s="303"/>
      <c r="Y142" s="303"/>
      <c r="Z142" s="303"/>
    </row>
    <row r="143" ht="15.75" customHeight="1" spans="1:26">
      <c r="A143" s="303"/>
      <c r="B143" s="303"/>
      <c r="C143" s="303"/>
      <c r="D143" s="303"/>
      <c r="E143" s="303"/>
      <c r="F143" s="303"/>
      <c r="G143" s="303"/>
      <c r="H143" s="303"/>
      <c r="I143" s="303"/>
      <c r="J143" s="303"/>
      <c r="K143" s="303"/>
      <c r="L143" s="303"/>
      <c r="M143" s="303"/>
      <c r="N143" s="303"/>
      <c r="O143" s="303"/>
      <c r="P143" s="303"/>
      <c r="Q143" s="303"/>
      <c r="R143" s="303"/>
      <c r="S143" s="303"/>
      <c r="T143" s="303"/>
      <c r="U143" s="303"/>
      <c r="V143" s="303"/>
      <c r="W143" s="303"/>
      <c r="X143" s="303"/>
      <c r="Y143" s="303"/>
      <c r="Z143" s="303"/>
    </row>
    <row r="144" ht="15.75" customHeight="1" spans="1:26">
      <c r="A144" s="303"/>
      <c r="B144" s="303"/>
      <c r="C144" s="303"/>
      <c r="D144" s="303"/>
      <c r="E144" s="303"/>
      <c r="F144" s="303"/>
      <c r="G144" s="303"/>
      <c r="H144" s="303"/>
      <c r="I144" s="303"/>
      <c r="J144" s="303"/>
      <c r="K144" s="303"/>
      <c r="L144" s="303"/>
      <c r="M144" s="303"/>
      <c r="N144" s="303"/>
      <c r="O144" s="303"/>
      <c r="P144" s="303"/>
      <c r="Q144" s="303"/>
      <c r="R144" s="303"/>
      <c r="S144" s="303"/>
      <c r="T144" s="303"/>
      <c r="U144" s="303"/>
      <c r="V144" s="303"/>
      <c r="W144" s="303"/>
      <c r="X144" s="303"/>
      <c r="Y144" s="303"/>
      <c r="Z144" s="303"/>
    </row>
    <row r="145" ht="15.75" customHeight="1" spans="1:26">
      <c r="A145" s="303"/>
      <c r="B145" s="303"/>
      <c r="C145" s="303"/>
      <c r="D145" s="303"/>
      <c r="E145" s="303"/>
      <c r="F145" s="303"/>
      <c r="G145" s="303"/>
      <c r="H145" s="303"/>
      <c r="I145" s="303"/>
      <c r="J145" s="303"/>
      <c r="K145" s="303"/>
      <c r="L145" s="303"/>
      <c r="M145" s="303"/>
      <c r="N145" s="303"/>
      <c r="O145" s="303"/>
      <c r="P145" s="303"/>
      <c r="Q145" s="303"/>
      <c r="R145" s="303"/>
      <c r="S145" s="303"/>
      <c r="T145" s="303"/>
      <c r="U145" s="303"/>
      <c r="V145" s="303"/>
      <c r="W145" s="303"/>
      <c r="X145" s="303"/>
      <c r="Y145" s="303"/>
      <c r="Z145" s="303"/>
    </row>
    <row r="146" ht="15.75" customHeight="1" spans="1:26">
      <c r="A146" s="303"/>
      <c r="B146" s="303"/>
      <c r="C146" s="303"/>
      <c r="D146" s="303"/>
      <c r="E146" s="303"/>
      <c r="F146" s="303"/>
      <c r="G146" s="303"/>
      <c r="H146" s="303"/>
      <c r="I146" s="303"/>
      <c r="J146" s="303"/>
      <c r="K146" s="303"/>
      <c r="L146" s="303"/>
      <c r="M146" s="303"/>
      <c r="N146" s="303"/>
      <c r="O146" s="303"/>
      <c r="P146" s="303"/>
      <c r="Q146" s="303"/>
      <c r="R146" s="303"/>
      <c r="S146" s="303"/>
      <c r="T146" s="303"/>
      <c r="U146" s="303"/>
      <c r="V146" s="303"/>
      <c r="W146" s="303"/>
      <c r="X146" s="303"/>
      <c r="Y146" s="303"/>
      <c r="Z146" s="303"/>
    </row>
    <row r="147" ht="15.75" customHeight="1" spans="1:26">
      <c r="A147" s="303"/>
      <c r="B147" s="303"/>
      <c r="C147" s="303"/>
      <c r="D147" s="303"/>
      <c r="E147" s="303"/>
      <c r="F147" s="303"/>
      <c r="G147" s="303"/>
      <c r="H147" s="303"/>
      <c r="I147" s="303"/>
      <c r="J147" s="303"/>
      <c r="K147" s="303"/>
      <c r="L147" s="303"/>
      <c r="M147" s="303"/>
      <c r="N147" s="303"/>
      <c r="O147" s="303"/>
      <c r="P147" s="303"/>
      <c r="Q147" s="303"/>
      <c r="R147" s="303"/>
      <c r="S147" s="303"/>
      <c r="T147" s="303"/>
      <c r="U147" s="303"/>
      <c r="V147" s="303"/>
      <c r="W147" s="303"/>
      <c r="X147" s="303"/>
      <c r="Y147" s="303"/>
      <c r="Z147" s="303"/>
    </row>
    <row r="148" ht="15.75" customHeight="1" spans="1:26">
      <c r="A148" s="303"/>
      <c r="B148" s="303"/>
      <c r="C148" s="303"/>
      <c r="D148" s="303"/>
      <c r="E148" s="303"/>
      <c r="F148" s="303"/>
      <c r="G148" s="303"/>
      <c r="H148" s="303"/>
      <c r="I148" s="303"/>
      <c r="J148" s="303"/>
      <c r="K148" s="303"/>
      <c r="L148" s="303"/>
      <c r="M148" s="303"/>
      <c r="N148" s="303"/>
      <c r="O148" s="303"/>
      <c r="P148" s="303"/>
      <c r="Q148" s="303"/>
      <c r="R148" s="303"/>
      <c r="S148" s="303"/>
      <c r="T148" s="303"/>
      <c r="U148" s="303"/>
      <c r="V148" s="303"/>
      <c r="W148" s="303"/>
      <c r="X148" s="303"/>
      <c r="Y148" s="303"/>
      <c r="Z148" s="303"/>
    </row>
    <row r="149" ht="15.75" customHeight="1" spans="1:26">
      <c r="A149" s="303"/>
      <c r="B149" s="303"/>
      <c r="C149" s="303"/>
      <c r="D149" s="303"/>
      <c r="E149" s="303"/>
      <c r="F149" s="303"/>
      <c r="G149" s="303"/>
      <c r="H149" s="303"/>
      <c r="I149" s="303"/>
      <c r="J149" s="303"/>
      <c r="K149" s="303"/>
      <c r="L149" s="303"/>
      <c r="M149" s="303"/>
      <c r="N149" s="303"/>
      <c r="O149" s="303"/>
      <c r="P149" s="303"/>
      <c r="Q149" s="303"/>
      <c r="R149" s="303"/>
      <c r="S149" s="303"/>
      <c r="T149" s="303"/>
      <c r="U149" s="303"/>
      <c r="V149" s="303"/>
      <c r="W149" s="303"/>
      <c r="X149" s="303"/>
      <c r="Y149" s="303"/>
      <c r="Z149" s="303"/>
    </row>
    <row r="150" ht="15.75" customHeight="1" spans="1:26">
      <c r="A150" s="303"/>
      <c r="B150" s="303"/>
      <c r="C150" s="303"/>
      <c r="D150" s="303"/>
      <c r="E150" s="303"/>
      <c r="F150" s="303"/>
      <c r="G150" s="303"/>
      <c r="H150" s="303"/>
      <c r="I150" s="303"/>
      <c r="J150" s="303"/>
      <c r="K150" s="303"/>
      <c r="L150" s="303"/>
      <c r="M150" s="303"/>
      <c r="N150" s="303"/>
      <c r="O150" s="303"/>
      <c r="P150" s="303"/>
      <c r="Q150" s="303"/>
      <c r="R150" s="303"/>
      <c r="S150" s="303"/>
      <c r="T150" s="303"/>
      <c r="U150" s="303"/>
      <c r="V150" s="303"/>
      <c r="W150" s="303"/>
      <c r="X150" s="303"/>
      <c r="Y150" s="303"/>
      <c r="Z150" s="303"/>
    </row>
    <row r="151" ht="15.75" customHeight="1" spans="1:26">
      <c r="A151" s="303"/>
      <c r="B151" s="303"/>
      <c r="C151" s="303"/>
      <c r="D151" s="303"/>
      <c r="E151" s="303"/>
      <c r="F151" s="303"/>
      <c r="G151" s="303"/>
      <c r="H151" s="303"/>
      <c r="I151" s="303"/>
      <c r="J151" s="303"/>
      <c r="K151" s="303"/>
      <c r="L151" s="303"/>
      <c r="M151" s="303"/>
      <c r="N151" s="303"/>
      <c r="O151" s="303"/>
      <c r="P151" s="303"/>
      <c r="Q151" s="303"/>
      <c r="R151" s="303"/>
      <c r="S151" s="303"/>
      <c r="T151" s="303"/>
      <c r="U151" s="303"/>
      <c r="V151" s="303"/>
      <c r="W151" s="303"/>
      <c r="X151" s="303"/>
      <c r="Y151" s="303"/>
      <c r="Z151" s="303"/>
    </row>
    <row r="152" ht="15.75" customHeight="1" spans="1:26">
      <c r="A152" s="303"/>
      <c r="B152" s="303"/>
      <c r="C152" s="303"/>
      <c r="D152" s="303"/>
      <c r="E152" s="303"/>
      <c r="F152" s="303"/>
      <c r="G152" s="303"/>
      <c r="H152" s="303"/>
      <c r="I152" s="303"/>
      <c r="J152" s="303"/>
      <c r="K152" s="303"/>
      <c r="L152" s="303"/>
      <c r="M152" s="303"/>
      <c r="N152" s="303"/>
      <c r="O152" s="303"/>
      <c r="P152" s="303"/>
      <c r="Q152" s="303"/>
      <c r="R152" s="303"/>
      <c r="S152" s="303"/>
      <c r="T152" s="303"/>
      <c r="U152" s="303"/>
      <c r="V152" s="303"/>
      <c r="W152" s="303"/>
      <c r="X152" s="303"/>
      <c r="Y152" s="303"/>
      <c r="Z152" s="303"/>
    </row>
    <row r="153" ht="15.75" customHeight="1" spans="1:26">
      <c r="A153" s="303"/>
      <c r="B153" s="303"/>
      <c r="C153" s="303"/>
      <c r="D153" s="303"/>
      <c r="E153" s="303"/>
      <c r="F153" s="303"/>
      <c r="G153" s="303"/>
      <c r="H153" s="303"/>
      <c r="I153" s="303"/>
      <c r="J153" s="303"/>
      <c r="K153" s="303"/>
      <c r="L153" s="303"/>
      <c r="M153" s="303"/>
      <c r="N153" s="303"/>
      <c r="O153" s="303"/>
      <c r="P153" s="303"/>
      <c r="Q153" s="303"/>
      <c r="R153" s="303"/>
      <c r="S153" s="303"/>
      <c r="T153" s="303"/>
      <c r="U153" s="303"/>
      <c r="V153" s="303"/>
      <c r="W153" s="303"/>
      <c r="X153" s="303"/>
      <c r="Y153" s="303"/>
      <c r="Z153" s="303"/>
    </row>
    <row r="154" ht="15.75" customHeight="1" spans="1:26">
      <c r="A154" s="303"/>
      <c r="B154" s="303"/>
      <c r="C154" s="303"/>
      <c r="D154" s="303"/>
      <c r="E154" s="303"/>
      <c r="F154" s="303"/>
      <c r="G154" s="303"/>
      <c r="H154" s="303"/>
      <c r="I154" s="303"/>
      <c r="J154" s="303"/>
      <c r="K154" s="303"/>
      <c r="L154" s="303"/>
      <c r="M154" s="303"/>
      <c r="N154" s="303"/>
      <c r="O154" s="303"/>
      <c r="P154" s="303"/>
      <c r="Q154" s="303"/>
      <c r="R154" s="303"/>
      <c r="S154" s="303"/>
      <c r="T154" s="303"/>
      <c r="U154" s="303"/>
      <c r="V154" s="303"/>
      <c r="W154" s="303"/>
      <c r="X154" s="303"/>
      <c r="Y154" s="303"/>
      <c r="Z154" s="303"/>
    </row>
    <row r="155" ht="15.75" customHeight="1" spans="1:26">
      <c r="A155" s="303"/>
      <c r="B155" s="303"/>
      <c r="C155" s="303"/>
      <c r="D155" s="303"/>
      <c r="E155" s="303"/>
      <c r="F155" s="303"/>
      <c r="G155" s="303"/>
      <c r="H155" s="303"/>
      <c r="I155" s="303"/>
      <c r="J155" s="303"/>
      <c r="K155" s="303"/>
      <c r="L155" s="303"/>
      <c r="M155" s="303"/>
      <c r="N155" s="303"/>
      <c r="O155" s="303"/>
      <c r="P155" s="303"/>
      <c r="Q155" s="303"/>
      <c r="R155" s="303"/>
      <c r="S155" s="303"/>
      <c r="T155" s="303"/>
      <c r="U155" s="303"/>
      <c r="V155" s="303"/>
      <c r="W155" s="303"/>
      <c r="X155" s="303"/>
      <c r="Y155" s="303"/>
      <c r="Z155" s="303"/>
    </row>
    <row r="156" ht="15.75" customHeight="1" spans="1:26">
      <c r="A156" s="303"/>
      <c r="B156" s="303"/>
      <c r="C156" s="303"/>
      <c r="D156" s="303"/>
      <c r="E156" s="303"/>
      <c r="F156" s="303"/>
      <c r="G156" s="303"/>
      <c r="H156" s="303"/>
      <c r="I156" s="303"/>
      <c r="J156" s="303"/>
      <c r="K156" s="303"/>
      <c r="L156" s="303"/>
      <c r="M156" s="303"/>
      <c r="N156" s="303"/>
      <c r="O156" s="303"/>
      <c r="P156" s="303"/>
      <c r="Q156" s="303"/>
      <c r="R156" s="303"/>
      <c r="S156" s="303"/>
      <c r="T156" s="303"/>
      <c r="U156" s="303"/>
      <c r="V156" s="303"/>
      <c r="W156" s="303"/>
      <c r="X156" s="303"/>
      <c r="Y156" s="303"/>
      <c r="Z156" s="303"/>
    </row>
    <row r="157" ht="15.75" customHeight="1" spans="1:26">
      <c r="A157" s="303"/>
      <c r="B157" s="303"/>
      <c r="C157" s="303"/>
      <c r="D157" s="303"/>
      <c r="E157" s="303"/>
      <c r="F157" s="303"/>
      <c r="G157" s="303"/>
      <c r="H157" s="303"/>
      <c r="I157" s="303"/>
      <c r="J157" s="303"/>
      <c r="K157" s="303"/>
      <c r="L157" s="303"/>
      <c r="M157" s="303"/>
      <c r="N157" s="303"/>
      <c r="O157" s="303"/>
      <c r="P157" s="303"/>
      <c r="Q157" s="303"/>
      <c r="R157" s="303"/>
      <c r="S157" s="303"/>
      <c r="T157" s="303"/>
      <c r="U157" s="303"/>
      <c r="V157" s="303"/>
      <c r="W157" s="303"/>
      <c r="X157" s="303"/>
      <c r="Y157" s="303"/>
      <c r="Z157" s="303"/>
    </row>
    <row r="158" ht="15.75" customHeight="1" spans="1:26">
      <c r="A158" s="303"/>
      <c r="B158" s="303"/>
      <c r="C158" s="303"/>
      <c r="D158" s="303"/>
      <c r="E158" s="303"/>
      <c r="F158" s="303"/>
      <c r="G158" s="303"/>
      <c r="H158" s="303"/>
      <c r="I158" s="303"/>
      <c r="J158" s="303"/>
      <c r="K158" s="303"/>
      <c r="L158" s="303"/>
      <c r="M158" s="303"/>
      <c r="N158" s="303"/>
      <c r="O158" s="303"/>
      <c r="P158" s="303"/>
      <c r="Q158" s="303"/>
      <c r="R158" s="303"/>
      <c r="S158" s="303"/>
      <c r="T158" s="303"/>
      <c r="U158" s="303"/>
      <c r="V158" s="303"/>
      <c r="W158" s="303"/>
      <c r="X158" s="303"/>
      <c r="Y158" s="303"/>
      <c r="Z158" s="303"/>
    </row>
    <row r="159" ht="15.75" customHeight="1" spans="1:26">
      <c r="A159" s="303"/>
      <c r="B159" s="303"/>
      <c r="C159" s="303"/>
      <c r="D159" s="303"/>
      <c r="E159" s="303"/>
      <c r="F159" s="303"/>
      <c r="G159" s="303"/>
      <c r="H159" s="303"/>
      <c r="I159" s="303"/>
      <c r="J159" s="303"/>
      <c r="K159" s="303"/>
      <c r="L159" s="303"/>
      <c r="M159" s="303"/>
      <c r="N159" s="303"/>
      <c r="O159" s="303"/>
      <c r="P159" s="303"/>
      <c r="Q159" s="303"/>
      <c r="R159" s="303"/>
      <c r="S159" s="303"/>
      <c r="T159" s="303"/>
      <c r="U159" s="303"/>
      <c r="V159" s="303"/>
      <c r="W159" s="303"/>
      <c r="X159" s="303"/>
      <c r="Y159" s="303"/>
      <c r="Z159" s="303"/>
    </row>
    <row r="160" ht="15.75" customHeight="1" spans="1:26">
      <c r="A160" s="303"/>
      <c r="B160" s="303"/>
      <c r="C160" s="303"/>
      <c r="D160" s="303"/>
      <c r="E160" s="303"/>
      <c r="F160" s="303"/>
      <c r="G160" s="303"/>
      <c r="H160" s="303"/>
      <c r="I160" s="303"/>
      <c r="J160" s="303"/>
      <c r="K160" s="303"/>
      <c r="L160" s="303"/>
      <c r="M160" s="303"/>
      <c r="N160" s="303"/>
      <c r="O160" s="303"/>
      <c r="P160" s="303"/>
      <c r="Q160" s="303"/>
      <c r="R160" s="303"/>
      <c r="S160" s="303"/>
      <c r="T160" s="303"/>
      <c r="U160" s="303"/>
      <c r="V160" s="303"/>
      <c r="W160" s="303"/>
      <c r="X160" s="303"/>
      <c r="Y160" s="303"/>
      <c r="Z160" s="303"/>
    </row>
    <row r="161" ht="15.75" customHeight="1" spans="1:26">
      <c r="A161" s="303"/>
      <c r="B161" s="303"/>
      <c r="C161" s="303"/>
      <c r="D161" s="303"/>
      <c r="E161" s="303"/>
      <c r="F161" s="303"/>
      <c r="G161" s="303"/>
      <c r="H161" s="303"/>
      <c r="I161" s="303"/>
      <c r="J161" s="303"/>
      <c r="K161" s="303"/>
      <c r="L161" s="303"/>
      <c r="M161" s="303"/>
      <c r="N161" s="303"/>
      <c r="O161" s="303"/>
      <c r="P161" s="303"/>
      <c r="Q161" s="303"/>
      <c r="R161" s="303"/>
      <c r="S161" s="303"/>
      <c r="T161" s="303"/>
      <c r="U161" s="303"/>
      <c r="V161" s="303"/>
      <c r="W161" s="303"/>
      <c r="X161" s="303"/>
      <c r="Y161" s="303"/>
      <c r="Z161" s="303"/>
    </row>
    <row r="162" ht="15.75" customHeight="1" spans="1:26">
      <c r="A162" s="303"/>
      <c r="B162" s="303"/>
      <c r="C162" s="303"/>
      <c r="D162" s="303"/>
      <c r="E162" s="303"/>
      <c r="F162" s="303"/>
      <c r="G162" s="303"/>
      <c r="H162" s="303"/>
      <c r="I162" s="303"/>
      <c r="J162" s="303"/>
      <c r="K162" s="303"/>
      <c r="L162" s="303"/>
      <c r="M162" s="303"/>
      <c r="N162" s="303"/>
      <c r="O162" s="303"/>
      <c r="P162" s="303"/>
      <c r="Q162" s="303"/>
      <c r="R162" s="303"/>
      <c r="S162" s="303"/>
      <c r="T162" s="303"/>
      <c r="U162" s="303"/>
      <c r="V162" s="303"/>
      <c r="W162" s="303"/>
      <c r="X162" s="303"/>
      <c r="Y162" s="303"/>
      <c r="Z162" s="303"/>
    </row>
    <row r="163" ht="15.75" customHeight="1" spans="1:26">
      <c r="A163" s="303"/>
      <c r="B163" s="303"/>
      <c r="C163" s="303"/>
      <c r="D163" s="303"/>
      <c r="E163" s="303"/>
      <c r="F163" s="303"/>
      <c r="G163" s="303"/>
      <c r="H163" s="303"/>
      <c r="I163" s="303"/>
      <c r="J163" s="303"/>
      <c r="K163" s="303"/>
      <c r="L163" s="303"/>
      <c r="M163" s="303"/>
      <c r="N163" s="303"/>
      <c r="O163" s="303"/>
      <c r="P163" s="303"/>
      <c r="Q163" s="303"/>
      <c r="R163" s="303"/>
      <c r="S163" s="303"/>
      <c r="T163" s="303"/>
      <c r="U163" s="303"/>
      <c r="V163" s="303"/>
      <c r="W163" s="303"/>
      <c r="X163" s="303"/>
      <c r="Y163" s="303"/>
      <c r="Z163" s="303"/>
    </row>
    <row r="164" ht="15.75" customHeight="1" spans="1:26">
      <c r="A164" s="303"/>
      <c r="B164" s="303"/>
      <c r="C164" s="303"/>
      <c r="D164" s="303"/>
      <c r="E164" s="303"/>
      <c r="F164" s="303"/>
      <c r="G164" s="303"/>
      <c r="H164" s="303"/>
      <c r="I164" s="303"/>
      <c r="J164" s="303"/>
      <c r="K164" s="303"/>
      <c r="L164" s="303"/>
      <c r="M164" s="303"/>
      <c r="N164" s="303"/>
      <c r="O164" s="303"/>
      <c r="P164" s="303"/>
      <c r="Q164" s="303"/>
      <c r="R164" s="303"/>
      <c r="S164" s="303"/>
      <c r="T164" s="303"/>
      <c r="U164" s="303"/>
      <c r="V164" s="303"/>
      <c r="W164" s="303"/>
      <c r="X164" s="303"/>
      <c r="Y164" s="303"/>
      <c r="Z164" s="303"/>
    </row>
    <row r="165" ht="15.75" customHeight="1" spans="1:26">
      <c r="A165" s="303"/>
      <c r="B165" s="303"/>
      <c r="C165" s="303"/>
      <c r="D165" s="303"/>
      <c r="E165" s="303"/>
      <c r="F165" s="303"/>
      <c r="G165" s="303"/>
      <c r="H165" s="303"/>
      <c r="I165" s="303"/>
      <c r="J165" s="303"/>
      <c r="K165" s="303"/>
      <c r="L165" s="303"/>
      <c r="M165" s="303"/>
      <c r="N165" s="303"/>
      <c r="O165" s="303"/>
      <c r="P165" s="303"/>
      <c r="Q165" s="303"/>
      <c r="R165" s="303"/>
      <c r="S165" s="303"/>
      <c r="T165" s="303"/>
      <c r="U165" s="303"/>
      <c r="V165" s="303"/>
      <c r="W165" s="303"/>
      <c r="X165" s="303"/>
      <c r="Y165" s="303"/>
      <c r="Z165" s="303"/>
    </row>
    <row r="166" ht="15.75" customHeight="1" spans="1:26">
      <c r="A166" s="303"/>
      <c r="B166" s="303"/>
      <c r="C166" s="303"/>
      <c r="D166" s="303"/>
      <c r="E166" s="303"/>
      <c r="F166" s="303"/>
      <c r="G166" s="303"/>
      <c r="H166" s="303"/>
      <c r="I166" s="303"/>
      <c r="J166" s="303"/>
      <c r="K166" s="303"/>
      <c r="L166" s="303"/>
      <c r="M166" s="303"/>
      <c r="N166" s="303"/>
      <c r="O166" s="303"/>
      <c r="P166" s="303"/>
      <c r="Q166" s="303"/>
      <c r="R166" s="303"/>
      <c r="S166" s="303"/>
      <c r="T166" s="303"/>
      <c r="U166" s="303"/>
      <c r="V166" s="303"/>
      <c r="W166" s="303"/>
      <c r="X166" s="303"/>
      <c r="Y166" s="303"/>
      <c r="Z166" s="303"/>
    </row>
    <row r="167" ht="15.75" customHeight="1" spans="1:26">
      <c r="A167" s="303"/>
      <c r="B167" s="303"/>
      <c r="C167" s="303"/>
      <c r="D167" s="303"/>
      <c r="E167" s="303"/>
      <c r="F167" s="303"/>
      <c r="G167" s="303"/>
      <c r="H167" s="303"/>
      <c r="I167" s="303"/>
      <c r="J167" s="303"/>
      <c r="K167" s="303"/>
      <c r="L167" s="303"/>
      <c r="M167" s="303"/>
      <c r="N167" s="303"/>
      <c r="O167" s="303"/>
      <c r="P167" s="303"/>
      <c r="Q167" s="303"/>
      <c r="R167" s="303"/>
      <c r="S167" s="303"/>
      <c r="T167" s="303"/>
      <c r="U167" s="303"/>
      <c r="V167" s="303"/>
      <c r="W167" s="303"/>
      <c r="X167" s="303"/>
      <c r="Y167" s="303"/>
      <c r="Z167" s="303"/>
    </row>
    <row r="168" ht="15.75" customHeight="1" spans="1:26">
      <c r="A168" s="303"/>
      <c r="B168" s="303"/>
      <c r="C168" s="303"/>
      <c r="D168" s="303"/>
      <c r="E168" s="303"/>
      <c r="F168" s="303"/>
      <c r="G168" s="303"/>
      <c r="H168" s="303"/>
      <c r="I168" s="303"/>
      <c r="J168" s="303"/>
      <c r="K168" s="303"/>
      <c r="L168" s="303"/>
      <c r="M168" s="303"/>
      <c r="N168" s="303"/>
      <c r="O168" s="303"/>
      <c r="P168" s="303"/>
      <c r="Q168" s="303"/>
      <c r="R168" s="303"/>
      <c r="S168" s="303"/>
      <c r="T168" s="303"/>
      <c r="U168" s="303"/>
      <c r="V168" s="303"/>
      <c r="W168" s="303"/>
      <c r="X168" s="303"/>
      <c r="Y168" s="303"/>
      <c r="Z168" s="303"/>
    </row>
    <row r="169" ht="15.75" customHeight="1" spans="1:26">
      <c r="A169" s="303"/>
      <c r="B169" s="303"/>
      <c r="C169" s="303"/>
      <c r="D169" s="303"/>
      <c r="E169" s="303"/>
      <c r="F169" s="303"/>
      <c r="G169" s="303"/>
      <c r="H169" s="303"/>
      <c r="I169" s="303"/>
      <c r="J169" s="303"/>
      <c r="K169" s="303"/>
      <c r="L169" s="303"/>
      <c r="M169" s="303"/>
      <c r="N169" s="303"/>
      <c r="O169" s="303"/>
      <c r="P169" s="303"/>
      <c r="Q169" s="303"/>
      <c r="R169" s="303"/>
      <c r="S169" s="303"/>
      <c r="T169" s="303"/>
      <c r="U169" s="303"/>
      <c r="V169" s="303"/>
      <c r="W169" s="303"/>
      <c r="X169" s="303"/>
      <c r="Y169" s="303"/>
      <c r="Z169" s="303"/>
    </row>
    <row r="170" ht="15.75" customHeight="1" spans="1:26">
      <c r="A170" s="303"/>
      <c r="B170" s="303"/>
      <c r="C170" s="303"/>
      <c r="D170" s="303"/>
      <c r="E170" s="303"/>
      <c r="F170" s="303"/>
      <c r="G170" s="303"/>
      <c r="H170" s="303"/>
      <c r="I170" s="303"/>
      <c r="J170" s="303"/>
      <c r="K170" s="303"/>
      <c r="L170" s="303"/>
      <c r="M170" s="303"/>
      <c r="N170" s="303"/>
      <c r="O170" s="303"/>
      <c r="P170" s="303"/>
      <c r="Q170" s="303"/>
      <c r="R170" s="303"/>
      <c r="S170" s="303"/>
      <c r="T170" s="303"/>
      <c r="U170" s="303"/>
      <c r="V170" s="303"/>
      <c r="W170" s="303"/>
      <c r="X170" s="303"/>
      <c r="Y170" s="303"/>
      <c r="Z170" s="303"/>
    </row>
    <row r="171" ht="15.75" customHeight="1" spans="1:26">
      <c r="A171" s="303"/>
      <c r="B171" s="303"/>
      <c r="C171" s="303"/>
      <c r="D171" s="303"/>
      <c r="E171" s="303"/>
      <c r="F171" s="303"/>
      <c r="G171" s="303"/>
      <c r="H171" s="303"/>
      <c r="I171" s="303"/>
      <c r="J171" s="303"/>
      <c r="K171" s="303"/>
      <c r="L171" s="303"/>
      <c r="M171" s="303"/>
      <c r="N171" s="303"/>
      <c r="O171" s="303"/>
      <c r="P171" s="303"/>
      <c r="Q171" s="303"/>
      <c r="R171" s="303"/>
      <c r="S171" s="303"/>
      <c r="T171" s="303"/>
      <c r="U171" s="303"/>
      <c r="V171" s="303"/>
      <c r="W171" s="303"/>
      <c r="X171" s="303"/>
      <c r="Y171" s="303"/>
      <c r="Z171" s="303"/>
    </row>
    <row r="172" ht="15.75" customHeight="1" spans="1:26">
      <c r="A172" s="303"/>
      <c r="B172" s="303"/>
      <c r="C172" s="303"/>
      <c r="D172" s="303"/>
      <c r="E172" s="303"/>
      <c r="F172" s="303"/>
      <c r="G172" s="303"/>
      <c r="H172" s="303"/>
      <c r="I172" s="303"/>
      <c r="J172" s="303"/>
      <c r="K172" s="303"/>
      <c r="L172" s="303"/>
      <c r="M172" s="303"/>
      <c r="N172" s="303"/>
      <c r="O172" s="303"/>
      <c r="P172" s="303"/>
      <c r="Q172" s="303"/>
      <c r="R172" s="303"/>
      <c r="S172" s="303"/>
      <c r="T172" s="303"/>
      <c r="U172" s="303"/>
      <c r="V172" s="303"/>
      <c r="W172" s="303"/>
      <c r="X172" s="303"/>
      <c r="Y172" s="303"/>
      <c r="Z172" s="303"/>
    </row>
    <row r="173" ht="15.75" customHeight="1" spans="1:26">
      <c r="A173" s="303"/>
      <c r="B173" s="303"/>
      <c r="C173" s="303"/>
      <c r="D173" s="303"/>
      <c r="E173" s="303"/>
      <c r="F173" s="303"/>
      <c r="G173" s="303"/>
      <c r="H173" s="303"/>
      <c r="I173" s="303"/>
      <c r="J173" s="303"/>
      <c r="K173" s="303"/>
      <c r="L173" s="303"/>
      <c r="M173" s="303"/>
      <c r="N173" s="303"/>
      <c r="O173" s="303"/>
      <c r="P173" s="303"/>
      <c r="Q173" s="303"/>
      <c r="R173" s="303"/>
      <c r="S173" s="303"/>
      <c r="T173" s="303"/>
      <c r="U173" s="303"/>
      <c r="V173" s="303"/>
      <c r="W173" s="303"/>
      <c r="X173" s="303"/>
      <c r="Y173" s="303"/>
      <c r="Z173" s="303"/>
    </row>
    <row r="174" ht="15.75" customHeight="1" spans="1:26">
      <c r="A174" s="303"/>
      <c r="B174" s="303"/>
      <c r="C174" s="303"/>
      <c r="D174" s="303"/>
      <c r="E174" s="303"/>
      <c r="F174" s="303"/>
      <c r="G174" s="303"/>
      <c r="H174" s="303"/>
      <c r="I174" s="303"/>
      <c r="J174" s="303"/>
      <c r="K174" s="303"/>
      <c r="L174" s="303"/>
      <c r="M174" s="303"/>
      <c r="N174" s="303"/>
      <c r="O174" s="303"/>
      <c r="P174" s="303"/>
      <c r="Q174" s="303"/>
      <c r="R174" s="303"/>
      <c r="S174" s="303"/>
      <c r="T174" s="303"/>
      <c r="U174" s="303"/>
      <c r="V174" s="303"/>
      <c r="W174" s="303"/>
      <c r="X174" s="303"/>
      <c r="Y174" s="303"/>
      <c r="Z174" s="303"/>
    </row>
    <row r="175" ht="15.75" customHeight="1" spans="1:26">
      <c r="A175" s="303"/>
      <c r="B175" s="303"/>
      <c r="C175" s="303"/>
      <c r="D175" s="303"/>
      <c r="E175" s="303"/>
      <c r="F175" s="303"/>
      <c r="G175" s="303"/>
      <c r="H175" s="303"/>
      <c r="I175" s="303"/>
      <c r="J175" s="303"/>
      <c r="K175" s="303"/>
      <c r="L175" s="303"/>
      <c r="M175" s="303"/>
      <c r="N175" s="303"/>
      <c r="O175" s="303"/>
      <c r="P175" s="303"/>
      <c r="Q175" s="303"/>
      <c r="R175" s="303"/>
      <c r="S175" s="303"/>
      <c r="T175" s="303"/>
      <c r="U175" s="303"/>
      <c r="V175" s="303"/>
      <c r="W175" s="303"/>
      <c r="X175" s="303"/>
      <c r="Y175" s="303"/>
      <c r="Z175" s="303"/>
    </row>
    <row r="176" ht="15.75" customHeight="1" spans="1:26">
      <c r="A176" s="303"/>
      <c r="B176" s="303"/>
      <c r="C176" s="303"/>
      <c r="D176" s="303"/>
      <c r="E176" s="303"/>
      <c r="F176" s="303"/>
      <c r="G176" s="303"/>
      <c r="H176" s="303"/>
      <c r="I176" s="303"/>
      <c r="J176" s="303"/>
      <c r="K176" s="303"/>
      <c r="L176" s="303"/>
      <c r="M176" s="303"/>
      <c r="N176" s="303"/>
      <c r="O176" s="303"/>
      <c r="P176" s="303"/>
      <c r="Q176" s="303"/>
      <c r="R176" s="303"/>
      <c r="S176" s="303"/>
      <c r="T176" s="303"/>
      <c r="U176" s="303"/>
      <c r="V176" s="303"/>
      <c r="W176" s="303"/>
      <c r="X176" s="303"/>
      <c r="Y176" s="303"/>
      <c r="Z176" s="303"/>
    </row>
    <row r="177" ht="15.75" customHeight="1" spans="1:26">
      <c r="A177" s="303"/>
      <c r="B177" s="303"/>
      <c r="C177" s="303"/>
      <c r="D177" s="303"/>
      <c r="E177" s="303"/>
      <c r="F177" s="303"/>
      <c r="G177" s="303"/>
      <c r="H177" s="303"/>
      <c r="I177" s="303"/>
      <c r="J177" s="303"/>
      <c r="K177" s="303"/>
      <c r="L177" s="303"/>
      <c r="M177" s="303"/>
      <c r="N177" s="303"/>
      <c r="O177" s="303"/>
      <c r="P177" s="303"/>
      <c r="Q177" s="303"/>
      <c r="R177" s="303"/>
      <c r="S177" s="303"/>
      <c r="T177" s="303"/>
      <c r="U177" s="303"/>
      <c r="V177" s="303"/>
      <c r="W177" s="303"/>
      <c r="X177" s="303"/>
      <c r="Y177" s="303"/>
      <c r="Z177" s="303"/>
    </row>
    <row r="178" ht="15.75" customHeight="1" spans="1:26">
      <c r="A178" s="303"/>
      <c r="B178" s="303"/>
      <c r="C178" s="303"/>
      <c r="D178" s="303"/>
      <c r="E178" s="303"/>
      <c r="F178" s="303"/>
      <c r="G178" s="303"/>
      <c r="H178" s="303"/>
      <c r="I178" s="303"/>
      <c r="J178" s="303"/>
      <c r="K178" s="303"/>
      <c r="L178" s="303"/>
      <c r="M178" s="303"/>
      <c r="N178" s="303"/>
      <c r="O178" s="303"/>
      <c r="P178" s="303"/>
      <c r="Q178" s="303"/>
      <c r="R178" s="303"/>
      <c r="S178" s="303"/>
      <c r="T178" s="303"/>
      <c r="U178" s="303"/>
      <c r="V178" s="303"/>
      <c r="W178" s="303"/>
      <c r="X178" s="303"/>
      <c r="Y178" s="303"/>
      <c r="Z178" s="303"/>
    </row>
    <row r="179" ht="15.75" customHeight="1" spans="1:26">
      <c r="A179" s="303"/>
      <c r="B179" s="303"/>
      <c r="C179" s="303"/>
      <c r="D179" s="303"/>
      <c r="E179" s="303"/>
      <c r="F179" s="303"/>
      <c r="G179" s="303"/>
      <c r="H179" s="303"/>
      <c r="I179" s="303"/>
      <c r="J179" s="303"/>
      <c r="K179" s="303"/>
      <c r="L179" s="303"/>
      <c r="M179" s="303"/>
      <c r="N179" s="303"/>
      <c r="O179" s="303"/>
      <c r="P179" s="303"/>
      <c r="Q179" s="303"/>
      <c r="R179" s="303"/>
      <c r="S179" s="303"/>
      <c r="T179" s="303"/>
      <c r="U179" s="303"/>
      <c r="V179" s="303"/>
      <c r="W179" s="303"/>
      <c r="X179" s="303"/>
      <c r="Y179" s="303"/>
      <c r="Z179" s="303"/>
    </row>
    <row r="180" ht="15.75" customHeight="1" spans="1:26">
      <c r="A180" s="303"/>
      <c r="B180" s="303"/>
      <c r="C180" s="303"/>
      <c r="D180" s="303"/>
      <c r="E180" s="303"/>
      <c r="F180" s="303"/>
      <c r="G180" s="303"/>
      <c r="H180" s="303"/>
      <c r="I180" s="303"/>
      <c r="J180" s="303"/>
      <c r="K180" s="303"/>
      <c r="L180" s="303"/>
      <c r="M180" s="303"/>
      <c r="N180" s="303"/>
      <c r="O180" s="303"/>
      <c r="P180" s="303"/>
      <c r="Q180" s="303"/>
      <c r="R180" s="303"/>
      <c r="S180" s="303"/>
      <c r="T180" s="303"/>
      <c r="U180" s="303"/>
      <c r="V180" s="303"/>
      <c r="W180" s="303"/>
      <c r="X180" s="303"/>
      <c r="Y180" s="303"/>
      <c r="Z180" s="303"/>
    </row>
    <row r="181" ht="15.75" customHeight="1" spans="1:26">
      <c r="A181" s="303"/>
      <c r="B181" s="303"/>
      <c r="C181" s="303"/>
      <c r="D181" s="303"/>
      <c r="E181" s="303"/>
      <c r="F181" s="303"/>
      <c r="G181" s="303"/>
      <c r="H181" s="303"/>
      <c r="I181" s="303"/>
      <c r="J181" s="303"/>
      <c r="K181" s="303"/>
      <c r="L181" s="303"/>
      <c r="M181" s="303"/>
      <c r="N181" s="303"/>
      <c r="O181" s="303"/>
      <c r="P181" s="303"/>
      <c r="Q181" s="303"/>
      <c r="R181" s="303"/>
      <c r="S181" s="303"/>
      <c r="T181" s="303"/>
      <c r="U181" s="303"/>
      <c r="V181" s="303"/>
      <c r="W181" s="303"/>
      <c r="X181" s="303"/>
      <c r="Y181" s="303"/>
      <c r="Z181" s="303"/>
    </row>
    <row r="182" ht="15.75" customHeight="1" spans="1:26">
      <c r="A182" s="303"/>
      <c r="B182" s="303"/>
      <c r="C182" s="303"/>
      <c r="D182" s="303"/>
      <c r="E182" s="303"/>
      <c r="F182" s="303"/>
      <c r="G182" s="303"/>
      <c r="H182" s="303"/>
      <c r="I182" s="303"/>
      <c r="J182" s="303"/>
      <c r="K182" s="303"/>
      <c r="L182" s="303"/>
      <c r="M182" s="303"/>
      <c r="N182" s="303"/>
      <c r="O182" s="303"/>
      <c r="P182" s="303"/>
      <c r="Q182" s="303"/>
      <c r="R182" s="303"/>
      <c r="S182" s="303"/>
      <c r="T182" s="303"/>
      <c r="U182" s="303"/>
      <c r="V182" s="303"/>
      <c r="W182" s="303"/>
      <c r="X182" s="303"/>
      <c r="Y182" s="303"/>
      <c r="Z182" s="303"/>
    </row>
    <row r="183" ht="15.75" customHeight="1" spans="1:26">
      <c r="A183" s="303"/>
      <c r="B183" s="303"/>
      <c r="C183" s="303"/>
      <c r="D183" s="303"/>
      <c r="E183" s="303"/>
      <c r="F183" s="303"/>
      <c r="G183" s="303"/>
      <c r="H183" s="303"/>
      <c r="I183" s="303"/>
      <c r="J183" s="303"/>
      <c r="K183" s="303"/>
      <c r="L183" s="303"/>
      <c r="M183" s="303"/>
      <c r="N183" s="303"/>
      <c r="O183" s="303"/>
      <c r="P183" s="303"/>
      <c r="Q183" s="303"/>
      <c r="R183" s="303"/>
      <c r="S183" s="303"/>
      <c r="T183" s="303"/>
      <c r="U183" s="303"/>
      <c r="V183" s="303"/>
      <c r="W183" s="303"/>
      <c r="X183" s="303"/>
      <c r="Y183" s="303"/>
      <c r="Z183" s="303"/>
    </row>
    <row r="184" ht="15.75" customHeight="1" spans="1:26">
      <c r="A184" s="303"/>
      <c r="B184" s="303"/>
      <c r="C184" s="303"/>
      <c r="D184" s="303"/>
      <c r="E184" s="303"/>
      <c r="F184" s="303"/>
      <c r="G184" s="303"/>
      <c r="H184" s="303"/>
      <c r="I184" s="303"/>
      <c r="J184" s="303"/>
      <c r="K184" s="303"/>
      <c r="L184" s="303"/>
      <c r="M184" s="303"/>
      <c r="N184" s="303"/>
      <c r="O184" s="303"/>
      <c r="P184" s="303"/>
      <c r="Q184" s="303"/>
      <c r="R184" s="303"/>
      <c r="S184" s="303"/>
      <c r="T184" s="303"/>
      <c r="U184" s="303"/>
      <c r="V184" s="303"/>
      <c r="W184" s="303"/>
      <c r="X184" s="303"/>
      <c r="Y184" s="303"/>
      <c r="Z184" s="303"/>
    </row>
    <row r="185" ht="15.75" customHeight="1" spans="1:26">
      <c r="A185" s="303"/>
      <c r="B185" s="303"/>
      <c r="C185" s="303"/>
      <c r="D185" s="303"/>
      <c r="E185" s="303"/>
      <c r="F185" s="303"/>
      <c r="G185" s="303"/>
      <c r="H185" s="303"/>
      <c r="I185" s="303"/>
      <c r="J185" s="303"/>
      <c r="K185" s="303"/>
      <c r="L185" s="303"/>
      <c r="M185" s="303"/>
      <c r="N185" s="303"/>
      <c r="O185" s="303"/>
      <c r="P185" s="303"/>
      <c r="Q185" s="303"/>
      <c r="R185" s="303"/>
      <c r="S185" s="303"/>
      <c r="T185" s="303"/>
      <c r="U185" s="303"/>
      <c r="V185" s="303"/>
      <c r="W185" s="303"/>
      <c r="X185" s="303"/>
      <c r="Y185" s="303"/>
      <c r="Z185" s="303"/>
    </row>
    <row r="186" ht="15.75" customHeight="1" spans="1:26">
      <c r="A186" s="303"/>
      <c r="B186" s="303"/>
      <c r="C186" s="303"/>
      <c r="D186" s="303"/>
      <c r="E186" s="303"/>
      <c r="F186" s="303"/>
      <c r="G186" s="303"/>
      <c r="H186" s="303"/>
      <c r="I186" s="303"/>
      <c r="J186" s="303"/>
      <c r="K186" s="303"/>
      <c r="L186" s="303"/>
      <c r="M186" s="303"/>
      <c r="N186" s="303"/>
      <c r="O186" s="303"/>
      <c r="P186" s="303"/>
      <c r="Q186" s="303"/>
      <c r="R186" s="303"/>
      <c r="S186" s="303"/>
      <c r="T186" s="303"/>
      <c r="U186" s="303"/>
      <c r="V186" s="303"/>
      <c r="W186" s="303"/>
      <c r="X186" s="303"/>
      <c r="Y186" s="303"/>
      <c r="Z186" s="303"/>
    </row>
    <row r="187" ht="15.75" customHeight="1" spans="1:26">
      <c r="A187" s="303"/>
      <c r="B187" s="303"/>
      <c r="C187" s="303"/>
      <c r="D187" s="303"/>
      <c r="E187" s="303"/>
      <c r="F187" s="303"/>
      <c r="G187" s="303"/>
      <c r="H187" s="303"/>
      <c r="I187" s="303"/>
      <c r="J187" s="303"/>
      <c r="K187" s="303"/>
      <c r="L187" s="303"/>
      <c r="M187" s="303"/>
      <c r="N187" s="303"/>
      <c r="O187" s="303"/>
      <c r="P187" s="303"/>
      <c r="Q187" s="303"/>
      <c r="R187" s="303"/>
      <c r="S187" s="303"/>
      <c r="T187" s="303"/>
      <c r="U187" s="303"/>
      <c r="V187" s="303"/>
      <c r="W187" s="303"/>
      <c r="X187" s="303"/>
      <c r="Y187" s="303"/>
      <c r="Z187" s="303"/>
    </row>
    <row r="188" ht="15.75" customHeight="1" spans="1:26">
      <c r="A188" s="303"/>
      <c r="B188" s="303"/>
      <c r="C188" s="303"/>
      <c r="D188" s="303"/>
      <c r="E188" s="303"/>
      <c r="F188" s="303"/>
      <c r="G188" s="303"/>
      <c r="H188" s="303"/>
      <c r="I188" s="303"/>
      <c r="J188" s="303"/>
      <c r="K188" s="303"/>
      <c r="L188" s="303"/>
      <c r="M188" s="303"/>
      <c r="N188" s="303"/>
      <c r="O188" s="303"/>
      <c r="P188" s="303"/>
      <c r="Q188" s="303"/>
      <c r="R188" s="303"/>
      <c r="S188" s="303"/>
      <c r="T188" s="303"/>
      <c r="U188" s="303"/>
      <c r="V188" s="303"/>
      <c r="W188" s="303"/>
      <c r="X188" s="303"/>
      <c r="Y188" s="303"/>
      <c r="Z188" s="303"/>
    </row>
    <row r="189" ht="15.75" customHeight="1" spans="1:26">
      <c r="A189" s="303"/>
      <c r="B189" s="303"/>
      <c r="C189" s="303"/>
      <c r="D189" s="303"/>
      <c r="E189" s="303"/>
      <c r="F189" s="303"/>
      <c r="G189" s="303"/>
      <c r="H189" s="303"/>
      <c r="I189" s="303"/>
      <c r="J189" s="303"/>
      <c r="K189" s="303"/>
      <c r="L189" s="303"/>
      <c r="M189" s="303"/>
      <c r="N189" s="303"/>
      <c r="O189" s="303"/>
      <c r="P189" s="303"/>
      <c r="Q189" s="303"/>
      <c r="R189" s="303"/>
      <c r="S189" s="303"/>
      <c r="T189" s="303"/>
      <c r="U189" s="303"/>
      <c r="V189" s="303"/>
      <c r="W189" s="303"/>
      <c r="X189" s="303"/>
      <c r="Y189" s="303"/>
      <c r="Z189" s="303"/>
    </row>
    <row r="190" ht="15.75" customHeight="1" spans="1:26">
      <c r="A190" s="303"/>
      <c r="B190" s="303"/>
      <c r="C190" s="303"/>
      <c r="D190" s="303"/>
      <c r="E190" s="303"/>
      <c r="F190" s="303"/>
      <c r="G190" s="303"/>
      <c r="H190" s="303"/>
      <c r="I190" s="303"/>
      <c r="J190" s="303"/>
      <c r="K190" s="303"/>
      <c r="L190" s="303"/>
      <c r="M190" s="303"/>
      <c r="N190" s="303"/>
      <c r="O190" s="303"/>
      <c r="P190" s="303"/>
      <c r="Q190" s="303"/>
      <c r="R190" s="303"/>
      <c r="S190" s="303"/>
      <c r="T190" s="303"/>
      <c r="U190" s="303"/>
      <c r="V190" s="303"/>
      <c r="W190" s="303"/>
      <c r="X190" s="303"/>
      <c r="Y190" s="303"/>
      <c r="Z190" s="303"/>
    </row>
    <row r="191" ht="15.75" customHeight="1" spans="1:26">
      <c r="A191" s="303"/>
      <c r="B191" s="303"/>
      <c r="C191" s="303"/>
      <c r="D191" s="303"/>
      <c r="E191" s="303"/>
      <c r="F191" s="303"/>
      <c r="G191" s="303"/>
      <c r="H191" s="303"/>
      <c r="I191" s="303"/>
      <c r="J191" s="303"/>
      <c r="K191" s="303"/>
      <c r="L191" s="303"/>
      <c r="M191" s="303"/>
      <c r="N191" s="303"/>
      <c r="O191" s="303"/>
      <c r="P191" s="303"/>
      <c r="Q191" s="303"/>
      <c r="R191" s="303"/>
      <c r="S191" s="303"/>
      <c r="T191" s="303"/>
      <c r="U191" s="303"/>
      <c r="V191" s="303"/>
      <c r="W191" s="303"/>
      <c r="X191" s="303"/>
      <c r="Y191" s="303"/>
      <c r="Z191" s="303"/>
    </row>
    <row r="192" ht="15.75" customHeight="1" spans="1:26">
      <c r="A192" s="303"/>
      <c r="B192" s="303"/>
      <c r="C192" s="303"/>
      <c r="D192" s="303"/>
      <c r="E192" s="303"/>
      <c r="F192" s="303"/>
      <c r="G192" s="303"/>
      <c r="H192" s="303"/>
      <c r="I192" s="303"/>
      <c r="J192" s="303"/>
      <c r="K192" s="303"/>
      <c r="L192" s="303"/>
      <c r="M192" s="303"/>
      <c r="N192" s="303"/>
      <c r="O192" s="303"/>
      <c r="P192" s="303"/>
      <c r="Q192" s="303"/>
      <c r="R192" s="303"/>
      <c r="S192" s="303"/>
      <c r="T192" s="303"/>
      <c r="U192" s="303"/>
      <c r="V192" s="303"/>
      <c r="W192" s="303"/>
      <c r="X192" s="303"/>
      <c r="Y192" s="303"/>
      <c r="Z192" s="303"/>
    </row>
    <row r="193" ht="15.75" customHeight="1" spans="1:26">
      <c r="A193" s="303"/>
      <c r="B193" s="303"/>
      <c r="C193" s="303"/>
      <c r="D193" s="303"/>
      <c r="E193" s="303"/>
      <c r="F193" s="303"/>
      <c r="G193" s="303"/>
      <c r="H193" s="303"/>
      <c r="I193" s="303"/>
      <c r="J193" s="303"/>
      <c r="K193" s="303"/>
      <c r="L193" s="303"/>
      <c r="M193" s="303"/>
      <c r="N193" s="303"/>
      <c r="O193" s="303"/>
      <c r="P193" s="303"/>
      <c r="Q193" s="303"/>
      <c r="R193" s="303"/>
      <c r="S193" s="303"/>
      <c r="T193" s="303"/>
      <c r="U193" s="303"/>
      <c r="V193" s="303"/>
      <c r="W193" s="303"/>
      <c r="X193" s="303"/>
      <c r="Y193" s="303"/>
      <c r="Z193" s="303"/>
    </row>
    <row r="194" ht="15.75" customHeight="1" spans="1:26">
      <c r="A194" s="303"/>
      <c r="B194" s="303"/>
      <c r="C194" s="303"/>
      <c r="D194" s="303"/>
      <c r="E194" s="303"/>
      <c r="F194" s="303"/>
      <c r="G194" s="303"/>
      <c r="H194" s="303"/>
      <c r="I194" s="303"/>
      <c r="J194" s="303"/>
      <c r="K194" s="303"/>
      <c r="L194" s="303"/>
      <c r="M194" s="303"/>
      <c r="N194" s="303"/>
      <c r="O194" s="303"/>
      <c r="P194" s="303"/>
      <c r="Q194" s="303"/>
      <c r="R194" s="303"/>
      <c r="S194" s="303"/>
      <c r="T194" s="303"/>
      <c r="U194" s="303"/>
      <c r="V194" s="303"/>
      <c r="W194" s="303"/>
      <c r="X194" s="303"/>
      <c r="Y194" s="303"/>
      <c r="Z194" s="303"/>
    </row>
    <row r="195" ht="15.75" customHeight="1" spans="1:26">
      <c r="A195" s="303"/>
      <c r="B195" s="303"/>
      <c r="C195" s="303"/>
      <c r="D195" s="303"/>
      <c r="E195" s="303"/>
      <c r="F195" s="303"/>
      <c r="G195" s="303"/>
      <c r="H195" s="303"/>
      <c r="I195" s="303"/>
      <c r="J195" s="303"/>
      <c r="K195" s="303"/>
      <c r="L195" s="303"/>
      <c r="M195" s="303"/>
      <c r="N195" s="303"/>
      <c r="O195" s="303"/>
      <c r="P195" s="303"/>
      <c r="Q195" s="303"/>
      <c r="R195" s="303"/>
      <c r="S195" s="303"/>
      <c r="T195" s="303"/>
      <c r="U195" s="303"/>
      <c r="V195" s="303"/>
      <c r="W195" s="303"/>
      <c r="X195" s="303"/>
      <c r="Y195" s="303"/>
      <c r="Z195" s="303"/>
    </row>
    <row r="196" ht="15.75" customHeight="1" spans="1:26">
      <c r="A196" s="303"/>
      <c r="B196" s="303"/>
      <c r="C196" s="303"/>
      <c r="D196" s="303"/>
      <c r="E196" s="303"/>
      <c r="F196" s="303"/>
      <c r="G196" s="303"/>
      <c r="H196" s="303"/>
      <c r="I196" s="303"/>
      <c r="J196" s="303"/>
      <c r="K196" s="303"/>
      <c r="L196" s="303"/>
      <c r="M196" s="303"/>
      <c r="N196" s="303"/>
      <c r="O196" s="303"/>
      <c r="P196" s="303"/>
      <c r="Q196" s="303"/>
      <c r="R196" s="303"/>
      <c r="S196" s="303"/>
      <c r="T196" s="303"/>
      <c r="U196" s="303"/>
      <c r="V196" s="303"/>
      <c r="W196" s="303"/>
      <c r="X196" s="303"/>
      <c r="Y196" s="303"/>
      <c r="Z196" s="303"/>
    </row>
    <row r="197" ht="15.75" customHeight="1" spans="1:26">
      <c r="A197" s="303"/>
      <c r="B197" s="303"/>
      <c r="C197" s="303"/>
      <c r="D197" s="303"/>
      <c r="E197" s="303"/>
      <c r="F197" s="303"/>
      <c r="G197" s="303"/>
      <c r="H197" s="303"/>
      <c r="I197" s="303"/>
      <c r="J197" s="303"/>
      <c r="K197" s="303"/>
      <c r="L197" s="303"/>
      <c r="M197" s="303"/>
      <c r="N197" s="303"/>
      <c r="O197" s="303"/>
      <c r="P197" s="303"/>
      <c r="Q197" s="303"/>
      <c r="R197" s="303"/>
      <c r="S197" s="303"/>
      <c r="T197" s="303"/>
      <c r="U197" s="303"/>
      <c r="V197" s="303"/>
      <c r="W197" s="303"/>
      <c r="X197" s="303"/>
      <c r="Y197" s="303"/>
      <c r="Z197" s="303"/>
    </row>
    <row r="198" ht="15.75" customHeight="1" spans="1:26">
      <c r="A198" s="303"/>
      <c r="B198" s="303"/>
      <c r="C198" s="303"/>
      <c r="D198" s="303"/>
      <c r="E198" s="303"/>
      <c r="F198" s="303"/>
      <c r="G198" s="303"/>
      <c r="H198" s="303"/>
      <c r="I198" s="303"/>
      <c r="J198" s="303"/>
      <c r="K198" s="303"/>
      <c r="L198" s="303"/>
      <c r="M198" s="303"/>
      <c r="N198" s="303"/>
      <c r="O198" s="303"/>
      <c r="P198" s="303"/>
      <c r="Q198" s="303"/>
      <c r="R198" s="303"/>
      <c r="S198" s="303"/>
      <c r="T198" s="303"/>
      <c r="U198" s="303"/>
      <c r="V198" s="303"/>
      <c r="W198" s="303"/>
      <c r="X198" s="303"/>
      <c r="Y198" s="303"/>
      <c r="Z198" s="303"/>
    </row>
    <row r="199" ht="15.75" customHeight="1" spans="1:26">
      <c r="A199" s="303"/>
      <c r="B199" s="303"/>
      <c r="C199" s="303"/>
      <c r="D199" s="303"/>
      <c r="E199" s="303"/>
      <c r="F199" s="303"/>
      <c r="G199" s="303"/>
      <c r="H199" s="303"/>
      <c r="I199" s="303"/>
      <c r="J199" s="303"/>
      <c r="K199" s="303"/>
      <c r="L199" s="303"/>
      <c r="M199" s="303"/>
      <c r="N199" s="303"/>
      <c r="O199" s="303"/>
      <c r="P199" s="303"/>
      <c r="Q199" s="303"/>
      <c r="R199" s="303"/>
      <c r="S199" s="303"/>
      <c r="T199" s="303"/>
      <c r="U199" s="303"/>
      <c r="V199" s="303"/>
      <c r="W199" s="303"/>
      <c r="X199" s="303"/>
      <c r="Y199" s="303"/>
      <c r="Z199" s="303"/>
    </row>
    <row r="200" ht="15.75" customHeight="1" spans="1:26">
      <c r="A200" s="303"/>
      <c r="B200" s="303"/>
      <c r="C200" s="303"/>
      <c r="D200" s="303"/>
      <c r="E200" s="303"/>
      <c r="F200" s="303"/>
      <c r="G200" s="303"/>
      <c r="H200" s="303"/>
      <c r="I200" s="303"/>
      <c r="J200" s="303"/>
      <c r="K200" s="303"/>
      <c r="L200" s="303"/>
      <c r="M200" s="303"/>
      <c r="N200" s="303"/>
      <c r="O200" s="303"/>
      <c r="P200" s="303"/>
      <c r="Q200" s="303"/>
      <c r="R200" s="303"/>
      <c r="S200" s="303"/>
      <c r="T200" s="303"/>
      <c r="U200" s="303"/>
      <c r="V200" s="303"/>
      <c r="W200" s="303"/>
      <c r="X200" s="303"/>
      <c r="Y200" s="303"/>
      <c r="Z200" s="303"/>
    </row>
    <row r="201" ht="15.75" customHeight="1" spans="1:26">
      <c r="A201" s="303"/>
      <c r="B201" s="303"/>
      <c r="C201" s="303"/>
      <c r="D201" s="303"/>
      <c r="E201" s="303"/>
      <c r="F201" s="303"/>
      <c r="G201" s="303"/>
      <c r="H201" s="303"/>
      <c r="I201" s="303"/>
      <c r="J201" s="303"/>
      <c r="K201" s="303"/>
      <c r="L201" s="303"/>
      <c r="M201" s="303"/>
      <c r="N201" s="303"/>
      <c r="O201" s="303"/>
      <c r="P201" s="303"/>
      <c r="Q201" s="303"/>
      <c r="R201" s="303"/>
      <c r="S201" s="303"/>
      <c r="T201" s="303"/>
      <c r="U201" s="303"/>
      <c r="V201" s="303"/>
      <c r="W201" s="303"/>
      <c r="X201" s="303"/>
      <c r="Y201" s="303"/>
      <c r="Z201" s="303"/>
    </row>
    <row r="202" ht="15.75" customHeight="1" spans="1:26">
      <c r="A202" s="303"/>
      <c r="B202" s="303"/>
      <c r="C202" s="303"/>
      <c r="D202" s="303"/>
      <c r="E202" s="303"/>
      <c r="F202" s="303"/>
      <c r="G202" s="303"/>
      <c r="H202" s="303"/>
      <c r="I202" s="303"/>
      <c r="J202" s="303"/>
      <c r="K202" s="303"/>
      <c r="L202" s="303"/>
      <c r="M202" s="303"/>
      <c r="N202" s="303"/>
      <c r="O202" s="303"/>
      <c r="P202" s="303"/>
      <c r="Q202" s="303"/>
      <c r="R202" s="303"/>
      <c r="S202" s="303"/>
      <c r="T202" s="303"/>
      <c r="U202" s="303"/>
      <c r="V202" s="303"/>
      <c r="W202" s="303"/>
      <c r="X202" s="303"/>
      <c r="Y202" s="303"/>
      <c r="Z202" s="303"/>
    </row>
    <row r="203" ht="15.75" customHeight="1" spans="1:26">
      <c r="A203" s="303"/>
      <c r="B203" s="303"/>
      <c r="C203" s="303"/>
      <c r="D203" s="303"/>
      <c r="E203" s="303"/>
      <c r="F203" s="303"/>
      <c r="G203" s="303"/>
      <c r="H203" s="303"/>
      <c r="I203" s="303"/>
      <c r="J203" s="303"/>
      <c r="K203" s="303"/>
      <c r="L203" s="303"/>
      <c r="M203" s="303"/>
      <c r="N203" s="303"/>
      <c r="O203" s="303"/>
      <c r="P203" s="303"/>
      <c r="Q203" s="303"/>
      <c r="R203" s="303"/>
      <c r="S203" s="303"/>
      <c r="T203" s="303"/>
      <c r="U203" s="303"/>
      <c r="V203" s="303"/>
      <c r="W203" s="303"/>
      <c r="X203" s="303"/>
      <c r="Y203" s="303"/>
      <c r="Z203" s="303"/>
    </row>
    <row r="204" ht="15.75" customHeight="1" spans="1:26">
      <c r="A204" s="303"/>
      <c r="B204" s="303"/>
      <c r="C204" s="303"/>
      <c r="D204" s="303"/>
      <c r="E204" s="303"/>
      <c r="F204" s="303"/>
      <c r="G204" s="303"/>
      <c r="H204" s="303"/>
      <c r="I204" s="303"/>
      <c r="J204" s="303"/>
      <c r="K204" s="303"/>
      <c r="L204" s="303"/>
      <c r="M204" s="303"/>
      <c r="N204" s="303"/>
      <c r="O204" s="303"/>
      <c r="P204" s="303"/>
      <c r="Q204" s="303"/>
      <c r="R204" s="303"/>
      <c r="S204" s="303"/>
      <c r="T204" s="303"/>
      <c r="U204" s="303"/>
      <c r="V204" s="303"/>
      <c r="W204" s="303"/>
      <c r="X204" s="303"/>
      <c r="Y204" s="303"/>
      <c r="Z204" s="303"/>
    </row>
    <row r="205" ht="15.75" customHeight="1" spans="1:26">
      <c r="A205" s="303"/>
      <c r="B205" s="303"/>
      <c r="C205" s="303"/>
      <c r="D205" s="303"/>
      <c r="E205" s="303"/>
      <c r="F205" s="303"/>
      <c r="G205" s="303"/>
      <c r="H205" s="303"/>
      <c r="I205" s="303"/>
      <c r="J205" s="303"/>
      <c r="K205" s="303"/>
      <c r="L205" s="303"/>
      <c r="M205" s="303"/>
      <c r="N205" s="303"/>
      <c r="O205" s="303"/>
      <c r="P205" s="303"/>
      <c r="Q205" s="303"/>
      <c r="R205" s="303"/>
      <c r="S205" s="303"/>
      <c r="T205" s="303"/>
      <c r="U205" s="303"/>
      <c r="V205" s="303"/>
      <c r="W205" s="303"/>
      <c r="X205" s="303"/>
      <c r="Y205" s="303"/>
      <c r="Z205" s="303"/>
    </row>
    <row r="206" ht="15.75" customHeight="1" spans="1:26">
      <c r="A206" s="303"/>
      <c r="B206" s="303"/>
      <c r="C206" s="303"/>
      <c r="D206" s="303"/>
      <c r="E206" s="303"/>
      <c r="F206" s="303"/>
      <c r="G206" s="303"/>
      <c r="H206" s="303"/>
      <c r="I206" s="303"/>
      <c r="J206" s="303"/>
      <c r="K206" s="303"/>
      <c r="L206" s="303"/>
      <c r="M206" s="303"/>
      <c r="N206" s="303"/>
      <c r="O206" s="303"/>
      <c r="P206" s="303"/>
      <c r="Q206" s="303"/>
      <c r="R206" s="303"/>
      <c r="S206" s="303"/>
      <c r="T206" s="303"/>
      <c r="U206" s="303"/>
      <c r="V206" s="303"/>
      <c r="W206" s="303"/>
      <c r="X206" s="303"/>
      <c r="Y206" s="303"/>
      <c r="Z206" s="303"/>
    </row>
    <row r="207" ht="15.75" customHeight="1" spans="1:26">
      <c r="A207" s="303"/>
      <c r="B207" s="303"/>
      <c r="C207" s="303"/>
      <c r="D207" s="303"/>
      <c r="E207" s="303"/>
      <c r="F207" s="303"/>
      <c r="G207" s="303"/>
      <c r="H207" s="303"/>
      <c r="I207" s="303"/>
      <c r="J207" s="303"/>
      <c r="K207" s="303"/>
      <c r="L207" s="303"/>
      <c r="M207" s="303"/>
      <c r="N207" s="303"/>
      <c r="O207" s="303"/>
      <c r="P207" s="303"/>
      <c r="Q207" s="303"/>
      <c r="R207" s="303"/>
      <c r="S207" s="303"/>
      <c r="T207" s="303"/>
      <c r="U207" s="303"/>
      <c r="V207" s="303"/>
      <c r="W207" s="303"/>
      <c r="X207" s="303"/>
      <c r="Y207" s="303"/>
      <c r="Z207" s="303"/>
    </row>
    <row r="208" ht="15.75" customHeight="1" spans="1:26">
      <c r="A208" s="303"/>
      <c r="B208" s="303"/>
      <c r="C208" s="303"/>
      <c r="D208" s="303"/>
      <c r="E208" s="303"/>
      <c r="F208" s="303"/>
      <c r="G208" s="303"/>
      <c r="H208" s="303"/>
      <c r="I208" s="303"/>
      <c r="J208" s="303"/>
      <c r="K208" s="303"/>
      <c r="L208" s="303"/>
      <c r="M208" s="303"/>
      <c r="N208" s="303"/>
      <c r="O208" s="303"/>
      <c r="P208" s="303"/>
      <c r="Q208" s="303"/>
      <c r="R208" s="303"/>
      <c r="S208" s="303"/>
      <c r="T208" s="303"/>
      <c r="U208" s="303"/>
      <c r="V208" s="303"/>
      <c r="W208" s="303"/>
      <c r="X208" s="303"/>
      <c r="Y208" s="303"/>
      <c r="Z208" s="303"/>
    </row>
    <row r="209" ht="15.75" customHeight="1" spans="1:26">
      <c r="A209" s="303"/>
      <c r="B209" s="303"/>
      <c r="C209" s="303"/>
      <c r="D209" s="303"/>
      <c r="E209" s="303"/>
      <c r="F209" s="303"/>
      <c r="G209" s="303"/>
      <c r="H209" s="303"/>
      <c r="I209" s="303"/>
      <c r="J209" s="303"/>
      <c r="K209" s="303"/>
      <c r="L209" s="303"/>
      <c r="M209" s="303"/>
      <c r="N209" s="303"/>
      <c r="O209" s="303"/>
      <c r="P209" s="303"/>
      <c r="Q209" s="303"/>
      <c r="R209" s="303"/>
      <c r="S209" s="303"/>
      <c r="T209" s="303"/>
      <c r="U209" s="303"/>
      <c r="V209" s="303"/>
      <c r="W209" s="303"/>
      <c r="X209" s="303"/>
      <c r="Y209" s="303"/>
      <c r="Z209" s="303"/>
    </row>
    <row r="210" ht="15.75" customHeight="1" spans="1:26">
      <c r="A210" s="303"/>
      <c r="B210" s="303"/>
      <c r="C210" s="303"/>
      <c r="D210" s="303"/>
      <c r="E210" s="303"/>
      <c r="F210" s="303"/>
      <c r="G210" s="303"/>
      <c r="H210" s="303"/>
      <c r="I210" s="303"/>
      <c r="J210" s="303"/>
      <c r="K210" s="303"/>
      <c r="L210" s="303"/>
      <c r="M210" s="303"/>
      <c r="N210" s="303"/>
      <c r="O210" s="303"/>
      <c r="P210" s="303"/>
      <c r="Q210" s="303"/>
      <c r="R210" s="303"/>
      <c r="S210" s="303"/>
      <c r="T210" s="303"/>
      <c r="U210" s="303"/>
      <c r="V210" s="303"/>
      <c r="W210" s="303"/>
      <c r="X210" s="303"/>
      <c r="Y210" s="303"/>
      <c r="Z210" s="303"/>
    </row>
    <row r="211" ht="15.75" customHeight="1" spans="1:26">
      <c r="A211" s="303"/>
      <c r="B211" s="303"/>
      <c r="C211" s="303"/>
      <c r="D211" s="303"/>
      <c r="E211" s="303"/>
      <c r="F211" s="303"/>
      <c r="G211" s="303"/>
      <c r="H211" s="303"/>
      <c r="I211" s="303"/>
      <c r="J211" s="303"/>
      <c r="K211" s="303"/>
      <c r="L211" s="303"/>
      <c r="M211" s="303"/>
      <c r="N211" s="303"/>
      <c r="O211" s="303"/>
      <c r="P211" s="303"/>
      <c r="Q211" s="303"/>
      <c r="R211" s="303"/>
      <c r="S211" s="303"/>
      <c r="T211" s="303"/>
      <c r="U211" s="303"/>
      <c r="V211" s="303"/>
      <c r="W211" s="303"/>
      <c r="X211" s="303"/>
      <c r="Y211" s="303"/>
      <c r="Z211" s="303"/>
    </row>
    <row r="212" ht="15.75" customHeight="1" spans="1:26">
      <c r="A212" s="303"/>
      <c r="B212" s="303"/>
      <c r="C212" s="303"/>
      <c r="D212" s="303"/>
      <c r="E212" s="303"/>
      <c r="F212" s="303"/>
      <c r="G212" s="303"/>
      <c r="H212" s="303"/>
      <c r="I212" s="303"/>
      <c r="J212" s="303"/>
      <c r="K212" s="303"/>
      <c r="L212" s="303"/>
      <c r="M212" s="303"/>
      <c r="N212" s="303"/>
      <c r="O212" s="303"/>
      <c r="P212" s="303"/>
      <c r="Q212" s="303"/>
      <c r="R212" s="303"/>
      <c r="S212" s="303"/>
      <c r="T212" s="303"/>
      <c r="U212" s="303"/>
      <c r="V212" s="303"/>
      <c r="W212" s="303"/>
      <c r="X212" s="303"/>
      <c r="Y212" s="303"/>
      <c r="Z212" s="303"/>
    </row>
    <row r="213" ht="15.75" customHeight="1" spans="1:26">
      <c r="A213" s="303"/>
      <c r="B213" s="303"/>
      <c r="C213" s="303"/>
      <c r="D213" s="303"/>
      <c r="E213" s="303"/>
      <c r="F213" s="303"/>
      <c r="G213" s="303"/>
      <c r="H213" s="303"/>
      <c r="I213" s="303"/>
      <c r="J213" s="303"/>
      <c r="K213" s="303"/>
      <c r="L213" s="303"/>
      <c r="M213" s="303"/>
      <c r="N213" s="303"/>
      <c r="O213" s="303"/>
      <c r="P213" s="303"/>
      <c r="Q213" s="303"/>
      <c r="R213" s="303"/>
      <c r="S213" s="303"/>
      <c r="T213" s="303"/>
      <c r="U213" s="303"/>
      <c r="V213" s="303"/>
      <c r="W213" s="303"/>
      <c r="X213" s="303"/>
      <c r="Y213" s="303"/>
      <c r="Z213" s="303"/>
    </row>
    <row r="214" ht="15.75" customHeight="1" spans="1:26">
      <c r="A214" s="303"/>
      <c r="B214" s="303"/>
      <c r="C214" s="303"/>
      <c r="D214" s="303"/>
      <c r="E214" s="303"/>
      <c r="F214" s="303"/>
      <c r="G214" s="303"/>
      <c r="H214" s="303"/>
      <c r="I214" s="303"/>
      <c r="J214" s="303"/>
      <c r="K214" s="303"/>
      <c r="L214" s="303"/>
      <c r="M214" s="303"/>
      <c r="N214" s="303"/>
      <c r="O214" s="303"/>
      <c r="P214" s="303"/>
      <c r="Q214" s="303"/>
      <c r="R214" s="303"/>
      <c r="S214" s="303"/>
      <c r="T214" s="303"/>
      <c r="U214" s="303"/>
      <c r="V214" s="303"/>
      <c r="W214" s="303"/>
      <c r="X214" s="303"/>
      <c r="Y214" s="303"/>
      <c r="Z214" s="303"/>
    </row>
    <row r="215" ht="15.75" customHeight="1" spans="1:26">
      <c r="A215" s="303"/>
      <c r="B215" s="303"/>
      <c r="C215" s="303"/>
      <c r="D215" s="303"/>
      <c r="E215" s="303"/>
      <c r="F215" s="303"/>
      <c r="G215" s="303"/>
      <c r="H215" s="303"/>
      <c r="I215" s="303"/>
      <c r="J215" s="303"/>
      <c r="K215" s="303"/>
      <c r="L215" s="303"/>
      <c r="M215" s="303"/>
      <c r="N215" s="303"/>
      <c r="O215" s="303"/>
      <c r="P215" s="303"/>
      <c r="Q215" s="303"/>
      <c r="R215" s="303"/>
      <c r="S215" s="303"/>
      <c r="T215" s="303"/>
      <c r="U215" s="303"/>
      <c r="V215" s="303"/>
      <c r="W215" s="303"/>
      <c r="X215" s="303"/>
      <c r="Y215" s="303"/>
      <c r="Z215" s="303"/>
    </row>
    <row r="216" ht="15.75" customHeight="1" spans="1:26">
      <c r="A216" s="303"/>
      <c r="B216" s="303"/>
      <c r="C216" s="303"/>
      <c r="D216" s="303"/>
      <c r="E216" s="303"/>
      <c r="F216" s="303"/>
      <c r="G216" s="303"/>
      <c r="H216" s="303"/>
      <c r="I216" s="303"/>
      <c r="J216" s="303"/>
      <c r="K216" s="303"/>
      <c r="L216" s="303"/>
      <c r="M216" s="303"/>
      <c r="N216" s="303"/>
      <c r="O216" s="303"/>
      <c r="P216" s="303"/>
      <c r="Q216" s="303"/>
      <c r="R216" s="303"/>
      <c r="S216" s="303"/>
      <c r="T216" s="303"/>
      <c r="U216" s="303"/>
      <c r="V216" s="303"/>
      <c r="W216" s="303"/>
      <c r="X216" s="303"/>
      <c r="Y216" s="303"/>
      <c r="Z216" s="303"/>
    </row>
    <row r="217" ht="15.75" customHeight="1" spans="1:26">
      <c r="A217" s="303"/>
      <c r="B217" s="303"/>
      <c r="C217" s="303"/>
      <c r="D217" s="303"/>
      <c r="E217" s="303"/>
      <c r="F217" s="303"/>
      <c r="G217" s="303"/>
      <c r="H217" s="303"/>
      <c r="I217" s="303"/>
      <c r="J217" s="303"/>
      <c r="K217" s="303"/>
      <c r="L217" s="303"/>
      <c r="M217" s="303"/>
      <c r="N217" s="303"/>
      <c r="O217" s="303"/>
      <c r="P217" s="303"/>
      <c r="Q217" s="303"/>
      <c r="R217" s="303"/>
      <c r="S217" s="303"/>
      <c r="T217" s="303"/>
      <c r="U217" s="303"/>
      <c r="V217" s="303"/>
      <c r="W217" s="303"/>
      <c r="X217" s="303"/>
      <c r="Y217" s="303"/>
      <c r="Z217" s="303"/>
    </row>
    <row r="218" ht="15.75" customHeight="1" spans="1:26">
      <c r="A218" s="303"/>
      <c r="B218" s="303"/>
      <c r="C218" s="303"/>
      <c r="D218" s="303"/>
      <c r="E218" s="303"/>
      <c r="F218" s="303"/>
      <c r="G218" s="303"/>
      <c r="H218" s="303"/>
      <c r="I218" s="303"/>
      <c r="J218" s="303"/>
      <c r="K218" s="303"/>
      <c r="L218" s="303"/>
      <c r="M218" s="303"/>
      <c r="N218" s="303"/>
      <c r="O218" s="303"/>
      <c r="P218" s="303"/>
      <c r="Q218" s="303"/>
      <c r="R218" s="303"/>
      <c r="S218" s="303"/>
      <c r="T218" s="303"/>
      <c r="U218" s="303"/>
      <c r="V218" s="303"/>
      <c r="W218" s="303"/>
      <c r="X218" s="303"/>
      <c r="Y218" s="303"/>
      <c r="Z218" s="303"/>
    </row>
    <row r="219" ht="15.75" customHeight="1" spans="1:26">
      <c r="A219" s="303"/>
      <c r="B219" s="303"/>
      <c r="C219" s="303"/>
      <c r="D219" s="303"/>
      <c r="E219" s="303"/>
      <c r="F219" s="303"/>
      <c r="G219" s="303"/>
      <c r="H219" s="303"/>
      <c r="I219" s="303"/>
      <c r="J219" s="303"/>
      <c r="K219" s="303"/>
      <c r="L219" s="303"/>
      <c r="M219" s="303"/>
      <c r="N219" s="303"/>
      <c r="O219" s="303"/>
      <c r="P219" s="303"/>
      <c r="Q219" s="303"/>
      <c r="R219" s="303"/>
      <c r="S219" s="303"/>
      <c r="T219" s="303"/>
      <c r="U219" s="303"/>
      <c r="V219" s="303"/>
      <c r="W219" s="303"/>
      <c r="X219" s="303"/>
      <c r="Y219" s="303"/>
      <c r="Z219" s="303"/>
    </row>
    <row r="220" ht="15.75" customHeight="1" spans="1:26">
      <c r="A220" s="303"/>
      <c r="B220" s="303"/>
      <c r="C220" s="303"/>
      <c r="D220" s="303"/>
      <c r="E220" s="303"/>
      <c r="F220" s="303"/>
      <c r="G220" s="303"/>
      <c r="H220" s="303"/>
      <c r="I220" s="303"/>
      <c r="J220" s="303"/>
      <c r="K220" s="303"/>
      <c r="L220" s="303"/>
      <c r="M220" s="303"/>
      <c r="N220" s="303"/>
      <c r="O220" s="303"/>
      <c r="P220" s="303"/>
      <c r="Q220" s="303"/>
      <c r="R220" s="303"/>
      <c r="S220" s="303"/>
      <c r="T220" s="303"/>
      <c r="U220" s="303"/>
      <c r="V220" s="303"/>
      <c r="W220" s="303"/>
      <c r="X220" s="303"/>
      <c r="Y220" s="303"/>
      <c r="Z220" s="30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5">
    <mergeCell ref="E1:H1"/>
    <mergeCell ref="A2:H2"/>
    <mergeCell ref="A9:B9"/>
    <mergeCell ref="A10:H10"/>
    <mergeCell ref="A17:B17"/>
  </mergeCells>
  <printOptions horizontalCentered="1" verticalCentered="1"/>
  <pageMargins left="0.235416666666667" right="0.235416666666667" top="0.235416666666667" bottom="0.235416666666667" header="0" footer="0"/>
  <pageSetup paperSize="9" scale="85" orientation="landscape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Z1000"/>
  <sheetViews>
    <sheetView zoomScale="85" zoomScaleNormal="85" workbookViewId="0">
      <pane ySplit="17" topLeftCell="A24" activePane="bottomLeft" state="frozen"/>
      <selection/>
      <selection pane="bottomLeft" activeCell="G11" sqref="G11"/>
    </sheetView>
  </sheetViews>
  <sheetFormatPr defaultColWidth="14.4285714285714" defaultRowHeight="15" customHeight="1"/>
  <cols>
    <col min="1" max="1" width="5.71428571428571" style="26" customWidth="1"/>
    <col min="2" max="2" width="24.2857142857143" style="26" customWidth="1"/>
    <col min="3" max="3" width="10.1428571428571" style="26" customWidth="1"/>
    <col min="4" max="4" width="11.5714285714286" style="26" customWidth="1"/>
    <col min="5" max="5" width="13.2857142857143" style="26" customWidth="1"/>
    <col min="6" max="6" width="12.4285714285714" style="26" customWidth="1"/>
    <col min="7" max="7" width="9.42857142857143" style="26" customWidth="1"/>
    <col min="8" max="8" width="13.4285714285714" style="26" customWidth="1"/>
    <col min="9" max="9" width="9.85714285714286" style="26" customWidth="1"/>
    <col min="10" max="11" width="10.8571428571429" style="26" customWidth="1"/>
    <col min="12" max="12" width="22.8571428571429" style="26" customWidth="1"/>
    <col min="13" max="13" width="25" style="26" customWidth="1"/>
    <col min="14" max="14" width="9.14285714285714" style="26" customWidth="1"/>
    <col min="15" max="15" width="11.2857142857143" style="26" customWidth="1"/>
    <col min="16" max="26" width="9.14285714285714" style="26" customWidth="1"/>
    <col min="27" max="16384" width="14.4285714285714" style="26"/>
  </cols>
  <sheetData>
    <row r="1" ht="38.25" customHeight="1" spans="1:26">
      <c r="A1" s="283" t="e">
        <f>"STATUS OF ELECTRIFICATION WORKS AT DIFFERENT LDTW SCHEMES OF AGRI IRRIGATION DEPT. UNDER BONGAON DIVISION, WBSEDCL AS ON "&amp;TEXT(EOMONTH(#REF!,0),"DD.MM.YYYY")</f>
        <v>#REF!</v>
      </c>
      <c r="N1" s="390"/>
      <c r="O1" s="390"/>
      <c r="P1" s="390"/>
      <c r="Q1" s="390"/>
      <c r="R1" s="284"/>
      <c r="S1" s="284"/>
      <c r="T1" s="284"/>
      <c r="U1" s="284"/>
      <c r="V1" s="284"/>
      <c r="W1" s="284"/>
      <c r="X1" s="284"/>
      <c r="Y1" s="284"/>
      <c r="Z1" s="284"/>
    </row>
    <row r="2" ht="22.5" customHeight="1" spans="1:26">
      <c r="A2" s="284"/>
      <c r="B2" s="284"/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4"/>
    </row>
    <row r="3" ht="59.25" customHeight="1" spans="1:26">
      <c r="A3" s="285" t="s">
        <v>63</v>
      </c>
      <c r="B3" s="298" t="s">
        <v>208</v>
      </c>
      <c r="C3" s="285" t="s">
        <v>209</v>
      </c>
      <c r="D3" s="285" t="s">
        <v>210</v>
      </c>
      <c r="E3" s="285" t="s">
        <v>211</v>
      </c>
      <c r="F3" s="285" t="s">
        <v>212</v>
      </c>
      <c r="G3" s="285" t="s">
        <v>213</v>
      </c>
      <c r="H3" s="285" t="s">
        <v>214</v>
      </c>
      <c r="I3" s="285" t="s">
        <v>215</v>
      </c>
      <c r="J3" s="285" t="s">
        <v>216</v>
      </c>
      <c r="K3" s="285" t="s">
        <v>217</v>
      </c>
      <c r="L3" s="285" t="s">
        <v>218</v>
      </c>
      <c r="M3" s="285" t="s">
        <v>181</v>
      </c>
      <c r="N3" s="284"/>
      <c r="O3" s="284"/>
      <c r="P3" s="284"/>
      <c r="Q3" s="284"/>
      <c r="R3" s="284"/>
      <c r="S3" s="284"/>
      <c r="T3" s="284"/>
      <c r="U3" s="284"/>
      <c r="V3" s="284"/>
      <c r="W3" s="284"/>
      <c r="X3" s="284"/>
      <c r="Y3" s="284"/>
      <c r="Z3" s="284"/>
    </row>
    <row r="4" ht="30.75" hidden="1" customHeight="1" spans="1:26">
      <c r="A4" s="286">
        <v>1</v>
      </c>
      <c r="B4" s="287" t="s">
        <v>219</v>
      </c>
      <c r="C4" s="286" t="s">
        <v>220</v>
      </c>
      <c r="D4" s="290"/>
      <c r="E4" s="290" t="s">
        <v>221</v>
      </c>
      <c r="F4" s="286" t="s">
        <v>18</v>
      </c>
      <c r="G4" s="286" t="s">
        <v>14</v>
      </c>
      <c r="H4" s="286" t="s">
        <v>222</v>
      </c>
      <c r="I4" s="286" t="s">
        <v>222</v>
      </c>
      <c r="J4" s="286" t="s">
        <v>222</v>
      </c>
      <c r="K4" s="286" t="s">
        <v>222</v>
      </c>
      <c r="L4" s="286" t="s">
        <v>223</v>
      </c>
      <c r="M4" s="286" t="s">
        <v>224</v>
      </c>
      <c r="N4" s="284">
        <v>6</v>
      </c>
      <c r="O4" s="284"/>
      <c r="P4" s="284"/>
      <c r="Q4" s="284"/>
      <c r="R4" s="284"/>
      <c r="S4" s="284"/>
      <c r="T4" s="284"/>
      <c r="U4" s="284"/>
      <c r="V4" s="284"/>
      <c r="W4" s="284"/>
      <c r="X4" s="284"/>
      <c r="Y4" s="284"/>
      <c r="Z4" s="284"/>
    </row>
    <row r="5" ht="31.5" hidden="1" customHeight="1" spans="1:26">
      <c r="A5" s="290">
        <v>2</v>
      </c>
      <c r="B5" s="384" t="s">
        <v>225</v>
      </c>
      <c r="C5" s="290" t="s">
        <v>14</v>
      </c>
      <c r="D5" s="290"/>
      <c r="E5" s="290" t="s">
        <v>226</v>
      </c>
      <c r="F5" s="290" t="s">
        <v>15</v>
      </c>
      <c r="G5" s="286" t="s">
        <v>14</v>
      </c>
      <c r="H5" s="286" t="s">
        <v>222</v>
      </c>
      <c r="I5" s="286" t="s">
        <v>222</v>
      </c>
      <c r="J5" s="286" t="s">
        <v>222</v>
      </c>
      <c r="K5" s="286" t="s">
        <v>222</v>
      </c>
      <c r="L5" s="286" t="s">
        <v>223</v>
      </c>
      <c r="M5" s="290" t="s">
        <v>227</v>
      </c>
      <c r="N5" s="284">
        <v>4</v>
      </c>
      <c r="O5" s="284"/>
      <c r="P5" s="284"/>
      <c r="Q5" s="284"/>
      <c r="R5" s="284"/>
      <c r="S5" s="284"/>
      <c r="T5" s="284"/>
      <c r="U5" s="284"/>
      <c r="V5" s="284"/>
      <c r="W5" s="284"/>
      <c r="X5" s="284"/>
      <c r="Y5" s="284"/>
      <c r="Z5" s="284"/>
    </row>
    <row r="6" ht="33.75" hidden="1" customHeight="1" spans="1:26">
      <c r="A6" s="286">
        <v>3</v>
      </c>
      <c r="B6" s="287" t="s">
        <v>228</v>
      </c>
      <c r="C6" s="286" t="s">
        <v>220</v>
      </c>
      <c r="D6" s="286"/>
      <c r="E6" s="290" t="s">
        <v>229</v>
      </c>
      <c r="F6" s="286" t="s">
        <v>18</v>
      </c>
      <c r="G6" s="286" t="s">
        <v>14</v>
      </c>
      <c r="H6" s="286" t="s">
        <v>222</v>
      </c>
      <c r="I6" s="286" t="s">
        <v>222</v>
      </c>
      <c r="J6" s="286" t="s">
        <v>222</v>
      </c>
      <c r="K6" s="286" t="s">
        <v>222</v>
      </c>
      <c r="L6" s="286" t="s">
        <v>223</v>
      </c>
      <c r="M6" s="285" t="s">
        <v>230</v>
      </c>
      <c r="N6" s="284">
        <v>5</v>
      </c>
      <c r="O6" s="284"/>
      <c r="P6" s="284"/>
      <c r="Q6" s="284"/>
      <c r="R6" s="284"/>
      <c r="S6" s="284"/>
      <c r="T6" s="284"/>
      <c r="U6" s="284"/>
      <c r="V6" s="284"/>
      <c r="W6" s="284"/>
      <c r="X6" s="284"/>
      <c r="Y6" s="284"/>
      <c r="Z6" s="284"/>
    </row>
    <row r="7" ht="32.25" hidden="1" customHeight="1" spans="1:26">
      <c r="A7" s="290">
        <v>4</v>
      </c>
      <c r="B7" s="287" t="s">
        <v>231</v>
      </c>
      <c r="C7" s="286" t="s">
        <v>14</v>
      </c>
      <c r="D7" s="286" t="s">
        <v>232</v>
      </c>
      <c r="E7" s="290" t="s">
        <v>221</v>
      </c>
      <c r="F7" s="286" t="s">
        <v>17</v>
      </c>
      <c r="G7" s="286" t="s">
        <v>14</v>
      </c>
      <c r="H7" s="286" t="s">
        <v>222</v>
      </c>
      <c r="I7" s="286" t="s">
        <v>222</v>
      </c>
      <c r="J7" s="286" t="s">
        <v>222</v>
      </c>
      <c r="K7" s="286" t="s">
        <v>222</v>
      </c>
      <c r="L7" s="286" t="s">
        <v>223</v>
      </c>
      <c r="M7" s="286" t="s">
        <v>224</v>
      </c>
      <c r="N7" s="284">
        <v>6</v>
      </c>
      <c r="O7" s="284" t="s">
        <v>233</v>
      </c>
      <c r="P7" s="284"/>
      <c r="Q7" s="284"/>
      <c r="R7" s="284"/>
      <c r="S7" s="284"/>
      <c r="T7" s="284"/>
      <c r="U7" s="284"/>
      <c r="V7" s="284"/>
      <c r="W7" s="284"/>
      <c r="X7" s="284"/>
      <c r="Y7" s="284"/>
      <c r="Z7" s="284"/>
    </row>
    <row r="8" ht="38.25" hidden="1" customHeight="1" spans="1:26">
      <c r="A8" s="286">
        <v>5</v>
      </c>
      <c r="B8" s="287" t="s">
        <v>234</v>
      </c>
      <c r="C8" s="286" t="s">
        <v>14</v>
      </c>
      <c r="D8" s="286" t="s">
        <v>235</v>
      </c>
      <c r="E8" s="382"/>
      <c r="F8" s="286" t="s">
        <v>15</v>
      </c>
      <c r="G8" s="286" t="s">
        <v>14</v>
      </c>
      <c r="H8" s="286" t="s">
        <v>222</v>
      </c>
      <c r="I8" s="286" t="s">
        <v>222</v>
      </c>
      <c r="J8" s="286" t="s">
        <v>222</v>
      </c>
      <c r="K8" s="286" t="s">
        <v>222</v>
      </c>
      <c r="L8" s="286" t="s">
        <v>223</v>
      </c>
      <c r="M8" s="286" t="s">
        <v>224</v>
      </c>
      <c r="N8" s="284">
        <v>6</v>
      </c>
      <c r="O8" s="284" t="s">
        <v>233</v>
      </c>
      <c r="P8" s="284"/>
      <c r="Q8" s="284"/>
      <c r="R8" s="284"/>
      <c r="S8" s="284"/>
      <c r="T8" s="284"/>
      <c r="U8" s="284"/>
      <c r="V8" s="284"/>
      <c r="W8" s="284"/>
      <c r="X8" s="284"/>
      <c r="Y8" s="284"/>
      <c r="Z8" s="284"/>
    </row>
    <row r="9" ht="39" hidden="1" customHeight="1" spans="1:26">
      <c r="A9" s="290">
        <v>6</v>
      </c>
      <c r="B9" s="287" t="s">
        <v>236</v>
      </c>
      <c r="C9" s="286" t="s">
        <v>14</v>
      </c>
      <c r="D9" s="286" t="s">
        <v>232</v>
      </c>
      <c r="E9" s="382"/>
      <c r="F9" s="286" t="s">
        <v>17</v>
      </c>
      <c r="G9" s="286" t="s">
        <v>14</v>
      </c>
      <c r="H9" s="286" t="s">
        <v>222</v>
      </c>
      <c r="I9" s="286" t="s">
        <v>222</v>
      </c>
      <c r="J9" s="286" t="s">
        <v>222</v>
      </c>
      <c r="K9" s="286" t="s">
        <v>222</v>
      </c>
      <c r="L9" s="286" t="s">
        <v>223</v>
      </c>
      <c r="M9" s="286" t="s">
        <v>224</v>
      </c>
      <c r="N9" s="284">
        <v>6</v>
      </c>
      <c r="O9" s="284" t="s">
        <v>233</v>
      </c>
      <c r="P9" s="284"/>
      <c r="Q9" s="284"/>
      <c r="R9" s="284"/>
      <c r="S9" s="284"/>
      <c r="T9" s="284"/>
      <c r="U9" s="284"/>
      <c r="V9" s="284"/>
      <c r="W9" s="284"/>
      <c r="X9" s="284"/>
      <c r="Y9" s="284"/>
      <c r="Z9" s="284"/>
    </row>
    <row r="10" ht="34.5" hidden="1" customHeight="1" spans="1:26">
      <c r="A10" s="286">
        <v>7</v>
      </c>
      <c r="B10" s="287" t="s">
        <v>237</v>
      </c>
      <c r="C10" s="286" t="s">
        <v>16</v>
      </c>
      <c r="D10" s="286" t="s">
        <v>238</v>
      </c>
      <c r="E10" s="382"/>
      <c r="F10" s="286" t="s">
        <v>16</v>
      </c>
      <c r="G10" s="286" t="s">
        <v>14</v>
      </c>
      <c r="H10" s="286" t="s">
        <v>222</v>
      </c>
      <c r="I10" s="286" t="s">
        <v>222</v>
      </c>
      <c r="J10" s="286" t="s">
        <v>222</v>
      </c>
      <c r="K10" s="286" t="s">
        <v>222</v>
      </c>
      <c r="L10" s="286" t="s">
        <v>223</v>
      </c>
      <c r="M10" s="286" t="s">
        <v>224</v>
      </c>
      <c r="N10" s="284">
        <v>6</v>
      </c>
      <c r="O10" s="284" t="s">
        <v>233</v>
      </c>
      <c r="P10" s="284"/>
      <c r="Q10" s="284"/>
      <c r="R10" s="284"/>
      <c r="S10" s="284"/>
      <c r="T10" s="284"/>
      <c r="U10" s="284"/>
      <c r="V10" s="284"/>
      <c r="W10" s="284"/>
      <c r="X10" s="284"/>
      <c r="Y10" s="284"/>
      <c r="Z10" s="284"/>
    </row>
    <row r="11" ht="45.75" hidden="1" customHeight="1" spans="1:26">
      <c r="A11" s="290">
        <v>8</v>
      </c>
      <c r="B11" s="287" t="s">
        <v>239</v>
      </c>
      <c r="C11" s="286" t="s">
        <v>14</v>
      </c>
      <c r="D11" s="286" t="s">
        <v>240</v>
      </c>
      <c r="E11" s="382"/>
      <c r="F11" s="286" t="s">
        <v>14</v>
      </c>
      <c r="G11" s="286" t="s">
        <v>14</v>
      </c>
      <c r="H11" s="286" t="s">
        <v>222</v>
      </c>
      <c r="I11" s="286" t="s">
        <v>222</v>
      </c>
      <c r="J11" s="286" t="s">
        <v>222</v>
      </c>
      <c r="K11" s="286" t="s">
        <v>222</v>
      </c>
      <c r="L11" s="286" t="s">
        <v>223</v>
      </c>
      <c r="M11" s="286" t="s">
        <v>224</v>
      </c>
      <c r="N11" s="284">
        <v>6</v>
      </c>
      <c r="O11" s="284"/>
      <c r="P11" s="284"/>
      <c r="Q11" s="284"/>
      <c r="R11" s="284"/>
      <c r="S11" s="284"/>
      <c r="T11" s="284"/>
      <c r="U11" s="284"/>
      <c r="V11" s="284"/>
      <c r="W11" s="284"/>
      <c r="X11" s="284"/>
      <c r="Y11" s="284"/>
      <c r="Z11" s="284"/>
    </row>
    <row r="12" ht="27.75" hidden="1" customHeight="1" spans="1:26">
      <c r="A12" s="286">
        <v>9</v>
      </c>
      <c r="B12" s="287" t="s">
        <v>241</v>
      </c>
      <c r="C12" s="286" t="s">
        <v>14</v>
      </c>
      <c r="D12" s="286" t="s">
        <v>240</v>
      </c>
      <c r="E12" s="382"/>
      <c r="F12" s="286" t="s">
        <v>14</v>
      </c>
      <c r="G12" s="286" t="s">
        <v>14</v>
      </c>
      <c r="H12" s="286" t="s">
        <v>222</v>
      </c>
      <c r="I12" s="286" t="s">
        <v>222</v>
      </c>
      <c r="J12" s="286" t="s">
        <v>222</v>
      </c>
      <c r="K12" s="286" t="s">
        <v>222</v>
      </c>
      <c r="L12" s="286" t="s">
        <v>223</v>
      </c>
      <c r="M12" s="286" t="s">
        <v>242</v>
      </c>
      <c r="N12" s="284">
        <v>6</v>
      </c>
      <c r="O12" s="284"/>
      <c r="P12" s="284"/>
      <c r="Q12" s="284"/>
      <c r="R12" s="284"/>
      <c r="S12" s="284"/>
      <c r="T12" s="284"/>
      <c r="U12" s="284"/>
      <c r="V12" s="284"/>
      <c r="W12" s="284"/>
      <c r="X12" s="284"/>
      <c r="Y12" s="284"/>
      <c r="Z12" s="284"/>
    </row>
    <row r="13" ht="31.5" hidden="1" customHeight="1" spans="1:26">
      <c r="A13" s="290">
        <v>10</v>
      </c>
      <c r="B13" s="287" t="s">
        <v>243</v>
      </c>
      <c r="C13" s="286" t="s">
        <v>16</v>
      </c>
      <c r="D13" s="286" t="s">
        <v>244</v>
      </c>
      <c r="E13" s="293"/>
      <c r="F13" s="286" t="s">
        <v>16</v>
      </c>
      <c r="G13" s="286" t="s">
        <v>14</v>
      </c>
      <c r="H13" s="286" t="s">
        <v>222</v>
      </c>
      <c r="I13" s="286" t="s">
        <v>222</v>
      </c>
      <c r="J13" s="286" t="s">
        <v>222</v>
      </c>
      <c r="K13" s="286" t="s">
        <v>222</v>
      </c>
      <c r="L13" s="286" t="s">
        <v>223</v>
      </c>
      <c r="M13" s="286" t="s">
        <v>224</v>
      </c>
      <c r="N13" s="284">
        <v>6</v>
      </c>
      <c r="O13" s="284"/>
      <c r="P13" s="284"/>
      <c r="Q13" s="284"/>
      <c r="R13" s="284"/>
      <c r="S13" s="284"/>
      <c r="T13" s="284"/>
      <c r="U13" s="284"/>
      <c r="V13" s="284"/>
      <c r="W13" s="284"/>
      <c r="X13" s="284"/>
      <c r="Y13" s="284"/>
      <c r="Z13" s="284"/>
    </row>
    <row r="14" ht="27.75" hidden="1" customHeight="1" spans="1:26">
      <c r="A14" s="286">
        <v>11</v>
      </c>
      <c r="B14" s="287" t="s">
        <v>245</v>
      </c>
      <c r="C14" s="286" t="s">
        <v>14</v>
      </c>
      <c r="D14" s="286" t="s">
        <v>240</v>
      </c>
      <c r="E14" s="286"/>
      <c r="F14" s="286" t="s">
        <v>14</v>
      </c>
      <c r="G14" s="286" t="s">
        <v>14</v>
      </c>
      <c r="H14" s="286" t="s">
        <v>222</v>
      </c>
      <c r="I14" s="286" t="s">
        <v>222</v>
      </c>
      <c r="J14" s="286" t="s">
        <v>222</v>
      </c>
      <c r="K14" s="286" t="s">
        <v>222</v>
      </c>
      <c r="L14" s="286" t="s">
        <v>223</v>
      </c>
      <c r="M14" s="286" t="s">
        <v>246</v>
      </c>
      <c r="N14" s="284">
        <v>6</v>
      </c>
      <c r="O14" s="284"/>
      <c r="P14" s="284"/>
      <c r="Q14" s="284"/>
      <c r="R14" s="284"/>
      <c r="S14" s="284"/>
      <c r="T14" s="284"/>
      <c r="U14" s="284"/>
      <c r="V14" s="284"/>
      <c r="W14" s="284"/>
      <c r="X14" s="284"/>
      <c r="Y14" s="284"/>
      <c r="Z14" s="284"/>
    </row>
    <row r="15" ht="31.5" hidden="1" customHeight="1" spans="1:26">
      <c r="A15" s="290">
        <v>12</v>
      </c>
      <c r="B15" s="287" t="s">
        <v>247</v>
      </c>
      <c r="C15" s="286" t="s">
        <v>14</v>
      </c>
      <c r="D15" s="286" t="s">
        <v>17</v>
      </c>
      <c r="E15" s="286"/>
      <c r="F15" s="286" t="s">
        <v>17</v>
      </c>
      <c r="G15" s="286" t="s">
        <v>14</v>
      </c>
      <c r="H15" s="286" t="s">
        <v>222</v>
      </c>
      <c r="I15" s="286" t="s">
        <v>222</v>
      </c>
      <c r="J15" s="286" t="s">
        <v>222</v>
      </c>
      <c r="K15" s="286" t="s">
        <v>222</v>
      </c>
      <c r="L15" s="286" t="s">
        <v>223</v>
      </c>
      <c r="M15" s="286" t="s">
        <v>224</v>
      </c>
      <c r="N15" s="284">
        <v>6</v>
      </c>
      <c r="O15" s="284" t="s">
        <v>223</v>
      </c>
      <c r="P15" s="284"/>
      <c r="Q15" s="284"/>
      <c r="R15" s="284"/>
      <c r="S15" s="284"/>
      <c r="T15" s="284"/>
      <c r="U15" s="284"/>
      <c r="V15" s="284"/>
      <c r="W15" s="284"/>
      <c r="X15" s="284"/>
      <c r="Y15" s="284"/>
      <c r="Z15" s="284"/>
    </row>
    <row r="16" ht="36.75" hidden="1" customHeight="1" spans="1:26">
      <c r="A16" s="286">
        <v>13</v>
      </c>
      <c r="B16" s="385" t="s">
        <v>248</v>
      </c>
      <c r="C16" s="286" t="s">
        <v>16</v>
      </c>
      <c r="D16" s="286"/>
      <c r="E16" s="286"/>
      <c r="F16" s="286" t="s">
        <v>16</v>
      </c>
      <c r="G16" s="286" t="s">
        <v>14</v>
      </c>
      <c r="H16" s="285" t="s">
        <v>222</v>
      </c>
      <c r="I16" s="285" t="s">
        <v>222</v>
      </c>
      <c r="J16" s="285" t="s">
        <v>222</v>
      </c>
      <c r="K16" s="285" t="s">
        <v>249</v>
      </c>
      <c r="L16" s="286" t="s">
        <v>223</v>
      </c>
      <c r="M16" s="286" t="s">
        <v>250</v>
      </c>
      <c r="N16" s="284">
        <v>6</v>
      </c>
      <c r="O16" s="284"/>
      <c r="P16" s="284"/>
      <c r="Q16" s="284"/>
      <c r="R16" s="284"/>
      <c r="S16" s="284"/>
      <c r="T16" s="284"/>
      <c r="U16" s="284"/>
      <c r="V16" s="284"/>
      <c r="W16" s="284"/>
      <c r="X16" s="284"/>
      <c r="Y16" s="284"/>
      <c r="Z16" s="284"/>
    </row>
    <row r="17" ht="30.75" hidden="1" customHeight="1" spans="1:26">
      <c r="A17" s="290">
        <v>14</v>
      </c>
      <c r="B17" s="385" t="s">
        <v>251</v>
      </c>
      <c r="C17" s="286" t="s">
        <v>220</v>
      </c>
      <c r="D17" s="286"/>
      <c r="E17" s="286"/>
      <c r="F17" s="286" t="s">
        <v>18</v>
      </c>
      <c r="G17" s="286" t="s">
        <v>14</v>
      </c>
      <c r="H17" s="286" t="s">
        <v>222</v>
      </c>
      <c r="I17" s="286" t="s">
        <v>222</v>
      </c>
      <c r="J17" s="286" t="s">
        <v>222</v>
      </c>
      <c r="K17" s="286" t="s">
        <v>222</v>
      </c>
      <c r="L17" s="286" t="s">
        <v>223</v>
      </c>
      <c r="M17" s="286" t="s">
        <v>250</v>
      </c>
      <c r="N17" s="284">
        <v>6</v>
      </c>
      <c r="O17" s="284"/>
      <c r="P17" s="284"/>
      <c r="Q17" s="284"/>
      <c r="R17" s="284"/>
      <c r="S17" s="284"/>
      <c r="T17" s="284"/>
      <c r="U17" s="284"/>
      <c r="V17" s="284"/>
      <c r="W17" s="284"/>
      <c r="X17" s="284"/>
      <c r="Y17" s="284"/>
      <c r="Z17" s="284"/>
    </row>
    <row r="18" ht="29.25" customHeight="1" spans="1:26">
      <c r="A18" s="285">
        <v>15</v>
      </c>
      <c r="B18" s="386" t="s">
        <v>252</v>
      </c>
      <c r="C18" s="387" t="s">
        <v>14</v>
      </c>
      <c r="D18" s="386" t="s">
        <v>252</v>
      </c>
      <c r="E18" s="387" t="s">
        <v>253</v>
      </c>
      <c r="F18" s="388" t="s">
        <v>254</v>
      </c>
      <c r="G18" s="387" t="s">
        <v>14</v>
      </c>
      <c r="H18" s="387" t="s">
        <v>255</v>
      </c>
      <c r="I18" s="387" t="s">
        <v>255</v>
      </c>
      <c r="J18" s="387" t="s">
        <v>255</v>
      </c>
      <c r="K18" s="387" t="s">
        <v>255</v>
      </c>
      <c r="L18" s="387" t="s">
        <v>223</v>
      </c>
      <c r="M18" s="391" t="s">
        <v>256</v>
      </c>
      <c r="N18" s="392" t="s">
        <v>257</v>
      </c>
      <c r="O18" s="289"/>
      <c r="P18" s="300"/>
      <c r="Q18" s="300"/>
      <c r="R18" s="300"/>
      <c r="S18" s="300"/>
      <c r="T18" s="300"/>
      <c r="U18" s="300"/>
      <c r="V18" s="300"/>
      <c r="W18" s="300"/>
      <c r="X18" s="300"/>
      <c r="Y18" s="300"/>
      <c r="Z18" s="300"/>
    </row>
    <row r="19" ht="30" spans="1:26">
      <c r="A19" s="290">
        <v>16</v>
      </c>
      <c r="B19" s="285" t="s">
        <v>231</v>
      </c>
      <c r="C19" s="285" t="s">
        <v>14</v>
      </c>
      <c r="D19" s="285" t="s">
        <v>231</v>
      </c>
      <c r="E19" s="285" t="s">
        <v>258</v>
      </c>
      <c r="F19" s="286" t="s">
        <v>254</v>
      </c>
      <c r="G19" s="286" t="s">
        <v>14</v>
      </c>
      <c r="H19" s="285" t="s">
        <v>255</v>
      </c>
      <c r="I19" s="285" t="s">
        <v>255</v>
      </c>
      <c r="J19" s="285" t="s">
        <v>222</v>
      </c>
      <c r="K19" s="285" t="s">
        <v>222</v>
      </c>
      <c r="L19" s="285" t="s">
        <v>259</v>
      </c>
      <c r="M19" s="285">
        <v>6</v>
      </c>
      <c r="N19" s="291" t="s">
        <v>260</v>
      </c>
      <c r="O19" s="289"/>
      <c r="P19" s="284"/>
      <c r="Q19" s="284"/>
      <c r="R19" s="284"/>
      <c r="S19" s="284"/>
      <c r="T19" s="284"/>
      <c r="U19" s="284"/>
      <c r="V19" s="284"/>
      <c r="W19" s="284"/>
      <c r="X19" s="284"/>
      <c r="Y19" s="284"/>
      <c r="Z19" s="284"/>
    </row>
    <row r="20" ht="30" spans="1:26">
      <c r="A20" s="285">
        <v>17</v>
      </c>
      <c r="B20" s="285" t="s">
        <v>261</v>
      </c>
      <c r="C20" s="285" t="s">
        <v>14</v>
      </c>
      <c r="D20" s="285" t="s">
        <v>261</v>
      </c>
      <c r="E20" s="285" t="s">
        <v>258</v>
      </c>
      <c r="F20" s="286" t="s">
        <v>262</v>
      </c>
      <c r="G20" s="286" t="s">
        <v>14</v>
      </c>
      <c r="H20" s="285" t="s">
        <v>255</v>
      </c>
      <c r="I20" s="285" t="s">
        <v>255</v>
      </c>
      <c r="J20" s="285" t="s">
        <v>255</v>
      </c>
      <c r="K20" s="285" t="s">
        <v>255</v>
      </c>
      <c r="L20" s="387" t="s">
        <v>223</v>
      </c>
      <c r="M20" s="391" t="s">
        <v>263</v>
      </c>
      <c r="N20" s="392" t="s">
        <v>264</v>
      </c>
      <c r="O20" s="289"/>
      <c r="P20" s="284"/>
      <c r="Q20" s="284"/>
      <c r="R20" s="284"/>
      <c r="S20" s="284"/>
      <c r="T20" s="284"/>
      <c r="U20" s="284"/>
      <c r="V20" s="284"/>
      <c r="W20" s="284"/>
      <c r="X20" s="284"/>
      <c r="Y20" s="284"/>
      <c r="Z20" s="284"/>
    </row>
    <row r="21" ht="57.75" customHeight="1" spans="1:26">
      <c r="A21" s="286">
        <v>18</v>
      </c>
      <c r="B21" s="286" t="s">
        <v>265</v>
      </c>
      <c r="C21" s="286" t="s">
        <v>14</v>
      </c>
      <c r="D21" s="286" t="s">
        <v>266</v>
      </c>
      <c r="E21" s="286" t="s">
        <v>267</v>
      </c>
      <c r="F21" s="286" t="s">
        <v>262</v>
      </c>
      <c r="G21" s="286" t="s">
        <v>14</v>
      </c>
      <c r="H21" s="286" t="s">
        <v>222</v>
      </c>
      <c r="I21" s="286" t="s">
        <v>222</v>
      </c>
      <c r="J21" s="286" t="s">
        <v>268</v>
      </c>
      <c r="K21" s="286" t="s">
        <v>222</v>
      </c>
      <c r="L21" s="286" t="s">
        <v>223</v>
      </c>
      <c r="M21" s="391" t="s">
        <v>269</v>
      </c>
      <c r="N21" s="392" t="s">
        <v>270</v>
      </c>
      <c r="O21" s="289"/>
      <c r="P21" s="284"/>
      <c r="Q21" s="284"/>
      <c r="R21" s="284"/>
      <c r="S21" s="284"/>
      <c r="T21" s="284"/>
      <c r="U21" s="284"/>
      <c r="V21" s="284"/>
      <c r="W21" s="284"/>
      <c r="X21" s="284"/>
      <c r="Y21" s="284"/>
      <c r="Z21" s="284"/>
    </row>
    <row r="22" ht="15.75" customHeight="1" spans="1:26">
      <c r="A22" s="286">
        <v>19</v>
      </c>
      <c r="B22" s="286" t="s">
        <v>271</v>
      </c>
      <c r="C22" s="286" t="s">
        <v>14</v>
      </c>
      <c r="D22" s="286" t="s">
        <v>266</v>
      </c>
      <c r="E22" s="286" t="s">
        <v>267</v>
      </c>
      <c r="F22" s="286" t="s">
        <v>262</v>
      </c>
      <c r="G22" s="286" t="s">
        <v>14</v>
      </c>
      <c r="H22" s="286" t="s">
        <v>222</v>
      </c>
      <c r="I22" s="286" t="s">
        <v>222</v>
      </c>
      <c r="J22" s="286" t="s">
        <v>255</v>
      </c>
      <c r="K22" s="286" t="s">
        <v>222</v>
      </c>
      <c r="L22" s="286" t="s">
        <v>223</v>
      </c>
      <c r="M22" s="391" t="s">
        <v>263</v>
      </c>
      <c r="N22" s="392" t="s">
        <v>270</v>
      </c>
      <c r="O22" s="289"/>
      <c r="P22" s="284"/>
      <c r="Q22" s="284"/>
      <c r="R22" s="284"/>
      <c r="S22" s="284"/>
      <c r="T22" s="284"/>
      <c r="U22" s="284"/>
      <c r="V22" s="284"/>
      <c r="W22" s="284"/>
      <c r="X22" s="284"/>
      <c r="Y22" s="284"/>
      <c r="Z22" s="284"/>
    </row>
    <row r="23" ht="15.75" customHeight="1" spans="1:26">
      <c r="A23" s="286">
        <v>20</v>
      </c>
      <c r="B23" s="286" t="s">
        <v>272</v>
      </c>
      <c r="C23" s="286" t="s">
        <v>14</v>
      </c>
      <c r="D23" s="286" t="s">
        <v>273</v>
      </c>
      <c r="E23" s="286" t="s">
        <v>267</v>
      </c>
      <c r="F23" s="286" t="s">
        <v>262</v>
      </c>
      <c r="G23" s="286" t="s">
        <v>14</v>
      </c>
      <c r="H23" s="286" t="s">
        <v>222</v>
      </c>
      <c r="I23" s="286" t="s">
        <v>222</v>
      </c>
      <c r="J23" s="286" t="s">
        <v>274</v>
      </c>
      <c r="K23" s="286" t="s">
        <v>222</v>
      </c>
      <c r="L23" s="286" t="s">
        <v>223</v>
      </c>
      <c r="M23" s="391" t="s">
        <v>263</v>
      </c>
      <c r="N23" s="392" t="s">
        <v>270</v>
      </c>
      <c r="O23" s="289"/>
      <c r="P23" s="284"/>
      <c r="Q23" s="284"/>
      <c r="R23" s="284"/>
      <c r="S23" s="284"/>
      <c r="T23" s="284"/>
      <c r="U23" s="284"/>
      <c r="V23" s="284"/>
      <c r="W23" s="284"/>
      <c r="X23" s="284"/>
      <c r="Y23" s="284"/>
      <c r="Z23" s="284"/>
    </row>
    <row r="24" ht="62.25" customHeight="1" spans="1:26">
      <c r="A24" s="286">
        <v>21</v>
      </c>
      <c r="B24" s="286" t="s">
        <v>275</v>
      </c>
      <c r="C24" s="286" t="s">
        <v>14</v>
      </c>
      <c r="D24" s="286" t="s">
        <v>276</v>
      </c>
      <c r="E24" s="286" t="s">
        <v>267</v>
      </c>
      <c r="F24" s="286" t="s">
        <v>17</v>
      </c>
      <c r="G24" s="286" t="s">
        <v>14</v>
      </c>
      <c r="H24" s="286" t="s">
        <v>222</v>
      </c>
      <c r="I24" s="286" t="s">
        <v>222</v>
      </c>
      <c r="J24" s="286" t="s">
        <v>222</v>
      </c>
      <c r="K24" s="286" t="s">
        <v>222</v>
      </c>
      <c r="L24" s="286" t="s">
        <v>223</v>
      </c>
      <c r="M24" s="391" t="s">
        <v>256</v>
      </c>
      <c r="N24" s="393" t="s">
        <v>277</v>
      </c>
      <c r="O24" s="289"/>
      <c r="P24" s="284"/>
      <c r="Q24" s="284"/>
      <c r="R24" s="284"/>
      <c r="S24" s="284"/>
      <c r="T24" s="284"/>
      <c r="U24" s="284"/>
      <c r="V24" s="284"/>
      <c r="W24" s="284"/>
      <c r="X24" s="284"/>
      <c r="Y24" s="284"/>
      <c r="Z24" s="284"/>
    </row>
    <row r="25" ht="36.75" customHeight="1" spans="1:26">
      <c r="A25" s="286">
        <v>22</v>
      </c>
      <c r="B25" s="286" t="s">
        <v>278</v>
      </c>
      <c r="C25" s="286" t="s">
        <v>14</v>
      </c>
      <c r="D25" s="286"/>
      <c r="E25" s="286" t="s">
        <v>279</v>
      </c>
      <c r="F25" s="286" t="s">
        <v>280</v>
      </c>
      <c r="G25" s="286" t="s">
        <v>14</v>
      </c>
      <c r="H25" s="286" t="s">
        <v>126</v>
      </c>
      <c r="I25" s="286" t="s">
        <v>126</v>
      </c>
      <c r="J25" s="286" t="s">
        <v>126</v>
      </c>
      <c r="K25" s="286" t="s">
        <v>126</v>
      </c>
      <c r="L25" s="286" t="s">
        <v>281</v>
      </c>
      <c r="M25" s="286" t="s">
        <v>282</v>
      </c>
      <c r="N25" s="284">
        <v>6</v>
      </c>
      <c r="O25" s="284"/>
      <c r="P25" s="284"/>
      <c r="Q25" s="284"/>
      <c r="R25" s="284"/>
      <c r="S25" s="284"/>
      <c r="T25" s="284"/>
      <c r="U25" s="284"/>
      <c r="V25" s="284"/>
      <c r="W25" s="284"/>
      <c r="X25" s="284"/>
      <c r="Y25" s="284"/>
      <c r="Z25" s="284"/>
    </row>
    <row r="26" ht="15.75" customHeight="1" spans="1:26">
      <c r="A26" s="286">
        <v>23</v>
      </c>
      <c r="B26" s="286" t="s">
        <v>283</v>
      </c>
      <c r="C26" s="286" t="s">
        <v>14</v>
      </c>
      <c r="D26" s="286" t="s">
        <v>284</v>
      </c>
      <c r="E26" s="286" t="s">
        <v>285</v>
      </c>
      <c r="F26" s="286" t="s">
        <v>17</v>
      </c>
      <c r="G26" s="286" t="s">
        <v>14</v>
      </c>
      <c r="H26" s="286" t="s">
        <v>222</v>
      </c>
      <c r="I26" s="286" t="s">
        <v>222</v>
      </c>
      <c r="J26" s="286" t="s">
        <v>126</v>
      </c>
      <c r="K26" s="286" t="s">
        <v>126</v>
      </c>
      <c r="L26" s="286" t="s">
        <v>281</v>
      </c>
      <c r="M26" s="286" t="s">
        <v>286</v>
      </c>
      <c r="N26" s="284">
        <v>7</v>
      </c>
      <c r="O26" s="284"/>
      <c r="P26" s="284"/>
      <c r="Q26" s="284"/>
      <c r="R26" s="284"/>
      <c r="S26" s="284"/>
      <c r="T26" s="284"/>
      <c r="U26" s="284"/>
      <c r="V26" s="284"/>
      <c r="W26" s="284"/>
      <c r="X26" s="284"/>
      <c r="Y26" s="284"/>
      <c r="Z26" s="284"/>
    </row>
    <row r="27" ht="33" customHeight="1" spans="1:26">
      <c r="A27" s="286">
        <v>24</v>
      </c>
      <c r="B27" s="286" t="s">
        <v>287</v>
      </c>
      <c r="C27" s="286" t="s">
        <v>75</v>
      </c>
      <c r="D27" s="286"/>
      <c r="E27" s="286" t="s">
        <v>279</v>
      </c>
      <c r="F27" s="286" t="s">
        <v>288</v>
      </c>
      <c r="G27" s="286" t="s">
        <v>14</v>
      </c>
      <c r="H27" s="286">
        <v>7</v>
      </c>
      <c r="I27" s="286" t="s">
        <v>222</v>
      </c>
      <c r="J27" s="286" t="s">
        <v>222</v>
      </c>
      <c r="K27" s="286" t="s">
        <v>126</v>
      </c>
      <c r="L27" s="286" t="s">
        <v>281</v>
      </c>
      <c r="M27" s="286" t="s">
        <v>286</v>
      </c>
      <c r="N27" s="284">
        <v>7</v>
      </c>
      <c r="O27" s="284"/>
      <c r="P27" s="284"/>
      <c r="Q27" s="284"/>
      <c r="R27" s="284"/>
      <c r="S27" s="284"/>
      <c r="T27" s="284"/>
      <c r="U27" s="284"/>
      <c r="V27" s="284"/>
      <c r="W27" s="284"/>
      <c r="X27" s="284"/>
      <c r="Y27" s="284"/>
      <c r="Z27" s="284"/>
    </row>
    <row r="28" ht="15.75" customHeight="1" spans="1:26">
      <c r="A28" s="286">
        <v>25</v>
      </c>
      <c r="B28" s="286" t="s">
        <v>289</v>
      </c>
      <c r="C28" s="286" t="s">
        <v>14</v>
      </c>
      <c r="D28" s="286"/>
      <c r="E28" s="286" t="s">
        <v>290</v>
      </c>
      <c r="F28" s="286" t="s">
        <v>15</v>
      </c>
      <c r="G28" s="389" t="s">
        <v>14</v>
      </c>
      <c r="H28" s="286" t="s">
        <v>126</v>
      </c>
      <c r="I28" s="286" t="s">
        <v>126</v>
      </c>
      <c r="J28" s="286" t="s">
        <v>126</v>
      </c>
      <c r="K28" s="286" t="s">
        <v>126</v>
      </c>
      <c r="L28" s="286" t="s">
        <v>281</v>
      </c>
      <c r="M28" s="286" t="s">
        <v>282</v>
      </c>
      <c r="N28" s="284">
        <v>6</v>
      </c>
      <c r="O28" s="284"/>
      <c r="P28" s="284"/>
      <c r="Q28" s="284"/>
      <c r="R28" s="284"/>
      <c r="S28" s="284"/>
      <c r="T28" s="284"/>
      <c r="U28" s="284"/>
      <c r="V28" s="284"/>
      <c r="W28" s="284"/>
      <c r="X28" s="284"/>
      <c r="Y28" s="284"/>
      <c r="Z28" s="284"/>
    </row>
    <row r="29" ht="15.75" customHeight="1" spans="1:26">
      <c r="A29" s="286"/>
      <c r="B29" s="286" t="s">
        <v>291</v>
      </c>
      <c r="C29" s="286"/>
      <c r="D29" s="286"/>
      <c r="E29" s="286" t="s">
        <v>290</v>
      </c>
      <c r="F29" s="286" t="s">
        <v>15</v>
      </c>
      <c r="G29" s="389"/>
      <c r="H29" s="286"/>
      <c r="I29" s="286"/>
      <c r="J29" s="286"/>
      <c r="K29" s="286"/>
      <c r="L29" s="286" t="s">
        <v>281</v>
      </c>
      <c r="M29" s="286" t="s">
        <v>282</v>
      </c>
      <c r="N29" s="284">
        <v>6</v>
      </c>
      <c r="O29" s="284"/>
      <c r="P29" s="284"/>
      <c r="Q29" s="284"/>
      <c r="R29" s="284"/>
      <c r="S29" s="284"/>
      <c r="T29" s="284"/>
      <c r="U29" s="284"/>
      <c r="V29" s="284"/>
      <c r="W29" s="284"/>
      <c r="X29" s="284"/>
      <c r="Y29" s="284"/>
      <c r="Z29" s="284"/>
    </row>
    <row r="30" ht="15.75" customHeight="1" spans="1:26">
      <c r="A30" s="286"/>
      <c r="B30" s="286" t="s">
        <v>289</v>
      </c>
      <c r="C30" s="286"/>
      <c r="D30" s="286"/>
      <c r="E30" s="286" t="s">
        <v>290</v>
      </c>
      <c r="F30" s="286" t="s">
        <v>15</v>
      </c>
      <c r="G30" s="389"/>
      <c r="H30" s="286"/>
      <c r="I30" s="286"/>
      <c r="J30" s="286"/>
      <c r="K30" s="286"/>
      <c r="L30" s="286" t="s">
        <v>292</v>
      </c>
      <c r="M30" s="286" t="s">
        <v>286</v>
      </c>
      <c r="N30" s="284">
        <v>7</v>
      </c>
      <c r="O30" s="284"/>
      <c r="P30" s="284"/>
      <c r="Q30" s="284"/>
      <c r="R30" s="284"/>
      <c r="S30" s="284"/>
      <c r="T30" s="284"/>
      <c r="U30" s="284"/>
      <c r="V30" s="284"/>
      <c r="W30" s="284"/>
      <c r="X30" s="284"/>
      <c r="Y30" s="284"/>
      <c r="Z30" s="284"/>
    </row>
    <row r="31" ht="15.75" customHeight="1" spans="1:26">
      <c r="A31" s="286">
        <v>26</v>
      </c>
      <c r="B31" s="286" t="s">
        <v>293</v>
      </c>
      <c r="C31" s="286" t="s">
        <v>14</v>
      </c>
      <c r="D31" s="286" t="s">
        <v>240</v>
      </c>
      <c r="E31" s="286" t="s">
        <v>279</v>
      </c>
      <c r="F31" s="286" t="s">
        <v>75</v>
      </c>
      <c r="G31" s="286" t="s">
        <v>14</v>
      </c>
      <c r="H31" s="286" t="s">
        <v>268</v>
      </c>
      <c r="I31" s="286" t="s">
        <v>268</v>
      </c>
      <c r="J31" s="286" t="s">
        <v>268</v>
      </c>
      <c r="K31" s="286" t="s">
        <v>268</v>
      </c>
      <c r="L31" s="286" t="s">
        <v>292</v>
      </c>
      <c r="M31" s="286" t="s">
        <v>286</v>
      </c>
      <c r="N31" s="284">
        <v>7</v>
      </c>
      <c r="O31" s="284"/>
      <c r="P31" s="284"/>
      <c r="Q31" s="284"/>
      <c r="R31" s="284"/>
      <c r="S31" s="284"/>
      <c r="T31" s="284"/>
      <c r="U31" s="284"/>
      <c r="V31" s="284"/>
      <c r="W31" s="284"/>
      <c r="X31" s="284"/>
      <c r="Y31" s="284"/>
      <c r="Z31" s="284"/>
    </row>
    <row r="32" ht="15.75" customHeight="1" spans="1:26">
      <c r="A32" s="286">
        <v>27</v>
      </c>
      <c r="B32" s="286" t="s">
        <v>294</v>
      </c>
      <c r="C32" s="286" t="s">
        <v>14</v>
      </c>
      <c r="D32" s="286" t="s">
        <v>240</v>
      </c>
      <c r="E32" s="286" t="s">
        <v>279</v>
      </c>
      <c r="F32" s="286" t="s">
        <v>14</v>
      </c>
      <c r="G32" s="286" t="s">
        <v>14</v>
      </c>
      <c r="H32" s="286" t="s">
        <v>126</v>
      </c>
      <c r="I32" s="286" t="s">
        <v>126</v>
      </c>
      <c r="J32" s="286" t="s">
        <v>126</v>
      </c>
      <c r="K32" s="286" t="s">
        <v>126</v>
      </c>
      <c r="L32" s="286" t="s">
        <v>281</v>
      </c>
      <c r="M32" s="286" t="s">
        <v>282</v>
      </c>
      <c r="N32" s="284">
        <v>6</v>
      </c>
      <c r="O32" s="284"/>
      <c r="P32" s="284"/>
      <c r="Q32" s="284"/>
      <c r="R32" s="284"/>
      <c r="S32" s="284"/>
      <c r="T32" s="284"/>
      <c r="U32" s="284"/>
      <c r="V32" s="284"/>
      <c r="W32" s="284"/>
      <c r="X32" s="284"/>
      <c r="Y32" s="284"/>
      <c r="Z32" s="284"/>
    </row>
    <row r="33" ht="15.75" customHeight="1" spans="1:26">
      <c r="A33" s="286">
        <v>28</v>
      </c>
      <c r="B33" s="286" t="s">
        <v>295</v>
      </c>
      <c r="C33" s="286" t="s">
        <v>14</v>
      </c>
      <c r="D33" s="286" t="s">
        <v>240</v>
      </c>
      <c r="E33" s="286" t="s">
        <v>279</v>
      </c>
      <c r="F33" s="286" t="s">
        <v>14</v>
      </c>
      <c r="G33" s="286" t="s">
        <v>14</v>
      </c>
      <c r="H33" s="286" t="s">
        <v>126</v>
      </c>
      <c r="I33" s="286" t="s">
        <v>126</v>
      </c>
      <c r="J33" s="286" t="s">
        <v>126</v>
      </c>
      <c r="K33" s="286" t="s">
        <v>126</v>
      </c>
      <c r="L33" s="286" t="s">
        <v>281</v>
      </c>
      <c r="M33" s="286" t="s">
        <v>282</v>
      </c>
      <c r="N33" s="284">
        <v>6</v>
      </c>
      <c r="O33" s="284"/>
      <c r="P33" s="284"/>
      <c r="Q33" s="284"/>
      <c r="R33" s="284"/>
      <c r="S33" s="284"/>
      <c r="T33" s="284"/>
      <c r="U33" s="284"/>
      <c r="V33" s="284"/>
      <c r="W33" s="284"/>
      <c r="X33" s="284"/>
      <c r="Y33" s="284"/>
      <c r="Z33" s="284"/>
    </row>
    <row r="34" ht="15.75" customHeight="1" spans="1:26">
      <c r="A34" s="286">
        <v>29</v>
      </c>
      <c r="B34" s="286" t="s">
        <v>296</v>
      </c>
      <c r="C34" s="286" t="s">
        <v>14</v>
      </c>
      <c r="D34" s="286" t="s">
        <v>240</v>
      </c>
      <c r="E34" s="286" t="s">
        <v>279</v>
      </c>
      <c r="F34" s="286" t="s">
        <v>14</v>
      </c>
      <c r="G34" s="286" t="s">
        <v>14</v>
      </c>
      <c r="H34" s="286" t="s">
        <v>126</v>
      </c>
      <c r="I34" s="286" t="s">
        <v>126</v>
      </c>
      <c r="J34" s="286" t="s">
        <v>126</v>
      </c>
      <c r="K34" s="286" t="s">
        <v>126</v>
      </c>
      <c r="L34" s="286" t="s">
        <v>281</v>
      </c>
      <c r="M34" s="286" t="s">
        <v>282</v>
      </c>
      <c r="N34" s="284">
        <v>6</v>
      </c>
      <c r="O34" s="284"/>
      <c r="P34" s="284"/>
      <c r="Q34" s="284"/>
      <c r="R34" s="284"/>
      <c r="S34" s="284"/>
      <c r="T34" s="284"/>
      <c r="U34" s="284"/>
      <c r="V34" s="284"/>
      <c r="W34" s="284"/>
      <c r="X34" s="284"/>
      <c r="Y34" s="284"/>
      <c r="Z34" s="284"/>
    </row>
    <row r="35" ht="15.75" customHeight="1" spans="1:26">
      <c r="A35" s="284"/>
      <c r="B35" s="284"/>
      <c r="C35" s="284"/>
      <c r="D35" s="284"/>
      <c r="E35" s="284"/>
      <c r="F35" s="284"/>
      <c r="G35" s="284"/>
      <c r="H35" s="284"/>
      <c r="I35" s="284"/>
      <c r="J35" s="284"/>
      <c r="K35" s="284"/>
      <c r="L35" s="284"/>
      <c r="M35" s="284"/>
      <c r="N35" s="284"/>
      <c r="O35" s="284"/>
      <c r="P35" s="284"/>
      <c r="Q35" s="284"/>
      <c r="R35" s="284"/>
      <c r="S35" s="284"/>
      <c r="T35" s="284"/>
      <c r="U35" s="284"/>
      <c r="V35" s="284"/>
      <c r="W35" s="284"/>
      <c r="X35" s="284"/>
      <c r="Y35" s="284"/>
      <c r="Z35" s="284"/>
    </row>
    <row r="36" ht="15.75" customHeight="1" spans="1:26">
      <c r="A36" s="284"/>
      <c r="B36" s="284"/>
      <c r="C36" s="284"/>
      <c r="D36" s="284"/>
      <c r="E36" s="284"/>
      <c r="F36" s="284"/>
      <c r="G36" s="284"/>
      <c r="H36" s="284"/>
      <c r="I36" s="284"/>
      <c r="J36" s="284"/>
      <c r="K36" s="284"/>
      <c r="L36" s="284">
        <f>5+6+6+9</f>
        <v>26</v>
      </c>
      <c r="M36" s="284"/>
      <c r="N36" s="284"/>
      <c r="O36" s="284"/>
      <c r="P36" s="284"/>
      <c r="Q36" s="284"/>
      <c r="R36" s="284"/>
      <c r="S36" s="284"/>
      <c r="T36" s="284"/>
      <c r="U36" s="284"/>
      <c r="V36" s="284"/>
      <c r="W36" s="284"/>
      <c r="X36" s="284"/>
      <c r="Y36" s="284"/>
      <c r="Z36" s="284"/>
    </row>
    <row r="37" ht="15.75" customHeight="1" spans="1:26">
      <c r="A37" s="284"/>
      <c r="B37" s="284"/>
      <c r="C37" s="284"/>
      <c r="D37" s="284"/>
      <c r="E37" s="284"/>
      <c r="F37" s="284"/>
      <c r="G37" s="284"/>
      <c r="H37" s="284"/>
      <c r="I37" s="284"/>
      <c r="J37" s="284"/>
      <c r="K37" s="284"/>
      <c r="L37" s="284">
        <f>33+26+19-6</f>
        <v>72</v>
      </c>
      <c r="M37" s="284"/>
      <c r="N37" s="284"/>
      <c r="O37" s="284"/>
      <c r="P37" s="284"/>
      <c r="Q37" s="284"/>
      <c r="R37" s="284"/>
      <c r="S37" s="284"/>
      <c r="T37" s="284"/>
      <c r="U37" s="284"/>
      <c r="V37" s="284"/>
      <c r="W37" s="284"/>
      <c r="X37" s="284"/>
      <c r="Y37" s="284"/>
      <c r="Z37" s="284"/>
    </row>
    <row r="38" ht="15.75" customHeight="1" spans="1:26">
      <c r="A38" s="284"/>
      <c r="B38" s="284"/>
      <c r="C38" s="284"/>
      <c r="D38" s="284"/>
      <c r="E38" s="284"/>
      <c r="F38" s="284"/>
      <c r="G38" s="284"/>
      <c r="H38" s="284"/>
      <c r="I38" s="284"/>
      <c r="J38" s="284"/>
      <c r="K38" s="284"/>
      <c r="L38" s="284"/>
      <c r="M38" s="284"/>
      <c r="N38" s="284"/>
      <c r="O38" s="284"/>
      <c r="P38" s="284"/>
      <c r="Q38" s="284"/>
      <c r="R38" s="284"/>
      <c r="S38" s="284"/>
      <c r="T38" s="284"/>
      <c r="U38" s="284"/>
      <c r="V38" s="284"/>
      <c r="W38" s="284"/>
      <c r="X38" s="284"/>
      <c r="Y38" s="284"/>
      <c r="Z38" s="284"/>
    </row>
    <row r="39" ht="15.75" customHeight="1" spans="1:26">
      <c r="A39" s="284"/>
      <c r="B39" s="284"/>
      <c r="C39" s="284"/>
      <c r="D39" s="284"/>
      <c r="E39" s="284"/>
      <c r="F39" s="284"/>
      <c r="G39" s="284"/>
      <c r="H39" s="284"/>
      <c r="I39" s="284"/>
      <c r="J39" s="284"/>
      <c r="K39" s="284"/>
      <c r="L39" s="284"/>
      <c r="M39" s="284"/>
      <c r="N39" s="284"/>
      <c r="O39" s="284"/>
      <c r="P39" s="284"/>
      <c r="Q39" s="284"/>
      <c r="R39" s="284"/>
      <c r="S39" s="284"/>
      <c r="T39" s="284"/>
      <c r="U39" s="284"/>
      <c r="V39" s="284"/>
      <c r="W39" s="284"/>
      <c r="X39" s="284"/>
      <c r="Y39" s="284"/>
      <c r="Z39" s="284"/>
    </row>
    <row r="40" ht="15.75" customHeight="1" spans="1:26">
      <c r="A40" s="284"/>
      <c r="B40" s="284"/>
      <c r="C40" s="284"/>
      <c r="D40" s="284"/>
      <c r="E40" s="284"/>
      <c r="F40" s="284"/>
      <c r="G40" s="284"/>
      <c r="H40" s="284"/>
      <c r="I40" s="284"/>
      <c r="J40" s="284"/>
      <c r="K40" s="284"/>
      <c r="L40" s="284"/>
      <c r="M40" s="284"/>
      <c r="N40" s="284"/>
      <c r="O40" s="284"/>
      <c r="P40" s="284"/>
      <c r="Q40" s="284"/>
      <c r="R40" s="284"/>
      <c r="S40" s="284"/>
      <c r="T40" s="284"/>
      <c r="U40" s="284"/>
      <c r="V40" s="284"/>
      <c r="W40" s="284"/>
      <c r="X40" s="284"/>
      <c r="Y40" s="284"/>
      <c r="Z40" s="284"/>
    </row>
    <row r="41" ht="15.75" customHeight="1" spans="1:26">
      <c r="A41" s="284"/>
      <c r="B41" s="284"/>
      <c r="C41" s="284"/>
      <c r="D41" s="284"/>
      <c r="E41" s="284"/>
      <c r="F41" s="284"/>
      <c r="G41" s="284"/>
      <c r="H41" s="284"/>
      <c r="I41" s="284"/>
      <c r="J41" s="284"/>
      <c r="K41" s="284"/>
      <c r="L41" s="284"/>
      <c r="M41" s="284"/>
      <c r="N41" s="284"/>
      <c r="O41" s="284"/>
      <c r="P41" s="284"/>
      <c r="Q41" s="284"/>
      <c r="R41" s="284"/>
      <c r="S41" s="284"/>
      <c r="T41" s="284"/>
      <c r="U41" s="284"/>
      <c r="V41" s="284"/>
      <c r="W41" s="284"/>
      <c r="X41" s="284"/>
      <c r="Y41" s="284"/>
      <c r="Z41" s="284"/>
    </row>
    <row r="42" ht="15.75" customHeight="1" spans="1:26">
      <c r="A42" s="284"/>
      <c r="B42" s="284"/>
      <c r="C42" s="284"/>
      <c r="D42" s="284"/>
      <c r="E42" s="284"/>
      <c r="F42" s="284"/>
      <c r="G42" s="284"/>
      <c r="H42" s="284"/>
      <c r="I42" s="284"/>
      <c r="J42" s="284"/>
      <c r="K42" s="284"/>
      <c r="L42" s="284"/>
      <c r="M42" s="284"/>
      <c r="N42" s="284"/>
      <c r="O42" s="284"/>
      <c r="P42" s="284"/>
      <c r="Q42" s="284"/>
      <c r="R42" s="284"/>
      <c r="S42" s="284"/>
      <c r="T42" s="284"/>
      <c r="U42" s="284"/>
      <c r="V42" s="284"/>
      <c r="W42" s="284"/>
      <c r="X42" s="284"/>
      <c r="Y42" s="284"/>
      <c r="Z42" s="284"/>
    </row>
    <row r="43" ht="15.75" customHeight="1" spans="1:26">
      <c r="A43" s="284"/>
      <c r="B43" s="284"/>
      <c r="C43" s="284"/>
      <c r="D43" s="284"/>
      <c r="E43" s="284"/>
      <c r="F43" s="284"/>
      <c r="G43" s="284"/>
      <c r="H43" s="284"/>
      <c r="I43" s="284"/>
      <c r="J43" s="284"/>
      <c r="K43" s="284"/>
      <c r="L43" s="284"/>
      <c r="M43" s="284"/>
      <c r="N43" s="284"/>
      <c r="O43" s="284"/>
      <c r="P43" s="284"/>
      <c r="Q43" s="284"/>
      <c r="R43" s="284"/>
      <c r="S43" s="284"/>
      <c r="T43" s="284"/>
      <c r="U43" s="284"/>
      <c r="V43" s="284"/>
      <c r="W43" s="284"/>
      <c r="X43" s="284"/>
      <c r="Y43" s="284"/>
      <c r="Z43" s="284"/>
    </row>
    <row r="44" ht="15.75" customHeight="1" spans="1:26">
      <c r="A44" s="284"/>
      <c r="B44" s="284"/>
      <c r="C44" s="284"/>
      <c r="D44" s="284"/>
      <c r="E44" s="284"/>
      <c r="F44" s="284"/>
      <c r="G44" s="284"/>
      <c r="H44" s="284"/>
      <c r="I44" s="284"/>
      <c r="J44" s="284"/>
      <c r="K44" s="284"/>
      <c r="L44" s="284"/>
      <c r="M44" s="284"/>
      <c r="N44" s="284"/>
      <c r="O44" s="284"/>
      <c r="P44" s="284"/>
      <c r="Q44" s="284"/>
      <c r="R44" s="284"/>
      <c r="S44" s="284"/>
      <c r="T44" s="284"/>
      <c r="U44" s="284"/>
      <c r="V44" s="284"/>
      <c r="W44" s="284"/>
      <c r="X44" s="284"/>
      <c r="Y44" s="284"/>
      <c r="Z44" s="284"/>
    </row>
    <row r="45" ht="15.75" customHeight="1" spans="1:26">
      <c r="A45" s="284"/>
      <c r="B45" s="284"/>
      <c r="C45" s="284"/>
      <c r="D45" s="284"/>
      <c r="E45" s="284"/>
      <c r="F45" s="284"/>
      <c r="G45" s="284"/>
      <c r="H45" s="284"/>
      <c r="I45" s="284"/>
      <c r="J45" s="284"/>
      <c r="K45" s="284"/>
      <c r="L45" s="284"/>
      <c r="M45" s="284"/>
      <c r="N45" s="284"/>
      <c r="O45" s="284"/>
      <c r="P45" s="284"/>
      <c r="Q45" s="284"/>
      <c r="R45" s="284"/>
      <c r="S45" s="284"/>
      <c r="T45" s="284"/>
      <c r="U45" s="284"/>
      <c r="V45" s="284"/>
      <c r="W45" s="284"/>
      <c r="X45" s="284"/>
      <c r="Y45" s="284"/>
      <c r="Z45" s="284"/>
    </row>
    <row r="46" ht="15.75" customHeight="1" spans="1:26">
      <c r="A46" s="284"/>
      <c r="B46" s="284"/>
      <c r="C46" s="284"/>
      <c r="D46" s="284"/>
      <c r="E46" s="284"/>
      <c r="F46" s="284"/>
      <c r="G46" s="284"/>
      <c r="H46" s="284"/>
      <c r="I46" s="284"/>
      <c r="J46" s="284"/>
      <c r="K46" s="284"/>
      <c r="L46" s="284"/>
      <c r="M46" s="284"/>
      <c r="N46" s="284"/>
      <c r="O46" s="284"/>
      <c r="P46" s="284"/>
      <c r="Q46" s="284"/>
      <c r="R46" s="284"/>
      <c r="S46" s="284"/>
      <c r="T46" s="284"/>
      <c r="U46" s="284"/>
      <c r="V46" s="284"/>
      <c r="W46" s="284"/>
      <c r="X46" s="284"/>
      <c r="Y46" s="284"/>
      <c r="Z46" s="284"/>
    </row>
    <row r="47" ht="15.75" customHeight="1" spans="1:26">
      <c r="A47" s="284"/>
      <c r="B47" s="284"/>
      <c r="C47" s="284"/>
      <c r="D47" s="284"/>
      <c r="E47" s="284"/>
      <c r="F47" s="284"/>
      <c r="G47" s="284"/>
      <c r="H47" s="284"/>
      <c r="I47" s="284"/>
      <c r="J47" s="284"/>
      <c r="K47" s="284"/>
      <c r="L47" s="284"/>
      <c r="M47" s="284"/>
      <c r="N47" s="284"/>
      <c r="O47" s="284"/>
      <c r="P47" s="284"/>
      <c r="Q47" s="284"/>
      <c r="R47" s="284"/>
      <c r="S47" s="284"/>
      <c r="T47" s="284"/>
      <c r="U47" s="284"/>
      <c r="V47" s="284"/>
      <c r="W47" s="284"/>
      <c r="X47" s="284"/>
      <c r="Y47" s="284"/>
      <c r="Z47" s="284"/>
    </row>
    <row r="48" ht="15.75" customHeight="1" spans="1:26">
      <c r="A48" s="284"/>
      <c r="B48" s="284"/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4"/>
      <c r="N48" s="284"/>
      <c r="O48" s="284"/>
      <c r="P48" s="284"/>
      <c r="Q48" s="284"/>
      <c r="R48" s="284"/>
      <c r="S48" s="284"/>
      <c r="T48" s="284"/>
      <c r="U48" s="284"/>
      <c r="V48" s="284"/>
      <c r="W48" s="284"/>
      <c r="X48" s="284"/>
      <c r="Y48" s="284"/>
      <c r="Z48" s="284"/>
    </row>
    <row r="49" ht="15.75" customHeight="1" spans="1:26">
      <c r="A49" s="284"/>
      <c r="B49" s="284"/>
      <c r="C49" s="284"/>
      <c r="D49" s="284"/>
      <c r="E49" s="284"/>
      <c r="F49" s="284"/>
      <c r="G49" s="284"/>
      <c r="H49" s="284"/>
      <c r="I49" s="284"/>
      <c r="J49" s="284"/>
      <c r="K49" s="284"/>
      <c r="L49" s="284"/>
      <c r="M49" s="284"/>
      <c r="N49" s="284"/>
      <c r="O49" s="284"/>
      <c r="P49" s="284"/>
      <c r="Q49" s="284"/>
      <c r="R49" s="284"/>
      <c r="S49" s="284"/>
      <c r="T49" s="284"/>
      <c r="U49" s="284"/>
      <c r="V49" s="284"/>
      <c r="W49" s="284"/>
      <c r="X49" s="284"/>
      <c r="Y49" s="284"/>
      <c r="Z49" s="284"/>
    </row>
    <row r="50" ht="15.75" customHeight="1" spans="1:26">
      <c r="A50" s="284"/>
      <c r="B50" s="284"/>
      <c r="C50" s="284"/>
      <c r="D50" s="284"/>
      <c r="E50" s="284"/>
      <c r="F50" s="284"/>
      <c r="G50" s="284"/>
      <c r="H50" s="284"/>
      <c r="I50" s="284"/>
      <c r="J50" s="284"/>
      <c r="K50" s="284"/>
      <c r="L50" s="284"/>
      <c r="M50" s="284"/>
      <c r="N50" s="284"/>
      <c r="O50" s="284"/>
      <c r="P50" s="284"/>
      <c r="Q50" s="284"/>
      <c r="R50" s="284"/>
      <c r="S50" s="284"/>
      <c r="T50" s="284"/>
      <c r="U50" s="284"/>
      <c r="V50" s="284"/>
      <c r="W50" s="284"/>
      <c r="X50" s="284"/>
      <c r="Y50" s="284"/>
      <c r="Z50" s="284"/>
    </row>
    <row r="51" ht="15.75" customHeight="1" spans="1:26">
      <c r="A51" s="284"/>
      <c r="B51" s="284"/>
      <c r="C51" s="284"/>
      <c r="D51" s="284"/>
      <c r="E51" s="284"/>
      <c r="F51" s="284"/>
      <c r="G51" s="284"/>
      <c r="H51" s="284"/>
      <c r="I51" s="284"/>
      <c r="J51" s="284"/>
      <c r="K51" s="284"/>
      <c r="L51" s="284"/>
      <c r="M51" s="284"/>
      <c r="N51" s="284"/>
      <c r="O51" s="284"/>
      <c r="P51" s="284"/>
      <c r="Q51" s="284"/>
      <c r="R51" s="284"/>
      <c r="S51" s="284"/>
      <c r="T51" s="284"/>
      <c r="U51" s="284"/>
      <c r="V51" s="284"/>
      <c r="W51" s="284"/>
      <c r="X51" s="284"/>
      <c r="Y51" s="284"/>
      <c r="Z51" s="284"/>
    </row>
    <row r="52" ht="15.75" customHeight="1" spans="1:26">
      <c r="A52" s="284"/>
      <c r="B52" s="284"/>
      <c r="C52" s="284"/>
      <c r="D52" s="284"/>
      <c r="E52" s="284"/>
      <c r="F52" s="284"/>
      <c r="G52" s="284"/>
      <c r="H52" s="284"/>
      <c r="I52" s="284"/>
      <c r="J52" s="284"/>
      <c r="K52" s="284"/>
      <c r="L52" s="284"/>
      <c r="M52" s="284"/>
      <c r="N52" s="284"/>
      <c r="O52" s="284"/>
      <c r="P52" s="284"/>
      <c r="Q52" s="284"/>
      <c r="R52" s="284"/>
      <c r="S52" s="284"/>
      <c r="T52" s="284"/>
      <c r="U52" s="284"/>
      <c r="V52" s="284"/>
      <c r="W52" s="284"/>
      <c r="X52" s="284"/>
      <c r="Y52" s="284"/>
      <c r="Z52" s="284"/>
    </row>
    <row r="53" ht="15.75" customHeight="1" spans="1:26">
      <c r="A53" s="284"/>
      <c r="B53" s="284"/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84"/>
      <c r="N53" s="284"/>
      <c r="O53" s="284"/>
      <c r="P53" s="284"/>
      <c r="Q53" s="284"/>
      <c r="R53" s="284"/>
      <c r="S53" s="284"/>
      <c r="T53" s="284"/>
      <c r="U53" s="284"/>
      <c r="V53" s="284"/>
      <c r="W53" s="284"/>
      <c r="X53" s="284"/>
      <c r="Y53" s="284"/>
      <c r="Z53" s="284"/>
    </row>
    <row r="54" ht="15.75" customHeight="1" spans="1:26">
      <c r="A54" s="284"/>
      <c r="B54" s="284"/>
      <c r="C54" s="284"/>
      <c r="D54" s="284"/>
      <c r="E54" s="284"/>
      <c r="F54" s="284"/>
      <c r="G54" s="284"/>
      <c r="H54" s="284"/>
      <c r="I54" s="284"/>
      <c r="J54" s="284"/>
      <c r="K54" s="284"/>
      <c r="L54" s="284"/>
      <c r="M54" s="284"/>
      <c r="N54" s="284"/>
      <c r="O54" s="284"/>
      <c r="P54" s="284"/>
      <c r="Q54" s="284"/>
      <c r="R54" s="284"/>
      <c r="S54" s="284"/>
      <c r="T54" s="284"/>
      <c r="U54" s="284"/>
      <c r="V54" s="284"/>
      <c r="W54" s="284"/>
      <c r="X54" s="284"/>
      <c r="Y54" s="284"/>
      <c r="Z54" s="284"/>
    </row>
    <row r="55" ht="15.75" customHeight="1" spans="1:26">
      <c r="A55" s="284"/>
      <c r="B55" s="284"/>
      <c r="C55" s="284"/>
      <c r="D55" s="284"/>
      <c r="E55" s="284"/>
      <c r="F55" s="284"/>
      <c r="G55" s="284"/>
      <c r="H55" s="284"/>
      <c r="I55" s="284"/>
      <c r="J55" s="284"/>
      <c r="K55" s="284"/>
      <c r="L55" s="284"/>
      <c r="M55" s="284"/>
      <c r="N55" s="284"/>
      <c r="O55" s="284"/>
      <c r="P55" s="284"/>
      <c r="Q55" s="284"/>
      <c r="R55" s="284"/>
      <c r="S55" s="284"/>
      <c r="T55" s="284"/>
      <c r="U55" s="284"/>
      <c r="V55" s="284"/>
      <c r="W55" s="284"/>
      <c r="X55" s="284"/>
      <c r="Y55" s="284"/>
      <c r="Z55" s="284"/>
    </row>
    <row r="56" ht="15.75" customHeight="1" spans="1:26">
      <c r="A56" s="284"/>
      <c r="B56" s="284"/>
      <c r="C56" s="284"/>
      <c r="D56" s="284"/>
      <c r="E56" s="284"/>
      <c r="F56" s="284"/>
      <c r="G56" s="284"/>
      <c r="H56" s="284"/>
      <c r="I56" s="284"/>
      <c r="J56" s="284"/>
      <c r="K56" s="284"/>
      <c r="L56" s="284"/>
      <c r="M56" s="284"/>
      <c r="N56" s="284"/>
      <c r="O56" s="284"/>
      <c r="P56" s="284"/>
      <c r="Q56" s="284"/>
      <c r="R56" s="284"/>
      <c r="S56" s="284"/>
      <c r="T56" s="284"/>
      <c r="U56" s="284"/>
      <c r="V56" s="284"/>
      <c r="W56" s="284"/>
      <c r="X56" s="284"/>
      <c r="Y56" s="284"/>
      <c r="Z56" s="284"/>
    </row>
    <row r="57" ht="15.75" customHeight="1" spans="1:26">
      <c r="A57" s="284"/>
      <c r="B57" s="284"/>
      <c r="C57" s="284"/>
      <c r="D57" s="284"/>
      <c r="E57" s="284"/>
      <c r="F57" s="284"/>
      <c r="G57" s="284"/>
      <c r="H57" s="284"/>
      <c r="I57" s="284"/>
      <c r="J57" s="284"/>
      <c r="K57" s="284"/>
      <c r="L57" s="284"/>
      <c r="M57" s="284"/>
      <c r="N57" s="284"/>
      <c r="O57" s="284"/>
      <c r="P57" s="284"/>
      <c r="Q57" s="284"/>
      <c r="R57" s="284"/>
      <c r="S57" s="284"/>
      <c r="T57" s="284"/>
      <c r="U57" s="284"/>
      <c r="V57" s="284"/>
      <c r="W57" s="284"/>
      <c r="X57" s="284"/>
      <c r="Y57" s="284"/>
      <c r="Z57" s="284"/>
    </row>
    <row r="58" ht="15.75" customHeight="1" spans="1:26">
      <c r="A58" s="284"/>
      <c r="B58" s="284"/>
      <c r="C58" s="284"/>
      <c r="D58" s="284"/>
      <c r="E58" s="284"/>
      <c r="F58" s="284"/>
      <c r="G58" s="284"/>
      <c r="H58" s="284"/>
      <c r="I58" s="284"/>
      <c r="J58" s="284"/>
      <c r="K58" s="284"/>
      <c r="L58" s="284"/>
      <c r="M58" s="284"/>
      <c r="N58" s="284"/>
      <c r="O58" s="284"/>
      <c r="P58" s="284"/>
      <c r="Q58" s="284"/>
      <c r="R58" s="284"/>
      <c r="S58" s="284"/>
      <c r="T58" s="284"/>
      <c r="U58" s="284"/>
      <c r="V58" s="284"/>
      <c r="W58" s="284"/>
      <c r="X58" s="284"/>
      <c r="Y58" s="284"/>
      <c r="Z58" s="284"/>
    </row>
    <row r="59" ht="15.75" customHeight="1" spans="1:26">
      <c r="A59" s="284"/>
      <c r="B59" s="284"/>
      <c r="C59" s="284"/>
      <c r="D59" s="284"/>
      <c r="E59" s="284"/>
      <c r="F59" s="284"/>
      <c r="G59" s="284"/>
      <c r="H59" s="284"/>
      <c r="I59" s="284"/>
      <c r="J59" s="284"/>
      <c r="K59" s="284"/>
      <c r="L59" s="284"/>
      <c r="M59" s="284"/>
      <c r="N59" s="284"/>
      <c r="O59" s="284"/>
      <c r="P59" s="284"/>
      <c r="Q59" s="284"/>
      <c r="R59" s="284"/>
      <c r="S59" s="284"/>
      <c r="T59" s="284"/>
      <c r="U59" s="284"/>
      <c r="V59" s="284"/>
      <c r="W59" s="284"/>
      <c r="X59" s="284"/>
      <c r="Y59" s="284"/>
      <c r="Z59" s="284"/>
    </row>
    <row r="60" ht="15.75" customHeight="1" spans="1:26">
      <c r="A60" s="284"/>
      <c r="B60" s="284"/>
      <c r="C60" s="284"/>
      <c r="D60" s="284"/>
      <c r="E60" s="284"/>
      <c r="F60" s="284"/>
      <c r="G60" s="284"/>
      <c r="H60" s="284"/>
      <c r="I60" s="284"/>
      <c r="J60" s="284"/>
      <c r="K60" s="284"/>
      <c r="L60" s="284"/>
      <c r="M60" s="284"/>
      <c r="N60" s="284"/>
      <c r="O60" s="284"/>
      <c r="P60" s="284"/>
      <c r="Q60" s="284"/>
      <c r="R60" s="284"/>
      <c r="S60" s="284"/>
      <c r="T60" s="284"/>
      <c r="U60" s="284"/>
      <c r="V60" s="284"/>
      <c r="W60" s="284"/>
      <c r="X60" s="284"/>
      <c r="Y60" s="284"/>
      <c r="Z60" s="284"/>
    </row>
    <row r="61" ht="15.75" customHeight="1" spans="1:26">
      <c r="A61" s="284"/>
      <c r="B61" s="284"/>
      <c r="C61" s="284"/>
      <c r="D61" s="284"/>
      <c r="E61" s="284"/>
      <c r="F61" s="284"/>
      <c r="G61" s="284"/>
      <c r="H61" s="284"/>
      <c r="I61" s="284"/>
      <c r="J61" s="284"/>
      <c r="K61" s="284"/>
      <c r="L61" s="284"/>
      <c r="M61" s="284"/>
      <c r="N61" s="284"/>
      <c r="O61" s="284"/>
      <c r="P61" s="284"/>
      <c r="Q61" s="284"/>
      <c r="R61" s="284"/>
      <c r="S61" s="284"/>
      <c r="T61" s="284"/>
      <c r="U61" s="284"/>
      <c r="V61" s="284"/>
      <c r="W61" s="284"/>
      <c r="X61" s="284"/>
      <c r="Y61" s="284"/>
      <c r="Z61" s="284"/>
    </row>
    <row r="62" ht="15.75" customHeight="1" spans="1:26">
      <c r="A62" s="284"/>
      <c r="B62" s="284"/>
      <c r="C62" s="284"/>
      <c r="D62" s="284"/>
      <c r="E62" s="284"/>
      <c r="F62" s="284"/>
      <c r="G62" s="284"/>
      <c r="H62" s="284"/>
      <c r="I62" s="284"/>
      <c r="J62" s="284"/>
      <c r="K62" s="284"/>
      <c r="L62" s="284"/>
      <c r="M62" s="284"/>
      <c r="N62" s="284"/>
      <c r="O62" s="284"/>
      <c r="P62" s="284"/>
      <c r="Q62" s="284"/>
      <c r="R62" s="284"/>
      <c r="S62" s="284"/>
      <c r="T62" s="284"/>
      <c r="U62" s="284"/>
      <c r="V62" s="284"/>
      <c r="W62" s="284"/>
      <c r="X62" s="284"/>
      <c r="Y62" s="284"/>
      <c r="Z62" s="284"/>
    </row>
    <row r="63" ht="15.75" customHeight="1" spans="1:26">
      <c r="A63" s="284"/>
      <c r="B63" s="284"/>
      <c r="C63" s="284"/>
      <c r="D63" s="284"/>
      <c r="E63" s="284"/>
      <c r="F63" s="284"/>
      <c r="G63" s="284"/>
      <c r="H63" s="284"/>
      <c r="I63" s="284"/>
      <c r="J63" s="284"/>
      <c r="K63" s="284"/>
      <c r="L63" s="284"/>
      <c r="M63" s="284"/>
      <c r="N63" s="284"/>
      <c r="O63" s="284"/>
      <c r="P63" s="284"/>
      <c r="Q63" s="284"/>
      <c r="R63" s="284"/>
      <c r="S63" s="284"/>
      <c r="T63" s="284"/>
      <c r="U63" s="284"/>
      <c r="V63" s="284"/>
      <c r="W63" s="284"/>
      <c r="X63" s="284"/>
      <c r="Y63" s="284"/>
      <c r="Z63" s="284"/>
    </row>
    <row r="64" ht="15.75" customHeight="1" spans="1:26">
      <c r="A64" s="284"/>
      <c r="B64" s="284"/>
      <c r="C64" s="284"/>
      <c r="D64" s="284"/>
      <c r="E64" s="284"/>
      <c r="F64" s="284"/>
      <c r="G64" s="284"/>
      <c r="H64" s="284"/>
      <c r="I64" s="284"/>
      <c r="J64" s="284"/>
      <c r="K64" s="284"/>
      <c r="L64" s="284"/>
      <c r="M64" s="284"/>
      <c r="N64" s="284"/>
      <c r="O64" s="284"/>
      <c r="P64" s="284"/>
      <c r="Q64" s="284"/>
      <c r="R64" s="284"/>
      <c r="S64" s="284"/>
      <c r="T64" s="284"/>
      <c r="U64" s="284"/>
      <c r="V64" s="284"/>
      <c r="W64" s="284"/>
      <c r="X64" s="284"/>
      <c r="Y64" s="284"/>
      <c r="Z64" s="284"/>
    </row>
    <row r="65" ht="15.75" customHeight="1" spans="1:26">
      <c r="A65" s="284"/>
      <c r="B65" s="284"/>
      <c r="C65" s="284"/>
      <c r="D65" s="284"/>
      <c r="E65" s="284"/>
      <c r="F65" s="284"/>
      <c r="G65" s="284"/>
      <c r="H65" s="284"/>
      <c r="I65" s="284"/>
      <c r="J65" s="284"/>
      <c r="K65" s="284"/>
      <c r="L65" s="284"/>
      <c r="M65" s="284"/>
      <c r="N65" s="284"/>
      <c r="O65" s="284"/>
      <c r="P65" s="284"/>
      <c r="Q65" s="284"/>
      <c r="R65" s="284"/>
      <c r="S65" s="284"/>
      <c r="T65" s="284"/>
      <c r="U65" s="284"/>
      <c r="V65" s="284"/>
      <c r="W65" s="284"/>
      <c r="X65" s="284"/>
      <c r="Y65" s="284"/>
      <c r="Z65" s="284"/>
    </row>
    <row r="66" ht="15.75" customHeight="1" spans="1:26">
      <c r="A66" s="284"/>
      <c r="B66" s="284"/>
      <c r="C66" s="284"/>
      <c r="D66" s="284"/>
      <c r="E66" s="284"/>
      <c r="F66" s="284"/>
      <c r="G66" s="284"/>
      <c r="H66" s="284"/>
      <c r="I66" s="284"/>
      <c r="J66" s="284"/>
      <c r="K66" s="284"/>
      <c r="L66" s="284"/>
      <c r="M66" s="284"/>
      <c r="N66" s="284"/>
      <c r="O66" s="284"/>
      <c r="P66" s="284"/>
      <c r="Q66" s="284"/>
      <c r="R66" s="284"/>
      <c r="S66" s="284"/>
      <c r="T66" s="284"/>
      <c r="U66" s="284"/>
      <c r="V66" s="284"/>
      <c r="W66" s="284"/>
      <c r="X66" s="284"/>
      <c r="Y66" s="284"/>
      <c r="Z66" s="284"/>
    </row>
    <row r="67" ht="15.75" customHeight="1" spans="1:26">
      <c r="A67" s="284"/>
      <c r="B67" s="284"/>
      <c r="C67" s="284"/>
      <c r="D67" s="284"/>
      <c r="E67" s="284"/>
      <c r="F67" s="284"/>
      <c r="G67" s="284"/>
      <c r="H67" s="284"/>
      <c r="I67" s="284"/>
      <c r="J67" s="284"/>
      <c r="K67" s="284"/>
      <c r="L67" s="284"/>
      <c r="M67" s="284"/>
      <c r="N67" s="284"/>
      <c r="O67" s="284"/>
      <c r="P67" s="284"/>
      <c r="Q67" s="284"/>
      <c r="R67" s="284"/>
      <c r="S67" s="284"/>
      <c r="T67" s="284"/>
      <c r="U67" s="284"/>
      <c r="V67" s="284"/>
      <c r="W67" s="284"/>
      <c r="X67" s="284"/>
      <c r="Y67" s="284"/>
      <c r="Z67" s="284"/>
    </row>
    <row r="68" ht="15.75" customHeight="1" spans="1:26">
      <c r="A68" s="284"/>
      <c r="B68" s="284"/>
      <c r="C68" s="284"/>
      <c r="D68" s="284"/>
      <c r="E68" s="284"/>
      <c r="F68" s="284"/>
      <c r="G68" s="284"/>
      <c r="H68" s="284"/>
      <c r="I68" s="284"/>
      <c r="J68" s="284"/>
      <c r="K68" s="284"/>
      <c r="L68" s="284"/>
      <c r="M68" s="284"/>
      <c r="N68" s="284"/>
      <c r="O68" s="284"/>
      <c r="P68" s="284"/>
      <c r="Q68" s="284"/>
      <c r="R68" s="284"/>
      <c r="S68" s="284"/>
      <c r="T68" s="284"/>
      <c r="U68" s="284"/>
      <c r="V68" s="284"/>
      <c r="W68" s="284"/>
      <c r="X68" s="284"/>
      <c r="Y68" s="284"/>
      <c r="Z68" s="284"/>
    </row>
    <row r="69" ht="15.75" customHeight="1" spans="1:26">
      <c r="A69" s="284"/>
      <c r="B69" s="284"/>
      <c r="C69" s="284"/>
      <c r="D69" s="284"/>
      <c r="E69" s="284"/>
      <c r="F69" s="284"/>
      <c r="G69" s="284"/>
      <c r="H69" s="284"/>
      <c r="I69" s="284"/>
      <c r="J69" s="284"/>
      <c r="K69" s="284"/>
      <c r="L69" s="284"/>
      <c r="M69" s="284"/>
      <c r="N69" s="284"/>
      <c r="O69" s="284"/>
      <c r="P69" s="284"/>
      <c r="Q69" s="284"/>
      <c r="R69" s="284"/>
      <c r="S69" s="284"/>
      <c r="T69" s="284"/>
      <c r="U69" s="284"/>
      <c r="V69" s="284"/>
      <c r="W69" s="284"/>
      <c r="X69" s="284"/>
      <c r="Y69" s="284"/>
      <c r="Z69" s="284"/>
    </row>
    <row r="70" ht="15.75" customHeight="1" spans="1:26">
      <c r="A70" s="284"/>
      <c r="B70" s="284"/>
      <c r="C70" s="284"/>
      <c r="D70" s="284"/>
      <c r="E70" s="284"/>
      <c r="F70" s="284"/>
      <c r="G70" s="284"/>
      <c r="H70" s="284"/>
      <c r="I70" s="284"/>
      <c r="J70" s="284"/>
      <c r="K70" s="284"/>
      <c r="L70" s="284"/>
      <c r="M70" s="284"/>
      <c r="N70" s="284"/>
      <c r="O70" s="284"/>
      <c r="P70" s="284"/>
      <c r="Q70" s="284"/>
      <c r="R70" s="284"/>
      <c r="S70" s="284"/>
      <c r="T70" s="284"/>
      <c r="U70" s="284"/>
      <c r="V70" s="284"/>
      <c r="W70" s="284"/>
      <c r="X70" s="284"/>
      <c r="Y70" s="284"/>
      <c r="Z70" s="284"/>
    </row>
    <row r="71" ht="15.75" customHeight="1" spans="1:26">
      <c r="A71" s="284"/>
      <c r="B71" s="284"/>
      <c r="C71" s="284"/>
      <c r="D71" s="284"/>
      <c r="E71" s="284"/>
      <c r="F71" s="284"/>
      <c r="G71" s="284"/>
      <c r="H71" s="284"/>
      <c r="I71" s="284"/>
      <c r="J71" s="284"/>
      <c r="K71" s="284"/>
      <c r="L71" s="284"/>
      <c r="M71" s="284"/>
      <c r="N71" s="284"/>
      <c r="O71" s="284"/>
      <c r="P71" s="284"/>
      <c r="Q71" s="284"/>
      <c r="R71" s="284"/>
      <c r="S71" s="284"/>
      <c r="T71" s="284"/>
      <c r="U71" s="284"/>
      <c r="V71" s="284"/>
      <c r="W71" s="284"/>
      <c r="X71" s="284"/>
      <c r="Y71" s="284"/>
      <c r="Z71" s="284"/>
    </row>
    <row r="72" ht="15.75" customHeight="1" spans="1:26">
      <c r="A72" s="284"/>
      <c r="B72" s="284"/>
      <c r="C72" s="284"/>
      <c r="D72" s="284"/>
      <c r="E72" s="284"/>
      <c r="F72" s="284"/>
      <c r="G72" s="284"/>
      <c r="H72" s="284"/>
      <c r="I72" s="284"/>
      <c r="J72" s="284"/>
      <c r="K72" s="284"/>
      <c r="L72" s="284"/>
      <c r="M72" s="284"/>
      <c r="N72" s="284"/>
      <c r="O72" s="284"/>
      <c r="P72" s="284"/>
      <c r="Q72" s="284"/>
      <c r="R72" s="284"/>
      <c r="S72" s="284"/>
      <c r="T72" s="284"/>
      <c r="U72" s="284"/>
      <c r="V72" s="284"/>
      <c r="W72" s="284"/>
      <c r="X72" s="284"/>
      <c r="Y72" s="284"/>
      <c r="Z72" s="284"/>
    </row>
    <row r="73" ht="15.75" customHeight="1" spans="1:26">
      <c r="A73" s="284"/>
      <c r="B73" s="284"/>
      <c r="C73" s="284"/>
      <c r="D73" s="284"/>
      <c r="E73" s="284"/>
      <c r="F73" s="284"/>
      <c r="G73" s="284"/>
      <c r="H73" s="284"/>
      <c r="I73" s="284"/>
      <c r="J73" s="284"/>
      <c r="K73" s="284"/>
      <c r="L73" s="284"/>
      <c r="M73" s="284"/>
      <c r="N73" s="284"/>
      <c r="O73" s="284"/>
      <c r="P73" s="284"/>
      <c r="Q73" s="284"/>
      <c r="R73" s="284"/>
      <c r="S73" s="284"/>
      <c r="T73" s="284"/>
      <c r="U73" s="284"/>
      <c r="V73" s="284"/>
      <c r="W73" s="284"/>
      <c r="X73" s="284"/>
      <c r="Y73" s="284"/>
      <c r="Z73" s="284"/>
    </row>
    <row r="74" ht="15.75" customHeight="1" spans="1:26">
      <c r="A74" s="284"/>
      <c r="B74" s="284"/>
      <c r="C74" s="284"/>
      <c r="D74" s="284"/>
      <c r="E74" s="284"/>
      <c r="F74" s="284"/>
      <c r="G74" s="284"/>
      <c r="H74" s="284"/>
      <c r="I74" s="284"/>
      <c r="J74" s="284"/>
      <c r="K74" s="284"/>
      <c r="L74" s="284"/>
      <c r="M74" s="284"/>
      <c r="N74" s="284"/>
      <c r="O74" s="284"/>
      <c r="P74" s="284"/>
      <c r="Q74" s="284"/>
      <c r="R74" s="284"/>
      <c r="S74" s="284"/>
      <c r="T74" s="284"/>
      <c r="U74" s="284"/>
      <c r="V74" s="284"/>
      <c r="W74" s="284"/>
      <c r="X74" s="284"/>
      <c r="Y74" s="284"/>
      <c r="Z74" s="284"/>
    </row>
    <row r="75" ht="15.75" customHeight="1" spans="1:26">
      <c r="A75" s="284"/>
      <c r="B75" s="284"/>
      <c r="C75" s="284"/>
      <c r="D75" s="284"/>
      <c r="E75" s="284"/>
      <c r="F75" s="284"/>
      <c r="G75" s="284"/>
      <c r="H75" s="284"/>
      <c r="I75" s="284"/>
      <c r="J75" s="284"/>
      <c r="K75" s="284"/>
      <c r="L75" s="284"/>
      <c r="M75" s="284"/>
      <c r="N75" s="284"/>
      <c r="O75" s="284"/>
      <c r="P75" s="284"/>
      <c r="Q75" s="284"/>
      <c r="R75" s="284"/>
      <c r="S75" s="284"/>
      <c r="T75" s="284"/>
      <c r="U75" s="284"/>
      <c r="V75" s="284"/>
      <c r="W75" s="284"/>
      <c r="X75" s="284"/>
      <c r="Y75" s="284"/>
      <c r="Z75" s="284"/>
    </row>
    <row r="76" ht="15.75" customHeight="1" spans="1:26">
      <c r="A76" s="284"/>
      <c r="B76" s="284"/>
      <c r="C76" s="284"/>
      <c r="D76" s="284"/>
      <c r="E76" s="284"/>
      <c r="F76" s="284"/>
      <c r="G76" s="284"/>
      <c r="H76" s="284"/>
      <c r="I76" s="284"/>
      <c r="J76" s="284"/>
      <c r="K76" s="284"/>
      <c r="L76" s="284"/>
      <c r="M76" s="284"/>
      <c r="N76" s="284"/>
      <c r="O76" s="284"/>
      <c r="P76" s="284"/>
      <c r="Q76" s="284"/>
      <c r="R76" s="284"/>
      <c r="S76" s="284"/>
      <c r="T76" s="284"/>
      <c r="U76" s="284"/>
      <c r="V76" s="284"/>
      <c r="W76" s="284"/>
      <c r="X76" s="284"/>
      <c r="Y76" s="284"/>
      <c r="Z76" s="284"/>
    </row>
    <row r="77" ht="15.75" customHeight="1" spans="1:26">
      <c r="A77" s="284"/>
      <c r="B77" s="284"/>
      <c r="C77" s="284"/>
      <c r="D77" s="284"/>
      <c r="E77" s="284"/>
      <c r="F77" s="284"/>
      <c r="G77" s="284"/>
      <c r="H77" s="284"/>
      <c r="I77" s="284"/>
      <c r="J77" s="284"/>
      <c r="K77" s="284"/>
      <c r="L77" s="284"/>
      <c r="M77" s="284"/>
      <c r="N77" s="284"/>
      <c r="O77" s="284"/>
      <c r="P77" s="284"/>
      <c r="Q77" s="284"/>
      <c r="R77" s="284"/>
      <c r="S77" s="284"/>
      <c r="T77" s="284"/>
      <c r="U77" s="284"/>
      <c r="V77" s="284"/>
      <c r="W77" s="284"/>
      <c r="X77" s="284"/>
      <c r="Y77" s="284"/>
      <c r="Z77" s="284"/>
    </row>
    <row r="78" ht="15.75" customHeight="1" spans="1:26">
      <c r="A78" s="284"/>
      <c r="B78" s="284"/>
      <c r="C78" s="284"/>
      <c r="D78" s="284"/>
      <c r="E78" s="284"/>
      <c r="F78" s="284"/>
      <c r="G78" s="284"/>
      <c r="H78" s="284"/>
      <c r="I78" s="284"/>
      <c r="J78" s="284"/>
      <c r="K78" s="284"/>
      <c r="L78" s="284"/>
      <c r="M78" s="284"/>
      <c r="N78" s="284"/>
      <c r="O78" s="284"/>
      <c r="P78" s="284"/>
      <c r="Q78" s="284"/>
      <c r="R78" s="284"/>
      <c r="S78" s="284"/>
      <c r="T78" s="284"/>
      <c r="U78" s="284"/>
      <c r="V78" s="284"/>
      <c r="W78" s="284"/>
      <c r="X78" s="284"/>
      <c r="Y78" s="284"/>
      <c r="Z78" s="284"/>
    </row>
    <row r="79" ht="15.75" customHeight="1" spans="1:26">
      <c r="A79" s="284"/>
      <c r="B79" s="284"/>
      <c r="C79" s="284"/>
      <c r="D79" s="284"/>
      <c r="E79" s="284"/>
      <c r="F79" s="284"/>
      <c r="G79" s="284"/>
      <c r="H79" s="284"/>
      <c r="I79" s="284"/>
      <c r="J79" s="284"/>
      <c r="K79" s="284"/>
      <c r="L79" s="284"/>
      <c r="M79" s="284"/>
      <c r="N79" s="284"/>
      <c r="O79" s="284"/>
      <c r="P79" s="284"/>
      <c r="Q79" s="284"/>
      <c r="R79" s="284"/>
      <c r="S79" s="284"/>
      <c r="T79" s="284"/>
      <c r="U79" s="284"/>
      <c r="V79" s="284"/>
      <c r="W79" s="284"/>
      <c r="X79" s="284"/>
      <c r="Y79" s="284"/>
      <c r="Z79" s="284"/>
    </row>
    <row r="80" ht="15.75" customHeight="1" spans="1:26">
      <c r="A80" s="284"/>
      <c r="B80" s="284"/>
      <c r="C80" s="284"/>
      <c r="D80" s="284"/>
      <c r="E80" s="284"/>
      <c r="F80" s="284"/>
      <c r="G80" s="284"/>
      <c r="H80" s="284"/>
      <c r="I80" s="284"/>
      <c r="J80" s="284"/>
      <c r="K80" s="284"/>
      <c r="L80" s="284"/>
      <c r="M80" s="284"/>
      <c r="N80" s="284"/>
      <c r="O80" s="284"/>
      <c r="P80" s="284"/>
      <c r="Q80" s="284"/>
      <c r="R80" s="284"/>
      <c r="S80" s="284"/>
      <c r="T80" s="284"/>
      <c r="U80" s="284"/>
      <c r="V80" s="284"/>
      <c r="W80" s="284"/>
      <c r="X80" s="284"/>
      <c r="Y80" s="284"/>
      <c r="Z80" s="284"/>
    </row>
    <row r="81" ht="15.75" customHeight="1" spans="1:26">
      <c r="A81" s="284"/>
      <c r="B81" s="284"/>
      <c r="C81" s="284"/>
      <c r="D81" s="284"/>
      <c r="E81" s="284"/>
      <c r="F81" s="284"/>
      <c r="G81" s="284"/>
      <c r="H81" s="284"/>
      <c r="I81" s="284"/>
      <c r="J81" s="284"/>
      <c r="K81" s="284"/>
      <c r="L81" s="284"/>
      <c r="M81" s="284"/>
      <c r="N81" s="284"/>
      <c r="O81" s="284"/>
      <c r="P81" s="284"/>
      <c r="Q81" s="284"/>
      <c r="R81" s="284"/>
      <c r="S81" s="284"/>
      <c r="T81" s="284"/>
      <c r="U81" s="284"/>
      <c r="V81" s="284"/>
      <c r="W81" s="284"/>
      <c r="X81" s="284"/>
      <c r="Y81" s="284"/>
      <c r="Z81" s="284"/>
    </row>
    <row r="82" ht="15.75" customHeight="1" spans="1:26">
      <c r="A82" s="284"/>
      <c r="B82" s="284"/>
      <c r="C82" s="284"/>
      <c r="D82" s="284"/>
      <c r="E82" s="284"/>
      <c r="F82" s="284"/>
      <c r="G82" s="284"/>
      <c r="H82" s="284"/>
      <c r="I82" s="284"/>
      <c r="J82" s="284"/>
      <c r="K82" s="284"/>
      <c r="L82" s="284"/>
      <c r="M82" s="284"/>
      <c r="N82" s="284"/>
      <c r="O82" s="284"/>
      <c r="P82" s="284"/>
      <c r="Q82" s="284"/>
      <c r="R82" s="284"/>
      <c r="S82" s="284"/>
      <c r="T82" s="284"/>
      <c r="U82" s="284"/>
      <c r="V82" s="284"/>
      <c r="W82" s="284"/>
      <c r="X82" s="284"/>
      <c r="Y82" s="284"/>
      <c r="Z82" s="284"/>
    </row>
    <row r="83" ht="15.75" customHeight="1" spans="1:26">
      <c r="A83" s="284"/>
      <c r="B83" s="284"/>
      <c r="C83" s="284"/>
      <c r="D83" s="284"/>
      <c r="E83" s="284"/>
      <c r="F83" s="284"/>
      <c r="G83" s="284"/>
      <c r="H83" s="284"/>
      <c r="I83" s="284"/>
      <c r="J83" s="284"/>
      <c r="K83" s="284"/>
      <c r="L83" s="284"/>
      <c r="M83" s="284"/>
      <c r="N83" s="284"/>
      <c r="O83" s="284"/>
      <c r="P83" s="284"/>
      <c r="Q83" s="284"/>
      <c r="R83" s="284"/>
      <c r="S83" s="284"/>
      <c r="T83" s="284"/>
      <c r="U83" s="284"/>
      <c r="V83" s="284"/>
      <c r="W83" s="284"/>
      <c r="X83" s="284"/>
      <c r="Y83" s="284"/>
      <c r="Z83" s="284"/>
    </row>
    <row r="84" ht="15.75" customHeight="1" spans="1:26">
      <c r="A84" s="284"/>
      <c r="B84" s="284"/>
      <c r="C84" s="284"/>
      <c r="D84" s="284"/>
      <c r="E84" s="284"/>
      <c r="F84" s="284"/>
      <c r="G84" s="284"/>
      <c r="H84" s="284"/>
      <c r="I84" s="284"/>
      <c r="J84" s="284"/>
      <c r="K84" s="284"/>
      <c r="L84" s="284"/>
      <c r="M84" s="284"/>
      <c r="N84" s="284"/>
      <c r="O84" s="284"/>
      <c r="P84" s="284"/>
      <c r="Q84" s="284"/>
      <c r="R84" s="284"/>
      <c r="S84" s="284"/>
      <c r="T84" s="284"/>
      <c r="U84" s="284"/>
      <c r="V84" s="284"/>
      <c r="W84" s="284"/>
      <c r="X84" s="284"/>
      <c r="Y84" s="284"/>
      <c r="Z84" s="284"/>
    </row>
    <row r="85" ht="15.75" customHeight="1" spans="1:26">
      <c r="A85" s="284"/>
      <c r="B85" s="284"/>
      <c r="C85" s="284"/>
      <c r="D85" s="284"/>
      <c r="E85" s="284"/>
      <c r="F85" s="284"/>
      <c r="G85" s="284"/>
      <c r="H85" s="284"/>
      <c r="I85" s="284"/>
      <c r="J85" s="284"/>
      <c r="K85" s="284"/>
      <c r="L85" s="284"/>
      <c r="M85" s="284"/>
      <c r="N85" s="284"/>
      <c r="O85" s="284"/>
      <c r="P85" s="284"/>
      <c r="Q85" s="284"/>
      <c r="R85" s="284"/>
      <c r="S85" s="284"/>
      <c r="T85" s="284"/>
      <c r="U85" s="284"/>
      <c r="V85" s="284"/>
      <c r="W85" s="284"/>
      <c r="X85" s="284"/>
      <c r="Y85" s="284"/>
      <c r="Z85" s="284"/>
    </row>
    <row r="86" ht="15.75" customHeight="1" spans="1:26">
      <c r="A86" s="284"/>
      <c r="B86" s="284"/>
      <c r="C86" s="284"/>
      <c r="D86" s="284"/>
      <c r="E86" s="284"/>
      <c r="F86" s="284"/>
      <c r="G86" s="284"/>
      <c r="H86" s="284"/>
      <c r="I86" s="284"/>
      <c r="J86" s="284"/>
      <c r="K86" s="284"/>
      <c r="L86" s="284"/>
      <c r="M86" s="284"/>
      <c r="N86" s="284"/>
      <c r="O86" s="284"/>
      <c r="P86" s="284"/>
      <c r="Q86" s="284"/>
      <c r="R86" s="284"/>
      <c r="S86" s="284"/>
      <c r="T86" s="284"/>
      <c r="U86" s="284"/>
      <c r="V86" s="284"/>
      <c r="W86" s="284"/>
      <c r="X86" s="284"/>
      <c r="Y86" s="284"/>
      <c r="Z86" s="284"/>
    </row>
    <row r="87" ht="15.75" customHeight="1" spans="1:26">
      <c r="A87" s="284"/>
      <c r="B87" s="284"/>
      <c r="C87" s="284"/>
      <c r="D87" s="284"/>
      <c r="E87" s="284"/>
      <c r="F87" s="284"/>
      <c r="G87" s="284"/>
      <c r="H87" s="284"/>
      <c r="I87" s="284"/>
      <c r="J87" s="284"/>
      <c r="K87" s="284"/>
      <c r="L87" s="284"/>
      <c r="M87" s="284"/>
      <c r="N87" s="284"/>
      <c r="O87" s="284"/>
      <c r="P87" s="284"/>
      <c r="Q87" s="284"/>
      <c r="R87" s="284"/>
      <c r="S87" s="284"/>
      <c r="T87" s="284"/>
      <c r="U87" s="284"/>
      <c r="V87" s="284"/>
      <c r="W87" s="284"/>
      <c r="X87" s="284"/>
      <c r="Y87" s="284"/>
      <c r="Z87" s="284"/>
    </row>
    <row r="88" ht="15.75" customHeight="1" spans="1:26">
      <c r="A88" s="284"/>
      <c r="B88" s="284"/>
      <c r="C88" s="284"/>
      <c r="D88" s="284"/>
      <c r="E88" s="284"/>
      <c r="F88" s="284"/>
      <c r="G88" s="284"/>
      <c r="H88" s="284"/>
      <c r="I88" s="284"/>
      <c r="J88" s="284"/>
      <c r="K88" s="284"/>
      <c r="L88" s="284"/>
      <c r="M88" s="284"/>
      <c r="N88" s="284"/>
      <c r="O88" s="284"/>
      <c r="P88" s="284"/>
      <c r="Q88" s="284"/>
      <c r="R88" s="284"/>
      <c r="S88" s="284"/>
      <c r="T88" s="284"/>
      <c r="U88" s="284"/>
      <c r="V88" s="284"/>
      <c r="W88" s="284"/>
      <c r="X88" s="284"/>
      <c r="Y88" s="284"/>
      <c r="Z88" s="284"/>
    </row>
    <row r="89" ht="15.75" customHeight="1" spans="1:26">
      <c r="A89" s="284"/>
      <c r="B89" s="284"/>
      <c r="C89" s="284"/>
      <c r="D89" s="284"/>
      <c r="E89" s="284"/>
      <c r="F89" s="284"/>
      <c r="G89" s="284"/>
      <c r="H89" s="284"/>
      <c r="I89" s="284"/>
      <c r="J89" s="284"/>
      <c r="K89" s="284"/>
      <c r="L89" s="284"/>
      <c r="M89" s="284"/>
      <c r="N89" s="284"/>
      <c r="O89" s="284"/>
      <c r="P89" s="284"/>
      <c r="Q89" s="284"/>
      <c r="R89" s="284"/>
      <c r="S89" s="284"/>
      <c r="T89" s="284"/>
      <c r="U89" s="284"/>
      <c r="V89" s="284"/>
      <c r="W89" s="284"/>
      <c r="X89" s="284"/>
      <c r="Y89" s="284"/>
      <c r="Z89" s="284"/>
    </row>
    <row r="90" ht="15.75" customHeight="1" spans="1:26">
      <c r="A90" s="284"/>
      <c r="B90" s="284"/>
      <c r="C90" s="284"/>
      <c r="D90" s="284"/>
      <c r="E90" s="284"/>
      <c r="F90" s="284"/>
      <c r="G90" s="284"/>
      <c r="H90" s="284"/>
      <c r="I90" s="284"/>
      <c r="J90" s="284"/>
      <c r="K90" s="284"/>
      <c r="L90" s="284"/>
      <c r="M90" s="284"/>
      <c r="N90" s="284"/>
      <c r="O90" s="284"/>
      <c r="P90" s="284"/>
      <c r="Q90" s="284"/>
      <c r="R90" s="284"/>
      <c r="S90" s="284"/>
      <c r="T90" s="284"/>
      <c r="U90" s="284"/>
      <c r="V90" s="284"/>
      <c r="W90" s="284"/>
      <c r="X90" s="284"/>
      <c r="Y90" s="284"/>
      <c r="Z90" s="284"/>
    </row>
    <row r="91" ht="15.75" customHeight="1" spans="1:26">
      <c r="A91" s="284"/>
      <c r="B91" s="284"/>
      <c r="C91" s="284"/>
      <c r="D91" s="284"/>
      <c r="E91" s="284"/>
      <c r="F91" s="284"/>
      <c r="G91" s="284"/>
      <c r="H91" s="284"/>
      <c r="I91" s="284"/>
      <c r="J91" s="284"/>
      <c r="K91" s="284"/>
      <c r="L91" s="284"/>
      <c r="M91" s="284"/>
      <c r="N91" s="284"/>
      <c r="O91" s="284"/>
      <c r="P91" s="284"/>
      <c r="Q91" s="284"/>
      <c r="R91" s="284"/>
      <c r="S91" s="284"/>
      <c r="T91" s="284"/>
      <c r="U91" s="284"/>
      <c r="V91" s="284"/>
      <c r="W91" s="284"/>
      <c r="X91" s="284"/>
      <c r="Y91" s="284"/>
      <c r="Z91" s="284"/>
    </row>
    <row r="92" ht="15.75" customHeight="1" spans="1:26">
      <c r="A92" s="284"/>
      <c r="B92" s="284"/>
      <c r="C92" s="284"/>
      <c r="D92" s="284"/>
      <c r="E92" s="284"/>
      <c r="F92" s="284"/>
      <c r="G92" s="284"/>
      <c r="H92" s="284"/>
      <c r="I92" s="284"/>
      <c r="J92" s="284"/>
      <c r="K92" s="284"/>
      <c r="L92" s="284"/>
      <c r="M92" s="284"/>
      <c r="N92" s="284"/>
      <c r="O92" s="284"/>
      <c r="P92" s="284"/>
      <c r="Q92" s="284"/>
      <c r="R92" s="284"/>
      <c r="S92" s="284"/>
      <c r="T92" s="284"/>
      <c r="U92" s="284"/>
      <c r="V92" s="284"/>
      <c r="W92" s="284"/>
      <c r="X92" s="284"/>
      <c r="Y92" s="284"/>
      <c r="Z92" s="284"/>
    </row>
    <row r="93" ht="15.75" customHeight="1" spans="1:26">
      <c r="A93" s="284"/>
      <c r="B93" s="284"/>
      <c r="C93" s="284"/>
      <c r="D93" s="284"/>
      <c r="E93" s="284"/>
      <c r="F93" s="284"/>
      <c r="G93" s="284"/>
      <c r="H93" s="284"/>
      <c r="I93" s="284"/>
      <c r="J93" s="284"/>
      <c r="K93" s="284"/>
      <c r="L93" s="284"/>
      <c r="M93" s="284"/>
      <c r="N93" s="284"/>
      <c r="O93" s="284"/>
      <c r="P93" s="284"/>
      <c r="Q93" s="284"/>
      <c r="R93" s="284"/>
      <c r="S93" s="284"/>
      <c r="T93" s="284"/>
      <c r="U93" s="284"/>
      <c r="V93" s="284"/>
      <c r="W93" s="284"/>
      <c r="X93" s="284"/>
      <c r="Y93" s="284"/>
      <c r="Z93" s="284"/>
    </row>
    <row r="94" ht="15.75" customHeight="1" spans="1:26">
      <c r="A94" s="284"/>
      <c r="B94" s="284"/>
      <c r="C94" s="284"/>
      <c r="D94" s="284"/>
      <c r="E94" s="284"/>
      <c r="F94" s="284"/>
      <c r="G94" s="284"/>
      <c r="H94" s="284"/>
      <c r="I94" s="284"/>
      <c r="J94" s="284"/>
      <c r="K94" s="284"/>
      <c r="L94" s="284"/>
      <c r="M94" s="284"/>
      <c r="N94" s="284"/>
      <c r="O94" s="284"/>
      <c r="P94" s="284"/>
      <c r="Q94" s="284"/>
      <c r="R94" s="284"/>
      <c r="S94" s="284"/>
      <c r="T94" s="284"/>
      <c r="U94" s="284"/>
      <c r="V94" s="284"/>
      <c r="W94" s="284"/>
      <c r="X94" s="284"/>
      <c r="Y94" s="284"/>
      <c r="Z94" s="284"/>
    </row>
    <row r="95" ht="15.75" customHeight="1" spans="1:26">
      <c r="A95" s="284"/>
      <c r="B95" s="284"/>
      <c r="C95" s="284"/>
      <c r="D95" s="284"/>
      <c r="E95" s="284"/>
      <c r="F95" s="284"/>
      <c r="G95" s="284"/>
      <c r="H95" s="284"/>
      <c r="I95" s="284"/>
      <c r="J95" s="284"/>
      <c r="K95" s="284"/>
      <c r="L95" s="284"/>
      <c r="M95" s="284"/>
      <c r="N95" s="284"/>
      <c r="O95" s="284"/>
      <c r="P95" s="284"/>
      <c r="Q95" s="284"/>
      <c r="R95" s="284"/>
      <c r="S95" s="284"/>
      <c r="T95" s="284"/>
      <c r="U95" s="284"/>
      <c r="V95" s="284"/>
      <c r="W95" s="284"/>
      <c r="X95" s="284"/>
      <c r="Y95" s="284"/>
      <c r="Z95" s="284"/>
    </row>
    <row r="96" ht="15.75" customHeight="1" spans="1:26">
      <c r="A96" s="284"/>
      <c r="B96" s="284"/>
      <c r="C96" s="284"/>
      <c r="D96" s="284"/>
      <c r="E96" s="284"/>
      <c r="F96" s="284"/>
      <c r="G96" s="284"/>
      <c r="H96" s="284"/>
      <c r="I96" s="284"/>
      <c r="J96" s="284"/>
      <c r="K96" s="284"/>
      <c r="L96" s="284"/>
      <c r="M96" s="284"/>
      <c r="N96" s="284"/>
      <c r="O96" s="284"/>
      <c r="P96" s="284"/>
      <c r="Q96" s="284"/>
      <c r="R96" s="284"/>
      <c r="S96" s="284"/>
      <c r="T96" s="284"/>
      <c r="U96" s="284"/>
      <c r="V96" s="284"/>
      <c r="W96" s="284"/>
      <c r="X96" s="284"/>
      <c r="Y96" s="284"/>
      <c r="Z96" s="284"/>
    </row>
    <row r="97" ht="15.75" customHeight="1" spans="1:26">
      <c r="A97" s="284"/>
      <c r="B97" s="284"/>
      <c r="C97" s="284"/>
      <c r="D97" s="284"/>
      <c r="E97" s="284"/>
      <c r="F97" s="284"/>
      <c r="G97" s="284"/>
      <c r="H97" s="284"/>
      <c r="I97" s="284"/>
      <c r="J97" s="284"/>
      <c r="K97" s="284"/>
      <c r="L97" s="284"/>
      <c r="M97" s="284"/>
      <c r="N97" s="284"/>
      <c r="O97" s="284"/>
      <c r="P97" s="284"/>
      <c r="Q97" s="284"/>
      <c r="R97" s="284"/>
      <c r="S97" s="284"/>
      <c r="T97" s="284"/>
      <c r="U97" s="284"/>
      <c r="V97" s="284"/>
      <c r="W97" s="284"/>
      <c r="X97" s="284"/>
      <c r="Y97" s="284"/>
      <c r="Z97" s="284"/>
    </row>
    <row r="98" ht="15.75" customHeight="1" spans="1:26">
      <c r="A98" s="284"/>
      <c r="B98" s="284"/>
      <c r="C98" s="284"/>
      <c r="D98" s="284"/>
      <c r="E98" s="284"/>
      <c r="F98" s="284"/>
      <c r="G98" s="284"/>
      <c r="H98" s="284"/>
      <c r="I98" s="284"/>
      <c r="J98" s="284"/>
      <c r="K98" s="284"/>
      <c r="L98" s="284"/>
      <c r="M98" s="284"/>
      <c r="N98" s="284"/>
      <c r="O98" s="284"/>
      <c r="P98" s="284"/>
      <c r="Q98" s="284"/>
      <c r="R98" s="284"/>
      <c r="S98" s="284"/>
      <c r="T98" s="284"/>
      <c r="U98" s="284"/>
      <c r="V98" s="284"/>
      <c r="W98" s="284"/>
      <c r="X98" s="284"/>
      <c r="Y98" s="284"/>
      <c r="Z98" s="284"/>
    </row>
    <row r="99" ht="15.75" customHeight="1" spans="1:26">
      <c r="A99" s="284"/>
      <c r="B99" s="284"/>
      <c r="C99" s="284"/>
      <c r="D99" s="284"/>
      <c r="E99" s="284"/>
      <c r="F99" s="284"/>
      <c r="G99" s="284"/>
      <c r="H99" s="284"/>
      <c r="I99" s="284"/>
      <c r="J99" s="284"/>
      <c r="K99" s="284"/>
      <c r="L99" s="284"/>
      <c r="M99" s="284"/>
      <c r="N99" s="284"/>
      <c r="O99" s="284"/>
      <c r="P99" s="284"/>
      <c r="Q99" s="284"/>
      <c r="R99" s="284"/>
      <c r="S99" s="284"/>
      <c r="T99" s="284"/>
      <c r="U99" s="284"/>
      <c r="V99" s="284"/>
      <c r="W99" s="284"/>
      <c r="X99" s="284"/>
      <c r="Y99" s="284"/>
      <c r="Z99" s="284"/>
    </row>
    <row r="100" ht="15.75" customHeight="1" spans="1:26">
      <c r="A100" s="284"/>
      <c r="B100" s="284"/>
      <c r="C100" s="284"/>
      <c r="D100" s="284"/>
      <c r="E100" s="284"/>
      <c r="F100" s="284"/>
      <c r="G100" s="284"/>
      <c r="H100" s="284"/>
      <c r="I100" s="284"/>
      <c r="J100" s="284"/>
      <c r="K100" s="284"/>
      <c r="L100" s="284"/>
      <c r="M100" s="284"/>
      <c r="N100" s="284"/>
      <c r="O100" s="284"/>
      <c r="P100" s="284"/>
      <c r="Q100" s="284"/>
      <c r="R100" s="284"/>
      <c r="S100" s="284"/>
      <c r="T100" s="284"/>
      <c r="U100" s="284"/>
      <c r="V100" s="284"/>
      <c r="W100" s="284"/>
      <c r="X100" s="284"/>
      <c r="Y100" s="284"/>
      <c r="Z100" s="284"/>
    </row>
    <row r="101" ht="15.75" customHeight="1" spans="1:26">
      <c r="A101" s="284"/>
      <c r="B101" s="284"/>
      <c r="C101" s="284"/>
      <c r="D101" s="284"/>
      <c r="E101" s="284"/>
      <c r="F101" s="284"/>
      <c r="G101" s="284"/>
      <c r="H101" s="284"/>
      <c r="I101" s="284"/>
      <c r="J101" s="284"/>
      <c r="K101" s="284"/>
      <c r="L101" s="284"/>
      <c r="M101" s="284"/>
      <c r="N101" s="284"/>
      <c r="O101" s="284"/>
      <c r="P101" s="284"/>
      <c r="Q101" s="284"/>
      <c r="R101" s="284"/>
      <c r="S101" s="284"/>
      <c r="T101" s="284"/>
      <c r="U101" s="284"/>
      <c r="V101" s="284"/>
      <c r="W101" s="284"/>
      <c r="X101" s="284"/>
      <c r="Y101" s="284"/>
      <c r="Z101" s="284"/>
    </row>
    <row r="102" ht="15.75" customHeight="1" spans="1:26">
      <c r="A102" s="284"/>
      <c r="B102" s="284"/>
      <c r="C102" s="284"/>
      <c r="D102" s="284"/>
      <c r="E102" s="284"/>
      <c r="F102" s="284"/>
      <c r="G102" s="284"/>
      <c r="H102" s="284"/>
      <c r="I102" s="284"/>
      <c r="J102" s="284"/>
      <c r="K102" s="284"/>
      <c r="L102" s="284"/>
      <c r="M102" s="284"/>
      <c r="N102" s="284"/>
      <c r="O102" s="284"/>
      <c r="P102" s="284"/>
      <c r="Q102" s="284"/>
      <c r="R102" s="284"/>
      <c r="S102" s="284"/>
      <c r="T102" s="284"/>
      <c r="U102" s="284"/>
      <c r="V102" s="284"/>
      <c r="W102" s="284"/>
      <c r="X102" s="284"/>
      <c r="Y102" s="284"/>
      <c r="Z102" s="284"/>
    </row>
    <row r="103" ht="15.75" customHeight="1" spans="1:26">
      <c r="A103" s="284"/>
      <c r="B103" s="284"/>
      <c r="C103" s="284"/>
      <c r="D103" s="284"/>
      <c r="E103" s="284"/>
      <c r="F103" s="284"/>
      <c r="G103" s="284"/>
      <c r="H103" s="284"/>
      <c r="I103" s="284"/>
      <c r="J103" s="284"/>
      <c r="K103" s="284"/>
      <c r="L103" s="284"/>
      <c r="M103" s="284"/>
      <c r="N103" s="284"/>
      <c r="O103" s="284"/>
      <c r="P103" s="284"/>
      <c r="Q103" s="284"/>
      <c r="R103" s="284"/>
      <c r="S103" s="284"/>
      <c r="T103" s="284"/>
      <c r="U103" s="284"/>
      <c r="V103" s="284"/>
      <c r="W103" s="284"/>
      <c r="X103" s="284"/>
      <c r="Y103" s="284"/>
      <c r="Z103" s="284"/>
    </row>
    <row r="104" ht="15.75" customHeight="1" spans="1:26">
      <c r="A104" s="284"/>
      <c r="B104" s="284"/>
      <c r="C104" s="284"/>
      <c r="D104" s="284"/>
      <c r="E104" s="284"/>
      <c r="F104" s="284"/>
      <c r="G104" s="284"/>
      <c r="H104" s="284"/>
      <c r="I104" s="284"/>
      <c r="J104" s="284"/>
      <c r="K104" s="284"/>
      <c r="L104" s="284"/>
      <c r="M104" s="284"/>
      <c r="N104" s="284"/>
      <c r="O104" s="284"/>
      <c r="P104" s="284"/>
      <c r="Q104" s="284"/>
      <c r="R104" s="284"/>
      <c r="S104" s="284"/>
      <c r="T104" s="284"/>
      <c r="U104" s="284"/>
      <c r="V104" s="284"/>
      <c r="W104" s="284"/>
      <c r="X104" s="284"/>
      <c r="Y104" s="284"/>
      <c r="Z104" s="284"/>
    </row>
    <row r="105" ht="15.75" customHeight="1" spans="1:26">
      <c r="A105" s="284"/>
      <c r="B105" s="284"/>
      <c r="C105" s="284"/>
      <c r="D105" s="284"/>
      <c r="E105" s="284"/>
      <c r="F105" s="284"/>
      <c r="G105" s="284"/>
      <c r="H105" s="284"/>
      <c r="I105" s="284"/>
      <c r="J105" s="284"/>
      <c r="K105" s="284"/>
      <c r="L105" s="284"/>
      <c r="M105" s="284"/>
      <c r="N105" s="284"/>
      <c r="O105" s="284"/>
      <c r="P105" s="284"/>
      <c r="Q105" s="284"/>
      <c r="R105" s="284"/>
      <c r="S105" s="284"/>
      <c r="T105" s="284"/>
      <c r="U105" s="284"/>
      <c r="V105" s="284"/>
      <c r="W105" s="284"/>
      <c r="X105" s="284"/>
      <c r="Y105" s="284"/>
      <c r="Z105" s="284"/>
    </row>
    <row r="106" ht="15.75" customHeight="1" spans="1:26">
      <c r="A106" s="284"/>
      <c r="B106" s="284"/>
      <c r="C106" s="284"/>
      <c r="D106" s="284"/>
      <c r="E106" s="284"/>
      <c r="F106" s="284"/>
      <c r="G106" s="284"/>
      <c r="H106" s="284"/>
      <c r="I106" s="284"/>
      <c r="J106" s="284"/>
      <c r="K106" s="284"/>
      <c r="L106" s="284"/>
      <c r="M106" s="284"/>
      <c r="N106" s="284"/>
      <c r="O106" s="284"/>
      <c r="P106" s="284"/>
      <c r="Q106" s="284"/>
      <c r="R106" s="284"/>
      <c r="S106" s="284"/>
      <c r="T106" s="284"/>
      <c r="U106" s="284"/>
      <c r="V106" s="284"/>
      <c r="W106" s="284"/>
      <c r="X106" s="284"/>
      <c r="Y106" s="284"/>
      <c r="Z106" s="284"/>
    </row>
    <row r="107" ht="15.75" customHeight="1" spans="1:26">
      <c r="A107" s="284"/>
      <c r="B107" s="284"/>
      <c r="C107" s="284"/>
      <c r="D107" s="284"/>
      <c r="E107" s="284"/>
      <c r="F107" s="284"/>
      <c r="G107" s="284"/>
      <c r="H107" s="284"/>
      <c r="I107" s="284"/>
      <c r="J107" s="284"/>
      <c r="K107" s="284"/>
      <c r="L107" s="284"/>
      <c r="M107" s="284"/>
      <c r="N107" s="284"/>
      <c r="O107" s="284"/>
      <c r="P107" s="284"/>
      <c r="Q107" s="284"/>
      <c r="R107" s="284"/>
      <c r="S107" s="284"/>
      <c r="T107" s="284"/>
      <c r="U107" s="284"/>
      <c r="V107" s="284"/>
      <c r="W107" s="284"/>
      <c r="X107" s="284"/>
      <c r="Y107" s="284"/>
      <c r="Z107" s="284"/>
    </row>
    <row r="108" ht="15.75" customHeight="1" spans="1:26">
      <c r="A108" s="284"/>
      <c r="B108" s="284"/>
      <c r="C108" s="284"/>
      <c r="D108" s="284"/>
      <c r="E108" s="284"/>
      <c r="F108" s="284"/>
      <c r="G108" s="284"/>
      <c r="H108" s="284"/>
      <c r="I108" s="284"/>
      <c r="J108" s="284"/>
      <c r="K108" s="284"/>
      <c r="L108" s="284"/>
      <c r="M108" s="284"/>
      <c r="N108" s="284"/>
      <c r="O108" s="284"/>
      <c r="P108" s="284"/>
      <c r="Q108" s="284"/>
      <c r="R108" s="284"/>
      <c r="S108" s="284"/>
      <c r="T108" s="284"/>
      <c r="U108" s="284"/>
      <c r="V108" s="284"/>
      <c r="W108" s="284"/>
      <c r="X108" s="284"/>
      <c r="Y108" s="284"/>
      <c r="Z108" s="284"/>
    </row>
    <row r="109" ht="15.75" customHeight="1" spans="1:26">
      <c r="A109" s="284"/>
      <c r="B109" s="284"/>
      <c r="C109" s="284"/>
      <c r="D109" s="284"/>
      <c r="E109" s="284"/>
      <c r="F109" s="284"/>
      <c r="G109" s="284"/>
      <c r="H109" s="284"/>
      <c r="I109" s="284"/>
      <c r="J109" s="284"/>
      <c r="K109" s="284"/>
      <c r="L109" s="284"/>
      <c r="M109" s="284"/>
      <c r="N109" s="284"/>
      <c r="O109" s="284"/>
      <c r="P109" s="284"/>
      <c r="Q109" s="284"/>
      <c r="R109" s="284"/>
      <c r="S109" s="284"/>
      <c r="T109" s="284"/>
      <c r="U109" s="284"/>
      <c r="V109" s="284"/>
      <c r="W109" s="284"/>
      <c r="X109" s="284"/>
      <c r="Y109" s="284"/>
      <c r="Z109" s="284"/>
    </row>
    <row r="110" ht="15.75" customHeight="1" spans="1:26">
      <c r="A110" s="284"/>
      <c r="B110" s="284"/>
      <c r="C110" s="284"/>
      <c r="D110" s="284"/>
      <c r="E110" s="284"/>
      <c r="F110" s="284"/>
      <c r="G110" s="284"/>
      <c r="H110" s="284"/>
      <c r="I110" s="284"/>
      <c r="J110" s="284"/>
      <c r="K110" s="284"/>
      <c r="L110" s="284"/>
      <c r="M110" s="284"/>
      <c r="N110" s="284"/>
      <c r="O110" s="284"/>
      <c r="P110" s="284"/>
      <c r="Q110" s="284"/>
      <c r="R110" s="284"/>
      <c r="S110" s="284"/>
      <c r="T110" s="284"/>
      <c r="U110" s="284"/>
      <c r="V110" s="284"/>
      <c r="W110" s="284"/>
      <c r="X110" s="284"/>
      <c r="Y110" s="284"/>
      <c r="Z110" s="284"/>
    </row>
    <row r="111" ht="15.75" customHeight="1" spans="1:26">
      <c r="A111" s="284"/>
      <c r="B111" s="284"/>
      <c r="C111" s="284"/>
      <c r="D111" s="284"/>
      <c r="E111" s="284"/>
      <c r="F111" s="284"/>
      <c r="G111" s="284"/>
      <c r="H111" s="284"/>
      <c r="I111" s="284"/>
      <c r="J111" s="284"/>
      <c r="K111" s="284"/>
      <c r="L111" s="284"/>
      <c r="M111" s="284"/>
      <c r="N111" s="284"/>
      <c r="O111" s="284"/>
      <c r="P111" s="284"/>
      <c r="Q111" s="284"/>
      <c r="R111" s="284"/>
      <c r="S111" s="284"/>
      <c r="T111" s="284"/>
      <c r="U111" s="284"/>
      <c r="V111" s="284"/>
      <c r="W111" s="284"/>
      <c r="X111" s="284"/>
      <c r="Y111" s="284"/>
      <c r="Z111" s="284"/>
    </row>
    <row r="112" ht="15.75" customHeight="1" spans="1:26">
      <c r="A112" s="284"/>
      <c r="B112" s="284"/>
      <c r="C112" s="284"/>
      <c r="D112" s="284"/>
      <c r="E112" s="284"/>
      <c r="F112" s="284"/>
      <c r="G112" s="284"/>
      <c r="H112" s="284"/>
      <c r="I112" s="284"/>
      <c r="J112" s="284"/>
      <c r="K112" s="284"/>
      <c r="L112" s="284"/>
      <c r="M112" s="284"/>
      <c r="N112" s="284"/>
      <c r="O112" s="284"/>
      <c r="P112" s="284"/>
      <c r="Q112" s="284"/>
      <c r="R112" s="284"/>
      <c r="S112" s="284"/>
      <c r="T112" s="284"/>
      <c r="U112" s="284"/>
      <c r="V112" s="284"/>
      <c r="W112" s="284"/>
      <c r="X112" s="284"/>
      <c r="Y112" s="284"/>
      <c r="Z112" s="284"/>
    </row>
    <row r="113" ht="15.75" customHeight="1" spans="1:26">
      <c r="A113" s="284"/>
      <c r="B113" s="284"/>
      <c r="C113" s="284"/>
      <c r="D113" s="284"/>
      <c r="E113" s="284"/>
      <c r="F113" s="284"/>
      <c r="G113" s="284"/>
      <c r="H113" s="284"/>
      <c r="I113" s="284"/>
      <c r="J113" s="284"/>
      <c r="K113" s="284"/>
      <c r="L113" s="284"/>
      <c r="M113" s="284"/>
      <c r="N113" s="284"/>
      <c r="O113" s="284"/>
      <c r="P113" s="284"/>
      <c r="Q113" s="284"/>
      <c r="R113" s="284"/>
      <c r="S113" s="284"/>
      <c r="T113" s="284"/>
      <c r="U113" s="284"/>
      <c r="V113" s="284"/>
      <c r="W113" s="284"/>
      <c r="X113" s="284"/>
      <c r="Y113" s="284"/>
      <c r="Z113" s="284"/>
    </row>
    <row r="114" ht="15.75" customHeight="1" spans="1:26">
      <c r="A114" s="284"/>
      <c r="B114" s="284"/>
      <c r="C114" s="284"/>
      <c r="D114" s="284"/>
      <c r="E114" s="284"/>
      <c r="F114" s="284"/>
      <c r="G114" s="284"/>
      <c r="H114" s="284"/>
      <c r="I114" s="284"/>
      <c r="J114" s="284"/>
      <c r="K114" s="284"/>
      <c r="L114" s="284"/>
      <c r="M114" s="284"/>
      <c r="N114" s="284"/>
      <c r="O114" s="284"/>
      <c r="P114" s="284"/>
      <c r="Q114" s="284"/>
      <c r="R114" s="284"/>
      <c r="S114" s="284"/>
      <c r="T114" s="284"/>
      <c r="U114" s="284"/>
      <c r="V114" s="284"/>
      <c r="W114" s="284"/>
      <c r="X114" s="284"/>
      <c r="Y114" s="284"/>
      <c r="Z114" s="284"/>
    </row>
    <row r="115" ht="15.75" customHeight="1" spans="1:26">
      <c r="A115" s="284"/>
      <c r="B115" s="284"/>
      <c r="C115" s="284"/>
      <c r="D115" s="284"/>
      <c r="E115" s="284"/>
      <c r="F115" s="284"/>
      <c r="G115" s="284"/>
      <c r="H115" s="284"/>
      <c r="I115" s="284"/>
      <c r="J115" s="284"/>
      <c r="K115" s="284"/>
      <c r="L115" s="284"/>
      <c r="M115" s="284"/>
      <c r="N115" s="284"/>
      <c r="O115" s="284"/>
      <c r="P115" s="284"/>
      <c r="Q115" s="284"/>
      <c r="R115" s="284"/>
      <c r="S115" s="284"/>
      <c r="T115" s="284"/>
      <c r="U115" s="284"/>
      <c r="V115" s="284"/>
      <c r="W115" s="284"/>
      <c r="X115" s="284"/>
      <c r="Y115" s="284"/>
      <c r="Z115" s="284"/>
    </row>
    <row r="116" ht="15.75" customHeight="1" spans="1:26">
      <c r="A116" s="284"/>
      <c r="B116" s="284"/>
      <c r="C116" s="284"/>
      <c r="D116" s="284"/>
      <c r="E116" s="284"/>
      <c r="F116" s="284"/>
      <c r="G116" s="284"/>
      <c r="H116" s="284"/>
      <c r="I116" s="284"/>
      <c r="J116" s="284"/>
      <c r="K116" s="284"/>
      <c r="L116" s="284"/>
      <c r="M116" s="284"/>
      <c r="N116" s="284"/>
      <c r="O116" s="284"/>
      <c r="P116" s="284"/>
      <c r="Q116" s="284"/>
      <c r="R116" s="284"/>
      <c r="S116" s="284"/>
      <c r="T116" s="284"/>
      <c r="U116" s="284"/>
      <c r="V116" s="284"/>
      <c r="W116" s="284"/>
      <c r="X116" s="284"/>
      <c r="Y116" s="284"/>
      <c r="Z116" s="284"/>
    </row>
    <row r="117" ht="15.75" customHeight="1" spans="1:26">
      <c r="A117" s="284"/>
      <c r="B117" s="284"/>
      <c r="C117" s="284"/>
      <c r="D117" s="284"/>
      <c r="E117" s="284"/>
      <c r="F117" s="284"/>
      <c r="G117" s="284"/>
      <c r="H117" s="284"/>
      <c r="I117" s="284"/>
      <c r="J117" s="284"/>
      <c r="K117" s="284"/>
      <c r="L117" s="284"/>
      <c r="M117" s="284"/>
      <c r="N117" s="284"/>
      <c r="O117" s="284"/>
      <c r="P117" s="284"/>
      <c r="Q117" s="284"/>
      <c r="R117" s="284"/>
      <c r="S117" s="284"/>
      <c r="T117" s="284"/>
      <c r="U117" s="284"/>
      <c r="V117" s="284"/>
      <c r="W117" s="284"/>
      <c r="X117" s="284"/>
      <c r="Y117" s="284"/>
      <c r="Z117" s="284"/>
    </row>
    <row r="118" ht="15.75" customHeight="1" spans="1:26">
      <c r="A118" s="284"/>
      <c r="B118" s="284"/>
      <c r="C118" s="284"/>
      <c r="D118" s="284"/>
      <c r="E118" s="284"/>
      <c r="F118" s="284"/>
      <c r="G118" s="284"/>
      <c r="H118" s="284"/>
      <c r="I118" s="284"/>
      <c r="J118" s="284"/>
      <c r="K118" s="284"/>
      <c r="L118" s="284"/>
      <c r="M118" s="284"/>
      <c r="N118" s="284"/>
      <c r="O118" s="284"/>
      <c r="P118" s="284"/>
      <c r="Q118" s="284"/>
      <c r="R118" s="284"/>
      <c r="S118" s="284"/>
      <c r="T118" s="284"/>
      <c r="U118" s="284"/>
      <c r="V118" s="284"/>
      <c r="W118" s="284"/>
      <c r="X118" s="284"/>
      <c r="Y118" s="284"/>
      <c r="Z118" s="284"/>
    </row>
    <row r="119" ht="15.75" customHeight="1" spans="1:26">
      <c r="A119" s="284"/>
      <c r="B119" s="284"/>
      <c r="C119" s="284"/>
      <c r="D119" s="284"/>
      <c r="E119" s="284"/>
      <c r="F119" s="284"/>
      <c r="G119" s="284"/>
      <c r="H119" s="284"/>
      <c r="I119" s="284"/>
      <c r="J119" s="284"/>
      <c r="K119" s="284"/>
      <c r="L119" s="284"/>
      <c r="M119" s="284"/>
      <c r="N119" s="284"/>
      <c r="O119" s="284"/>
      <c r="P119" s="284"/>
      <c r="Q119" s="284"/>
      <c r="R119" s="284"/>
      <c r="S119" s="284"/>
      <c r="T119" s="284"/>
      <c r="U119" s="284"/>
      <c r="V119" s="284"/>
      <c r="W119" s="284"/>
      <c r="X119" s="284"/>
      <c r="Y119" s="284"/>
      <c r="Z119" s="284"/>
    </row>
    <row r="120" ht="15.75" customHeight="1" spans="1:26">
      <c r="A120" s="284"/>
      <c r="B120" s="284"/>
      <c r="C120" s="284"/>
      <c r="D120" s="284"/>
      <c r="E120" s="284"/>
      <c r="F120" s="284"/>
      <c r="G120" s="284"/>
      <c r="H120" s="284"/>
      <c r="I120" s="284"/>
      <c r="J120" s="284"/>
      <c r="K120" s="284"/>
      <c r="L120" s="284"/>
      <c r="M120" s="284"/>
      <c r="N120" s="284"/>
      <c r="O120" s="284"/>
      <c r="P120" s="284"/>
      <c r="Q120" s="284"/>
      <c r="R120" s="284"/>
      <c r="S120" s="284"/>
      <c r="T120" s="284"/>
      <c r="U120" s="284"/>
      <c r="V120" s="284"/>
      <c r="W120" s="284"/>
      <c r="X120" s="284"/>
      <c r="Y120" s="284"/>
      <c r="Z120" s="284"/>
    </row>
    <row r="121" ht="15.75" customHeight="1" spans="1:26">
      <c r="A121" s="284"/>
      <c r="B121" s="284"/>
      <c r="C121" s="284"/>
      <c r="D121" s="284"/>
      <c r="E121" s="284"/>
      <c r="F121" s="284"/>
      <c r="G121" s="284"/>
      <c r="H121" s="284"/>
      <c r="I121" s="284"/>
      <c r="J121" s="284"/>
      <c r="K121" s="284"/>
      <c r="L121" s="284"/>
      <c r="M121" s="284"/>
      <c r="N121" s="284"/>
      <c r="O121" s="284"/>
      <c r="P121" s="284"/>
      <c r="Q121" s="284"/>
      <c r="R121" s="284"/>
      <c r="S121" s="284"/>
      <c r="T121" s="284"/>
      <c r="U121" s="284"/>
      <c r="V121" s="284"/>
      <c r="W121" s="284"/>
      <c r="X121" s="284"/>
      <c r="Y121" s="284"/>
      <c r="Z121" s="284"/>
    </row>
    <row r="122" ht="15.75" customHeight="1" spans="1:26">
      <c r="A122" s="284"/>
      <c r="B122" s="284"/>
      <c r="C122" s="284"/>
      <c r="D122" s="284"/>
      <c r="E122" s="284"/>
      <c r="F122" s="284"/>
      <c r="G122" s="284"/>
      <c r="H122" s="284"/>
      <c r="I122" s="284"/>
      <c r="J122" s="284"/>
      <c r="K122" s="284"/>
      <c r="L122" s="284"/>
      <c r="M122" s="284"/>
      <c r="N122" s="284"/>
      <c r="O122" s="284"/>
      <c r="P122" s="284"/>
      <c r="Q122" s="284"/>
      <c r="R122" s="284"/>
      <c r="S122" s="284"/>
      <c r="T122" s="284"/>
      <c r="U122" s="284"/>
      <c r="V122" s="284"/>
      <c r="W122" s="284"/>
      <c r="X122" s="284"/>
      <c r="Y122" s="284"/>
      <c r="Z122" s="284"/>
    </row>
    <row r="123" ht="15.75" customHeight="1" spans="1:26">
      <c r="A123" s="284"/>
      <c r="B123" s="284"/>
      <c r="C123" s="284"/>
      <c r="D123" s="284"/>
      <c r="E123" s="284"/>
      <c r="F123" s="284"/>
      <c r="G123" s="284"/>
      <c r="H123" s="284"/>
      <c r="I123" s="284"/>
      <c r="J123" s="284"/>
      <c r="K123" s="284"/>
      <c r="L123" s="284"/>
      <c r="M123" s="284"/>
      <c r="N123" s="284"/>
      <c r="O123" s="284"/>
      <c r="P123" s="284"/>
      <c r="Q123" s="284"/>
      <c r="R123" s="284"/>
      <c r="S123" s="284"/>
      <c r="T123" s="284"/>
      <c r="U123" s="284"/>
      <c r="V123" s="284"/>
      <c r="W123" s="284"/>
      <c r="X123" s="284"/>
      <c r="Y123" s="284"/>
      <c r="Z123" s="284"/>
    </row>
    <row r="124" ht="15.75" customHeight="1" spans="1:26">
      <c r="A124" s="284"/>
      <c r="B124" s="284"/>
      <c r="C124" s="284"/>
      <c r="D124" s="284"/>
      <c r="E124" s="284"/>
      <c r="F124" s="284"/>
      <c r="G124" s="284"/>
      <c r="H124" s="284"/>
      <c r="I124" s="284"/>
      <c r="J124" s="284"/>
      <c r="K124" s="284"/>
      <c r="L124" s="284"/>
      <c r="M124" s="284"/>
      <c r="N124" s="284"/>
      <c r="O124" s="284"/>
      <c r="P124" s="284"/>
      <c r="Q124" s="284"/>
      <c r="R124" s="284"/>
      <c r="S124" s="284"/>
      <c r="T124" s="284"/>
      <c r="U124" s="284"/>
      <c r="V124" s="284"/>
      <c r="W124" s="284"/>
      <c r="X124" s="284"/>
      <c r="Y124" s="284"/>
      <c r="Z124" s="284"/>
    </row>
    <row r="125" ht="15.75" customHeight="1" spans="1:26">
      <c r="A125" s="284"/>
      <c r="B125" s="284"/>
      <c r="C125" s="284"/>
      <c r="D125" s="284"/>
      <c r="E125" s="284"/>
      <c r="F125" s="284"/>
      <c r="G125" s="284"/>
      <c r="H125" s="284"/>
      <c r="I125" s="284"/>
      <c r="J125" s="284"/>
      <c r="K125" s="284"/>
      <c r="L125" s="284"/>
      <c r="M125" s="284"/>
      <c r="N125" s="284"/>
      <c r="O125" s="284"/>
      <c r="P125" s="284"/>
      <c r="Q125" s="284"/>
      <c r="R125" s="284"/>
      <c r="S125" s="284"/>
      <c r="T125" s="284"/>
      <c r="U125" s="284"/>
      <c r="V125" s="284"/>
      <c r="W125" s="284"/>
      <c r="X125" s="284"/>
      <c r="Y125" s="284"/>
      <c r="Z125" s="284"/>
    </row>
    <row r="126" ht="15.75" customHeight="1" spans="1:26">
      <c r="A126" s="284"/>
      <c r="B126" s="284"/>
      <c r="C126" s="284"/>
      <c r="D126" s="284"/>
      <c r="E126" s="284"/>
      <c r="F126" s="284"/>
      <c r="G126" s="284"/>
      <c r="H126" s="284"/>
      <c r="I126" s="284"/>
      <c r="J126" s="284"/>
      <c r="K126" s="284"/>
      <c r="L126" s="284"/>
      <c r="M126" s="284"/>
      <c r="N126" s="284"/>
      <c r="O126" s="284"/>
      <c r="P126" s="284"/>
      <c r="Q126" s="284"/>
      <c r="R126" s="284"/>
      <c r="S126" s="284"/>
      <c r="T126" s="284"/>
      <c r="U126" s="284"/>
      <c r="V126" s="284"/>
      <c r="W126" s="284"/>
      <c r="X126" s="284"/>
      <c r="Y126" s="284"/>
      <c r="Z126" s="284"/>
    </row>
    <row r="127" ht="15.75" customHeight="1" spans="1:26">
      <c r="A127" s="284"/>
      <c r="B127" s="284"/>
      <c r="C127" s="284"/>
      <c r="D127" s="284"/>
      <c r="E127" s="284"/>
      <c r="F127" s="284"/>
      <c r="G127" s="284"/>
      <c r="H127" s="284"/>
      <c r="I127" s="284"/>
      <c r="J127" s="284"/>
      <c r="K127" s="284"/>
      <c r="L127" s="284"/>
      <c r="M127" s="284"/>
      <c r="N127" s="284"/>
      <c r="O127" s="284"/>
      <c r="P127" s="284"/>
      <c r="Q127" s="284"/>
      <c r="R127" s="284"/>
      <c r="S127" s="284"/>
      <c r="T127" s="284"/>
      <c r="U127" s="284"/>
      <c r="V127" s="284"/>
      <c r="W127" s="284"/>
      <c r="X127" s="284"/>
      <c r="Y127" s="284"/>
      <c r="Z127" s="284"/>
    </row>
    <row r="128" ht="15.75" customHeight="1" spans="1:26">
      <c r="A128" s="284"/>
      <c r="B128" s="284"/>
      <c r="C128" s="284"/>
      <c r="D128" s="284"/>
      <c r="E128" s="284"/>
      <c r="F128" s="284"/>
      <c r="G128" s="284"/>
      <c r="H128" s="284"/>
      <c r="I128" s="284"/>
      <c r="J128" s="284"/>
      <c r="K128" s="284"/>
      <c r="L128" s="284"/>
      <c r="M128" s="284"/>
      <c r="N128" s="284"/>
      <c r="O128" s="284"/>
      <c r="P128" s="284"/>
      <c r="Q128" s="284"/>
      <c r="R128" s="284"/>
      <c r="S128" s="284"/>
      <c r="T128" s="284"/>
      <c r="U128" s="284"/>
      <c r="V128" s="284"/>
      <c r="W128" s="284"/>
      <c r="X128" s="284"/>
      <c r="Y128" s="284"/>
      <c r="Z128" s="284"/>
    </row>
    <row r="129" ht="15.75" customHeight="1" spans="1:26">
      <c r="A129" s="284"/>
      <c r="B129" s="284"/>
      <c r="C129" s="284"/>
      <c r="D129" s="284"/>
      <c r="E129" s="284"/>
      <c r="F129" s="284"/>
      <c r="G129" s="284"/>
      <c r="H129" s="284"/>
      <c r="I129" s="284"/>
      <c r="J129" s="284"/>
      <c r="K129" s="284"/>
      <c r="L129" s="284"/>
      <c r="M129" s="284"/>
      <c r="N129" s="284"/>
      <c r="O129" s="284"/>
      <c r="P129" s="284"/>
      <c r="Q129" s="284"/>
      <c r="R129" s="284"/>
      <c r="S129" s="284"/>
      <c r="T129" s="284"/>
      <c r="U129" s="284"/>
      <c r="V129" s="284"/>
      <c r="W129" s="284"/>
      <c r="X129" s="284"/>
      <c r="Y129" s="284"/>
      <c r="Z129" s="284"/>
    </row>
    <row r="130" ht="15.75" customHeight="1" spans="1:26">
      <c r="A130" s="284"/>
      <c r="B130" s="284"/>
      <c r="C130" s="284"/>
      <c r="D130" s="284"/>
      <c r="E130" s="284"/>
      <c r="F130" s="284"/>
      <c r="G130" s="284"/>
      <c r="H130" s="284"/>
      <c r="I130" s="284"/>
      <c r="J130" s="284"/>
      <c r="K130" s="284"/>
      <c r="L130" s="284"/>
      <c r="M130" s="284"/>
      <c r="N130" s="284"/>
      <c r="O130" s="284"/>
      <c r="P130" s="284"/>
      <c r="Q130" s="284"/>
      <c r="R130" s="284"/>
      <c r="S130" s="284"/>
      <c r="T130" s="284"/>
      <c r="U130" s="284"/>
      <c r="V130" s="284"/>
      <c r="W130" s="284"/>
      <c r="X130" s="284"/>
      <c r="Y130" s="284"/>
      <c r="Z130" s="284"/>
    </row>
    <row r="131" ht="15.75" customHeight="1" spans="1:26">
      <c r="A131" s="284"/>
      <c r="B131" s="284"/>
      <c r="C131" s="284"/>
      <c r="D131" s="284"/>
      <c r="E131" s="284"/>
      <c r="F131" s="284"/>
      <c r="G131" s="284"/>
      <c r="H131" s="284"/>
      <c r="I131" s="284"/>
      <c r="J131" s="284"/>
      <c r="K131" s="284"/>
      <c r="L131" s="284"/>
      <c r="M131" s="284"/>
      <c r="N131" s="284"/>
      <c r="O131" s="284"/>
      <c r="P131" s="284"/>
      <c r="Q131" s="284"/>
      <c r="R131" s="284"/>
      <c r="S131" s="284"/>
      <c r="T131" s="284"/>
      <c r="U131" s="284"/>
      <c r="V131" s="284"/>
      <c r="W131" s="284"/>
      <c r="X131" s="284"/>
      <c r="Y131" s="284"/>
      <c r="Z131" s="284"/>
    </row>
    <row r="132" ht="15.75" customHeight="1" spans="1:26">
      <c r="A132" s="284"/>
      <c r="B132" s="284"/>
      <c r="C132" s="284"/>
      <c r="D132" s="284"/>
      <c r="E132" s="284"/>
      <c r="F132" s="284"/>
      <c r="G132" s="284"/>
      <c r="H132" s="284"/>
      <c r="I132" s="284"/>
      <c r="J132" s="284"/>
      <c r="K132" s="284"/>
      <c r="L132" s="284"/>
      <c r="M132" s="284"/>
      <c r="N132" s="284"/>
      <c r="O132" s="284"/>
      <c r="P132" s="284"/>
      <c r="Q132" s="284"/>
      <c r="R132" s="284"/>
      <c r="S132" s="284"/>
      <c r="T132" s="284"/>
      <c r="U132" s="284"/>
      <c r="V132" s="284"/>
      <c r="W132" s="284"/>
      <c r="X132" s="284"/>
      <c r="Y132" s="284"/>
      <c r="Z132" s="284"/>
    </row>
    <row r="133" ht="15.75" customHeight="1" spans="1:26">
      <c r="A133" s="284"/>
      <c r="B133" s="284"/>
      <c r="C133" s="284"/>
      <c r="D133" s="284"/>
      <c r="E133" s="284"/>
      <c r="F133" s="284"/>
      <c r="G133" s="284"/>
      <c r="H133" s="284"/>
      <c r="I133" s="284"/>
      <c r="J133" s="284"/>
      <c r="K133" s="284"/>
      <c r="L133" s="284"/>
      <c r="M133" s="284"/>
      <c r="N133" s="284"/>
      <c r="O133" s="284"/>
      <c r="P133" s="284"/>
      <c r="Q133" s="284"/>
      <c r="R133" s="284"/>
      <c r="S133" s="284"/>
      <c r="T133" s="284"/>
      <c r="U133" s="284"/>
      <c r="V133" s="284"/>
      <c r="W133" s="284"/>
      <c r="X133" s="284"/>
      <c r="Y133" s="284"/>
      <c r="Z133" s="284"/>
    </row>
    <row r="134" ht="15.75" customHeight="1" spans="1:26">
      <c r="A134" s="284"/>
      <c r="B134" s="284"/>
      <c r="C134" s="284"/>
      <c r="D134" s="284"/>
      <c r="E134" s="284"/>
      <c r="F134" s="284"/>
      <c r="G134" s="284"/>
      <c r="H134" s="284"/>
      <c r="I134" s="284"/>
      <c r="J134" s="284"/>
      <c r="K134" s="284"/>
      <c r="L134" s="284"/>
      <c r="M134" s="284"/>
      <c r="N134" s="284"/>
      <c r="O134" s="284"/>
      <c r="P134" s="284"/>
      <c r="Q134" s="284"/>
      <c r="R134" s="284"/>
      <c r="S134" s="284"/>
      <c r="T134" s="284"/>
      <c r="U134" s="284"/>
      <c r="V134" s="284"/>
      <c r="W134" s="284"/>
      <c r="X134" s="284"/>
      <c r="Y134" s="284"/>
      <c r="Z134" s="284"/>
    </row>
    <row r="135" ht="15.75" customHeight="1" spans="1:26">
      <c r="A135" s="284"/>
      <c r="B135" s="284"/>
      <c r="C135" s="284"/>
      <c r="D135" s="284"/>
      <c r="E135" s="284"/>
      <c r="F135" s="284"/>
      <c r="G135" s="284"/>
      <c r="H135" s="284"/>
      <c r="I135" s="284"/>
      <c r="J135" s="284"/>
      <c r="K135" s="284"/>
      <c r="L135" s="284"/>
      <c r="M135" s="284"/>
      <c r="N135" s="284"/>
      <c r="O135" s="284"/>
      <c r="P135" s="284"/>
      <c r="Q135" s="284"/>
      <c r="R135" s="284"/>
      <c r="S135" s="284"/>
      <c r="T135" s="284"/>
      <c r="U135" s="284"/>
      <c r="V135" s="284"/>
      <c r="W135" s="284"/>
      <c r="X135" s="284"/>
      <c r="Y135" s="284"/>
      <c r="Z135" s="284"/>
    </row>
    <row r="136" ht="15.75" customHeight="1" spans="1:26">
      <c r="A136" s="284"/>
      <c r="B136" s="284"/>
      <c r="C136" s="284"/>
      <c r="D136" s="284"/>
      <c r="E136" s="284"/>
      <c r="F136" s="284"/>
      <c r="G136" s="284"/>
      <c r="H136" s="284"/>
      <c r="I136" s="284"/>
      <c r="J136" s="284"/>
      <c r="K136" s="284"/>
      <c r="L136" s="284"/>
      <c r="M136" s="284"/>
      <c r="N136" s="284"/>
      <c r="O136" s="284"/>
      <c r="P136" s="284"/>
      <c r="Q136" s="284"/>
      <c r="R136" s="284"/>
      <c r="S136" s="284"/>
      <c r="T136" s="284"/>
      <c r="U136" s="284"/>
      <c r="V136" s="284"/>
      <c r="W136" s="284"/>
      <c r="X136" s="284"/>
      <c r="Y136" s="284"/>
      <c r="Z136" s="284"/>
    </row>
    <row r="137" ht="15.75" customHeight="1" spans="1:26">
      <c r="A137" s="284"/>
      <c r="B137" s="284"/>
      <c r="C137" s="284"/>
      <c r="D137" s="284"/>
      <c r="E137" s="284"/>
      <c r="F137" s="284"/>
      <c r="G137" s="284"/>
      <c r="H137" s="284"/>
      <c r="I137" s="284"/>
      <c r="J137" s="284"/>
      <c r="K137" s="284"/>
      <c r="L137" s="284"/>
      <c r="M137" s="284"/>
      <c r="N137" s="284"/>
      <c r="O137" s="284"/>
      <c r="P137" s="284"/>
      <c r="Q137" s="284"/>
      <c r="R137" s="284"/>
      <c r="S137" s="284"/>
      <c r="T137" s="284"/>
      <c r="U137" s="284"/>
      <c r="V137" s="284"/>
      <c r="W137" s="284"/>
      <c r="X137" s="284"/>
      <c r="Y137" s="284"/>
      <c r="Z137" s="284"/>
    </row>
    <row r="138" ht="15.75" customHeight="1" spans="1:26">
      <c r="A138" s="284"/>
      <c r="B138" s="284"/>
      <c r="C138" s="284"/>
      <c r="D138" s="284"/>
      <c r="E138" s="284"/>
      <c r="F138" s="284"/>
      <c r="G138" s="284"/>
      <c r="H138" s="284"/>
      <c r="I138" s="284"/>
      <c r="J138" s="284"/>
      <c r="K138" s="284"/>
      <c r="L138" s="284"/>
      <c r="M138" s="284"/>
      <c r="N138" s="284"/>
      <c r="O138" s="284"/>
      <c r="P138" s="284"/>
      <c r="Q138" s="284"/>
      <c r="R138" s="284"/>
      <c r="S138" s="284"/>
      <c r="T138" s="284"/>
      <c r="U138" s="284"/>
      <c r="V138" s="284"/>
      <c r="W138" s="284"/>
      <c r="X138" s="284"/>
      <c r="Y138" s="284"/>
      <c r="Z138" s="284"/>
    </row>
    <row r="139" ht="15.75" customHeight="1" spans="1:26">
      <c r="A139" s="284"/>
      <c r="B139" s="284"/>
      <c r="C139" s="284"/>
      <c r="D139" s="284"/>
      <c r="E139" s="284"/>
      <c r="F139" s="284"/>
      <c r="G139" s="284"/>
      <c r="H139" s="284"/>
      <c r="I139" s="284"/>
      <c r="J139" s="284"/>
      <c r="K139" s="284"/>
      <c r="L139" s="284"/>
      <c r="M139" s="284"/>
      <c r="N139" s="284"/>
      <c r="O139" s="284"/>
      <c r="P139" s="284"/>
      <c r="Q139" s="284"/>
      <c r="R139" s="284"/>
      <c r="S139" s="284"/>
      <c r="T139" s="284"/>
      <c r="U139" s="284"/>
      <c r="V139" s="284"/>
      <c r="W139" s="284"/>
      <c r="X139" s="284"/>
      <c r="Y139" s="284"/>
      <c r="Z139" s="284"/>
    </row>
    <row r="140" ht="15.75" customHeight="1" spans="1:26">
      <c r="A140" s="284"/>
      <c r="B140" s="284"/>
      <c r="C140" s="284"/>
      <c r="D140" s="284"/>
      <c r="E140" s="284"/>
      <c r="F140" s="284"/>
      <c r="G140" s="284"/>
      <c r="H140" s="284"/>
      <c r="I140" s="284"/>
      <c r="J140" s="284"/>
      <c r="K140" s="284"/>
      <c r="L140" s="284"/>
      <c r="M140" s="284"/>
      <c r="N140" s="284"/>
      <c r="O140" s="284"/>
      <c r="P140" s="284"/>
      <c r="Q140" s="284"/>
      <c r="R140" s="284"/>
      <c r="S140" s="284"/>
      <c r="T140" s="284"/>
      <c r="U140" s="284"/>
      <c r="V140" s="284"/>
      <c r="W140" s="284"/>
      <c r="X140" s="284"/>
      <c r="Y140" s="284"/>
      <c r="Z140" s="284"/>
    </row>
    <row r="141" ht="15.75" customHeight="1" spans="1:26">
      <c r="A141" s="284"/>
      <c r="B141" s="284"/>
      <c r="C141" s="284"/>
      <c r="D141" s="284"/>
      <c r="E141" s="284"/>
      <c r="F141" s="284"/>
      <c r="G141" s="284"/>
      <c r="H141" s="284"/>
      <c r="I141" s="284"/>
      <c r="J141" s="284"/>
      <c r="K141" s="284"/>
      <c r="L141" s="284"/>
      <c r="M141" s="284"/>
      <c r="N141" s="284"/>
      <c r="O141" s="284"/>
      <c r="P141" s="284"/>
      <c r="Q141" s="284"/>
      <c r="R141" s="284"/>
      <c r="S141" s="284"/>
      <c r="T141" s="284"/>
      <c r="U141" s="284"/>
      <c r="V141" s="284"/>
      <c r="W141" s="284"/>
      <c r="X141" s="284"/>
      <c r="Y141" s="284"/>
      <c r="Z141" s="284"/>
    </row>
    <row r="142" ht="15.75" customHeight="1" spans="1:26">
      <c r="A142" s="284"/>
      <c r="B142" s="284"/>
      <c r="C142" s="284"/>
      <c r="D142" s="284"/>
      <c r="E142" s="284"/>
      <c r="F142" s="284"/>
      <c r="G142" s="284"/>
      <c r="H142" s="284"/>
      <c r="I142" s="284"/>
      <c r="J142" s="284"/>
      <c r="K142" s="284"/>
      <c r="L142" s="284"/>
      <c r="M142" s="284"/>
      <c r="N142" s="284"/>
      <c r="O142" s="284"/>
      <c r="P142" s="284"/>
      <c r="Q142" s="284"/>
      <c r="R142" s="284"/>
      <c r="S142" s="284"/>
      <c r="T142" s="284"/>
      <c r="U142" s="284"/>
      <c r="V142" s="284"/>
      <c r="W142" s="284"/>
      <c r="X142" s="284"/>
      <c r="Y142" s="284"/>
      <c r="Z142" s="284"/>
    </row>
    <row r="143" ht="15.75" customHeight="1" spans="1:26">
      <c r="A143" s="284"/>
      <c r="B143" s="284"/>
      <c r="C143" s="284"/>
      <c r="D143" s="284"/>
      <c r="E143" s="284"/>
      <c r="F143" s="284"/>
      <c r="G143" s="284"/>
      <c r="H143" s="284"/>
      <c r="I143" s="284"/>
      <c r="J143" s="284"/>
      <c r="K143" s="284"/>
      <c r="L143" s="284"/>
      <c r="M143" s="284"/>
      <c r="N143" s="284"/>
      <c r="O143" s="284"/>
      <c r="P143" s="284"/>
      <c r="Q143" s="284"/>
      <c r="R143" s="284"/>
      <c r="S143" s="284"/>
      <c r="T143" s="284"/>
      <c r="U143" s="284"/>
      <c r="V143" s="284"/>
      <c r="W143" s="284"/>
      <c r="X143" s="284"/>
      <c r="Y143" s="284"/>
      <c r="Z143" s="284"/>
    </row>
    <row r="144" ht="15.75" customHeight="1" spans="1:26">
      <c r="A144" s="284"/>
      <c r="B144" s="284"/>
      <c r="C144" s="284"/>
      <c r="D144" s="284"/>
      <c r="E144" s="284"/>
      <c r="F144" s="284"/>
      <c r="G144" s="284"/>
      <c r="H144" s="284"/>
      <c r="I144" s="284"/>
      <c r="J144" s="284"/>
      <c r="K144" s="284"/>
      <c r="L144" s="284"/>
      <c r="M144" s="284"/>
      <c r="N144" s="284"/>
      <c r="O144" s="284"/>
      <c r="P144" s="284"/>
      <c r="Q144" s="284"/>
      <c r="R144" s="284"/>
      <c r="S144" s="284"/>
      <c r="T144" s="284"/>
      <c r="U144" s="284"/>
      <c r="V144" s="284"/>
      <c r="W144" s="284"/>
      <c r="X144" s="284"/>
      <c r="Y144" s="284"/>
      <c r="Z144" s="284"/>
    </row>
    <row r="145" ht="15.75" customHeight="1" spans="1:26">
      <c r="A145" s="284"/>
      <c r="B145" s="284"/>
      <c r="C145" s="284"/>
      <c r="D145" s="284"/>
      <c r="E145" s="284"/>
      <c r="F145" s="284"/>
      <c r="G145" s="284"/>
      <c r="H145" s="284"/>
      <c r="I145" s="284"/>
      <c r="J145" s="284"/>
      <c r="K145" s="284"/>
      <c r="L145" s="284"/>
      <c r="M145" s="284"/>
      <c r="N145" s="284"/>
      <c r="O145" s="284"/>
      <c r="P145" s="284"/>
      <c r="Q145" s="284"/>
      <c r="R145" s="284"/>
      <c r="S145" s="284"/>
      <c r="T145" s="284"/>
      <c r="U145" s="284"/>
      <c r="V145" s="284"/>
      <c r="W145" s="284"/>
      <c r="X145" s="284"/>
      <c r="Y145" s="284"/>
      <c r="Z145" s="284"/>
    </row>
    <row r="146" ht="15.75" customHeight="1" spans="1:26">
      <c r="A146" s="284"/>
      <c r="B146" s="284"/>
      <c r="C146" s="284"/>
      <c r="D146" s="284"/>
      <c r="E146" s="284"/>
      <c r="F146" s="284"/>
      <c r="G146" s="284"/>
      <c r="H146" s="284"/>
      <c r="I146" s="284"/>
      <c r="J146" s="284"/>
      <c r="K146" s="284"/>
      <c r="L146" s="284"/>
      <c r="M146" s="284"/>
      <c r="N146" s="284"/>
      <c r="O146" s="284"/>
      <c r="P146" s="284"/>
      <c r="Q146" s="284"/>
      <c r="R146" s="284"/>
      <c r="S146" s="284"/>
      <c r="T146" s="284"/>
      <c r="U146" s="284"/>
      <c r="V146" s="284"/>
      <c r="W146" s="284"/>
      <c r="X146" s="284"/>
      <c r="Y146" s="284"/>
      <c r="Z146" s="284"/>
    </row>
    <row r="147" ht="15.75" customHeight="1" spans="1:26">
      <c r="A147" s="284"/>
      <c r="B147" s="284"/>
      <c r="C147" s="284"/>
      <c r="D147" s="284"/>
      <c r="E147" s="284"/>
      <c r="F147" s="284"/>
      <c r="G147" s="284"/>
      <c r="H147" s="284"/>
      <c r="I147" s="284"/>
      <c r="J147" s="284"/>
      <c r="K147" s="284"/>
      <c r="L147" s="284"/>
      <c r="M147" s="284"/>
      <c r="N147" s="284"/>
      <c r="O147" s="284"/>
      <c r="P147" s="284"/>
      <c r="Q147" s="284"/>
      <c r="R147" s="284"/>
      <c r="S147" s="284"/>
      <c r="T147" s="284"/>
      <c r="U147" s="284"/>
      <c r="V147" s="284"/>
      <c r="W147" s="284"/>
      <c r="X147" s="284"/>
      <c r="Y147" s="284"/>
      <c r="Z147" s="284"/>
    </row>
    <row r="148" ht="15.75" customHeight="1" spans="1:26">
      <c r="A148" s="284"/>
      <c r="B148" s="284"/>
      <c r="C148" s="284"/>
      <c r="D148" s="284"/>
      <c r="E148" s="284"/>
      <c r="F148" s="284"/>
      <c r="G148" s="284"/>
      <c r="H148" s="284"/>
      <c r="I148" s="284"/>
      <c r="J148" s="284"/>
      <c r="K148" s="284"/>
      <c r="L148" s="284"/>
      <c r="M148" s="284"/>
      <c r="N148" s="284"/>
      <c r="O148" s="284"/>
      <c r="P148" s="284"/>
      <c r="Q148" s="284"/>
      <c r="R148" s="284"/>
      <c r="S148" s="284"/>
      <c r="T148" s="284"/>
      <c r="U148" s="284"/>
      <c r="V148" s="284"/>
      <c r="W148" s="284"/>
      <c r="X148" s="284"/>
      <c r="Y148" s="284"/>
      <c r="Z148" s="284"/>
    </row>
    <row r="149" ht="15.75" customHeight="1" spans="1:26">
      <c r="A149" s="284"/>
      <c r="B149" s="284"/>
      <c r="C149" s="284"/>
      <c r="D149" s="284"/>
      <c r="E149" s="284"/>
      <c r="F149" s="284"/>
      <c r="G149" s="284"/>
      <c r="H149" s="284"/>
      <c r="I149" s="284"/>
      <c r="J149" s="284"/>
      <c r="K149" s="284"/>
      <c r="L149" s="284"/>
      <c r="M149" s="284"/>
      <c r="N149" s="284"/>
      <c r="O149" s="284"/>
      <c r="P149" s="284"/>
      <c r="Q149" s="284"/>
      <c r="R149" s="284"/>
      <c r="S149" s="284"/>
      <c r="T149" s="284"/>
      <c r="U149" s="284"/>
      <c r="V149" s="284"/>
      <c r="W149" s="284"/>
      <c r="X149" s="284"/>
      <c r="Y149" s="284"/>
      <c r="Z149" s="284"/>
    </row>
    <row r="150" ht="15.75" customHeight="1" spans="1:26">
      <c r="A150" s="284"/>
      <c r="B150" s="284"/>
      <c r="C150" s="284"/>
      <c r="D150" s="284"/>
      <c r="E150" s="284"/>
      <c r="F150" s="284"/>
      <c r="G150" s="284"/>
      <c r="H150" s="284"/>
      <c r="I150" s="284"/>
      <c r="J150" s="284"/>
      <c r="K150" s="284"/>
      <c r="L150" s="284"/>
      <c r="M150" s="284"/>
      <c r="N150" s="284"/>
      <c r="O150" s="284"/>
      <c r="P150" s="284"/>
      <c r="Q150" s="284"/>
      <c r="R150" s="284"/>
      <c r="S150" s="284"/>
      <c r="T150" s="284"/>
      <c r="U150" s="284"/>
      <c r="V150" s="284"/>
      <c r="W150" s="284"/>
      <c r="X150" s="284"/>
      <c r="Y150" s="284"/>
      <c r="Z150" s="284"/>
    </row>
    <row r="151" ht="15.75" customHeight="1" spans="1:26">
      <c r="A151" s="284"/>
      <c r="B151" s="284"/>
      <c r="C151" s="284"/>
      <c r="D151" s="284"/>
      <c r="E151" s="284"/>
      <c r="F151" s="284"/>
      <c r="G151" s="284"/>
      <c r="H151" s="284"/>
      <c r="I151" s="284"/>
      <c r="J151" s="284"/>
      <c r="K151" s="284"/>
      <c r="L151" s="284"/>
      <c r="M151" s="284"/>
      <c r="N151" s="284"/>
      <c r="O151" s="284"/>
      <c r="P151" s="284"/>
      <c r="Q151" s="284"/>
      <c r="R151" s="284"/>
      <c r="S151" s="284"/>
      <c r="T151" s="284"/>
      <c r="U151" s="284"/>
      <c r="V151" s="284"/>
      <c r="W151" s="284"/>
      <c r="X151" s="284"/>
      <c r="Y151" s="284"/>
      <c r="Z151" s="284"/>
    </row>
    <row r="152" ht="15.75" customHeight="1" spans="1:26">
      <c r="A152" s="284"/>
      <c r="B152" s="284"/>
      <c r="C152" s="284"/>
      <c r="D152" s="284"/>
      <c r="E152" s="284"/>
      <c r="F152" s="284"/>
      <c r="G152" s="284"/>
      <c r="H152" s="284"/>
      <c r="I152" s="284"/>
      <c r="J152" s="284"/>
      <c r="K152" s="284"/>
      <c r="L152" s="284"/>
      <c r="M152" s="284"/>
      <c r="N152" s="284"/>
      <c r="O152" s="284"/>
      <c r="P152" s="284"/>
      <c r="Q152" s="284"/>
      <c r="R152" s="284"/>
      <c r="S152" s="284"/>
      <c r="T152" s="284"/>
      <c r="U152" s="284"/>
      <c r="V152" s="284"/>
      <c r="W152" s="284"/>
      <c r="X152" s="284"/>
      <c r="Y152" s="284"/>
      <c r="Z152" s="284"/>
    </row>
    <row r="153" ht="15.75" customHeight="1" spans="1:26">
      <c r="A153" s="284"/>
      <c r="B153" s="284"/>
      <c r="C153" s="284"/>
      <c r="D153" s="284"/>
      <c r="E153" s="284"/>
      <c r="F153" s="284"/>
      <c r="G153" s="284"/>
      <c r="H153" s="284"/>
      <c r="I153" s="284"/>
      <c r="J153" s="284"/>
      <c r="K153" s="284"/>
      <c r="L153" s="284"/>
      <c r="M153" s="284"/>
      <c r="N153" s="284"/>
      <c r="O153" s="284"/>
      <c r="P153" s="284"/>
      <c r="Q153" s="284"/>
      <c r="R153" s="284"/>
      <c r="S153" s="284"/>
      <c r="T153" s="284"/>
      <c r="U153" s="284"/>
      <c r="V153" s="284"/>
      <c r="W153" s="284"/>
      <c r="X153" s="284"/>
      <c r="Y153" s="284"/>
      <c r="Z153" s="284"/>
    </row>
    <row r="154" ht="15.75" customHeight="1" spans="1:26">
      <c r="A154" s="284"/>
      <c r="B154" s="284"/>
      <c r="C154" s="284"/>
      <c r="D154" s="284"/>
      <c r="E154" s="284"/>
      <c r="F154" s="284"/>
      <c r="G154" s="284"/>
      <c r="H154" s="284"/>
      <c r="I154" s="284"/>
      <c r="J154" s="284"/>
      <c r="K154" s="284"/>
      <c r="L154" s="284"/>
      <c r="M154" s="284"/>
      <c r="N154" s="284"/>
      <c r="O154" s="284"/>
      <c r="P154" s="284"/>
      <c r="Q154" s="284"/>
      <c r="R154" s="284"/>
      <c r="S154" s="284"/>
      <c r="T154" s="284"/>
      <c r="U154" s="284"/>
      <c r="V154" s="284"/>
      <c r="W154" s="284"/>
      <c r="X154" s="284"/>
      <c r="Y154" s="284"/>
      <c r="Z154" s="284"/>
    </row>
    <row r="155" ht="15.75" customHeight="1" spans="1:26">
      <c r="A155" s="284"/>
      <c r="B155" s="284"/>
      <c r="C155" s="284"/>
      <c r="D155" s="284"/>
      <c r="E155" s="284"/>
      <c r="F155" s="284"/>
      <c r="G155" s="284"/>
      <c r="H155" s="284"/>
      <c r="I155" s="284"/>
      <c r="J155" s="284"/>
      <c r="K155" s="284"/>
      <c r="L155" s="284"/>
      <c r="M155" s="284"/>
      <c r="N155" s="284"/>
      <c r="O155" s="284"/>
      <c r="P155" s="284"/>
      <c r="Q155" s="284"/>
      <c r="R155" s="284"/>
      <c r="S155" s="284"/>
      <c r="T155" s="284"/>
      <c r="U155" s="284"/>
      <c r="V155" s="284"/>
      <c r="W155" s="284"/>
      <c r="X155" s="284"/>
      <c r="Y155" s="284"/>
      <c r="Z155" s="284"/>
    </row>
    <row r="156" ht="15.75" customHeight="1" spans="1:26">
      <c r="A156" s="284"/>
      <c r="B156" s="284"/>
      <c r="C156" s="284"/>
      <c r="D156" s="284"/>
      <c r="E156" s="284"/>
      <c r="F156" s="284"/>
      <c r="G156" s="284"/>
      <c r="H156" s="284"/>
      <c r="I156" s="284"/>
      <c r="J156" s="284"/>
      <c r="K156" s="284"/>
      <c r="L156" s="284"/>
      <c r="M156" s="284"/>
      <c r="N156" s="284"/>
      <c r="O156" s="284"/>
      <c r="P156" s="284"/>
      <c r="Q156" s="284"/>
      <c r="R156" s="284"/>
      <c r="S156" s="284"/>
      <c r="T156" s="284"/>
      <c r="U156" s="284"/>
      <c r="V156" s="284"/>
      <c r="W156" s="284"/>
      <c r="X156" s="284"/>
      <c r="Y156" s="284"/>
      <c r="Z156" s="284"/>
    </row>
    <row r="157" ht="15.75" customHeight="1" spans="1:26">
      <c r="A157" s="284"/>
      <c r="B157" s="284"/>
      <c r="C157" s="284"/>
      <c r="D157" s="284"/>
      <c r="E157" s="284"/>
      <c r="F157" s="284"/>
      <c r="G157" s="284"/>
      <c r="H157" s="284"/>
      <c r="I157" s="284"/>
      <c r="J157" s="284"/>
      <c r="K157" s="284"/>
      <c r="L157" s="284"/>
      <c r="M157" s="284"/>
      <c r="N157" s="284"/>
      <c r="O157" s="284"/>
      <c r="P157" s="284"/>
      <c r="Q157" s="284"/>
      <c r="R157" s="284"/>
      <c r="S157" s="284"/>
      <c r="T157" s="284"/>
      <c r="U157" s="284"/>
      <c r="V157" s="284"/>
      <c r="W157" s="284"/>
      <c r="X157" s="284"/>
      <c r="Y157" s="284"/>
      <c r="Z157" s="284"/>
    </row>
    <row r="158" ht="15.75" customHeight="1" spans="1:26">
      <c r="A158" s="284"/>
      <c r="B158" s="284"/>
      <c r="C158" s="284"/>
      <c r="D158" s="284"/>
      <c r="E158" s="284"/>
      <c r="F158" s="284"/>
      <c r="G158" s="284"/>
      <c r="H158" s="284"/>
      <c r="I158" s="284"/>
      <c r="J158" s="284"/>
      <c r="K158" s="284"/>
      <c r="L158" s="284"/>
      <c r="M158" s="284"/>
      <c r="N158" s="284"/>
      <c r="O158" s="284"/>
      <c r="P158" s="284"/>
      <c r="Q158" s="284"/>
      <c r="R158" s="284"/>
      <c r="S158" s="284"/>
      <c r="T158" s="284"/>
      <c r="U158" s="284"/>
      <c r="V158" s="284"/>
      <c r="W158" s="284"/>
      <c r="X158" s="284"/>
      <c r="Y158" s="284"/>
      <c r="Z158" s="284"/>
    </row>
    <row r="159" ht="15.75" customHeight="1" spans="1:26">
      <c r="A159" s="284"/>
      <c r="B159" s="284"/>
      <c r="C159" s="284"/>
      <c r="D159" s="284"/>
      <c r="E159" s="284"/>
      <c r="F159" s="284"/>
      <c r="G159" s="284"/>
      <c r="H159" s="284"/>
      <c r="I159" s="284"/>
      <c r="J159" s="284"/>
      <c r="K159" s="284"/>
      <c r="L159" s="284"/>
      <c r="M159" s="284"/>
      <c r="N159" s="284"/>
      <c r="O159" s="284"/>
      <c r="P159" s="284"/>
      <c r="Q159" s="284"/>
      <c r="R159" s="284"/>
      <c r="S159" s="284"/>
      <c r="T159" s="284"/>
      <c r="U159" s="284"/>
      <c r="V159" s="284"/>
      <c r="W159" s="284"/>
      <c r="X159" s="284"/>
      <c r="Y159" s="284"/>
      <c r="Z159" s="284"/>
    </row>
    <row r="160" ht="15.75" customHeight="1" spans="1:26">
      <c r="A160" s="284"/>
      <c r="B160" s="284"/>
      <c r="C160" s="284"/>
      <c r="D160" s="284"/>
      <c r="E160" s="284"/>
      <c r="F160" s="284"/>
      <c r="G160" s="284"/>
      <c r="H160" s="284"/>
      <c r="I160" s="284"/>
      <c r="J160" s="284"/>
      <c r="K160" s="284"/>
      <c r="L160" s="284"/>
      <c r="M160" s="284"/>
      <c r="N160" s="284"/>
      <c r="O160" s="284"/>
      <c r="P160" s="284"/>
      <c r="Q160" s="284"/>
      <c r="R160" s="284"/>
      <c r="S160" s="284"/>
      <c r="T160" s="284"/>
      <c r="U160" s="284"/>
      <c r="V160" s="284"/>
      <c r="W160" s="284"/>
      <c r="X160" s="284"/>
      <c r="Y160" s="284"/>
      <c r="Z160" s="284"/>
    </row>
    <row r="161" ht="15.75" customHeight="1" spans="1:26">
      <c r="A161" s="284"/>
      <c r="B161" s="284"/>
      <c r="C161" s="284"/>
      <c r="D161" s="284"/>
      <c r="E161" s="284"/>
      <c r="F161" s="284"/>
      <c r="G161" s="284"/>
      <c r="H161" s="284"/>
      <c r="I161" s="284"/>
      <c r="J161" s="284"/>
      <c r="K161" s="284"/>
      <c r="L161" s="284"/>
      <c r="M161" s="284"/>
      <c r="N161" s="284"/>
      <c r="O161" s="284"/>
      <c r="P161" s="284"/>
      <c r="Q161" s="284"/>
      <c r="R161" s="284"/>
      <c r="S161" s="284"/>
      <c r="T161" s="284"/>
      <c r="U161" s="284"/>
      <c r="V161" s="284"/>
      <c r="W161" s="284"/>
      <c r="X161" s="284"/>
      <c r="Y161" s="284"/>
      <c r="Z161" s="284"/>
    </row>
    <row r="162" ht="15.75" customHeight="1" spans="1:26">
      <c r="A162" s="284"/>
      <c r="B162" s="284"/>
      <c r="C162" s="284"/>
      <c r="D162" s="284"/>
      <c r="E162" s="284"/>
      <c r="F162" s="284"/>
      <c r="G162" s="284"/>
      <c r="H162" s="284"/>
      <c r="I162" s="284"/>
      <c r="J162" s="284"/>
      <c r="K162" s="284"/>
      <c r="L162" s="284"/>
      <c r="M162" s="284"/>
      <c r="N162" s="284"/>
      <c r="O162" s="284"/>
      <c r="P162" s="284"/>
      <c r="Q162" s="284"/>
      <c r="R162" s="284"/>
      <c r="S162" s="284"/>
      <c r="T162" s="284"/>
      <c r="U162" s="284"/>
      <c r="V162" s="284"/>
      <c r="W162" s="284"/>
      <c r="X162" s="284"/>
      <c r="Y162" s="284"/>
      <c r="Z162" s="284"/>
    </row>
    <row r="163" ht="15.75" customHeight="1" spans="1:26">
      <c r="A163" s="284"/>
      <c r="B163" s="284"/>
      <c r="C163" s="284"/>
      <c r="D163" s="284"/>
      <c r="E163" s="284"/>
      <c r="F163" s="284"/>
      <c r="G163" s="284"/>
      <c r="H163" s="284"/>
      <c r="I163" s="284"/>
      <c r="J163" s="284"/>
      <c r="K163" s="284"/>
      <c r="L163" s="284"/>
      <c r="M163" s="284"/>
      <c r="N163" s="284"/>
      <c r="O163" s="284"/>
      <c r="P163" s="284"/>
      <c r="Q163" s="284"/>
      <c r="R163" s="284"/>
      <c r="S163" s="284"/>
      <c r="T163" s="284"/>
      <c r="U163" s="284"/>
      <c r="V163" s="284"/>
      <c r="W163" s="284"/>
      <c r="X163" s="284"/>
      <c r="Y163" s="284"/>
      <c r="Z163" s="284"/>
    </row>
    <row r="164" ht="15.75" customHeight="1" spans="1:26">
      <c r="A164" s="284"/>
      <c r="B164" s="284"/>
      <c r="C164" s="284"/>
      <c r="D164" s="284"/>
      <c r="E164" s="284"/>
      <c r="F164" s="284"/>
      <c r="G164" s="284"/>
      <c r="H164" s="284"/>
      <c r="I164" s="284"/>
      <c r="J164" s="284"/>
      <c r="K164" s="284"/>
      <c r="L164" s="284"/>
      <c r="M164" s="284"/>
      <c r="N164" s="284"/>
      <c r="O164" s="284"/>
      <c r="P164" s="284"/>
      <c r="Q164" s="284"/>
      <c r="R164" s="284"/>
      <c r="S164" s="284"/>
      <c r="T164" s="284"/>
      <c r="U164" s="284"/>
      <c r="V164" s="284"/>
      <c r="W164" s="284"/>
      <c r="X164" s="284"/>
      <c r="Y164" s="284"/>
      <c r="Z164" s="284"/>
    </row>
    <row r="165" ht="15.75" customHeight="1" spans="1:26">
      <c r="A165" s="284"/>
      <c r="B165" s="284"/>
      <c r="C165" s="284"/>
      <c r="D165" s="284"/>
      <c r="E165" s="284"/>
      <c r="F165" s="284"/>
      <c r="G165" s="284"/>
      <c r="H165" s="284"/>
      <c r="I165" s="284"/>
      <c r="J165" s="284"/>
      <c r="K165" s="284"/>
      <c r="L165" s="284"/>
      <c r="M165" s="284"/>
      <c r="N165" s="284"/>
      <c r="O165" s="284"/>
      <c r="P165" s="284"/>
      <c r="Q165" s="284"/>
      <c r="R165" s="284"/>
      <c r="S165" s="284"/>
      <c r="T165" s="284"/>
      <c r="U165" s="284"/>
      <c r="V165" s="284"/>
      <c r="W165" s="284"/>
      <c r="X165" s="284"/>
      <c r="Y165" s="284"/>
      <c r="Z165" s="284"/>
    </row>
    <row r="166" ht="15.75" customHeight="1" spans="1:26">
      <c r="A166" s="284"/>
      <c r="B166" s="284"/>
      <c r="C166" s="284"/>
      <c r="D166" s="284"/>
      <c r="E166" s="284"/>
      <c r="F166" s="284"/>
      <c r="G166" s="284"/>
      <c r="H166" s="284"/>
      <c r="I166" s="284"/>
      <c r="J166" s="284"/>
      <c r="K166" s="284"/>
      <c r="L166" s="284"/>
      <c r="M166" s="284"/>
      <c r="N166" s="284"/>
      <c r="O166" s="284"/>
      <c r="P166" s="284"/>
      <c r="Q166" s="284"/>
      <c r="R166" s="284"/>
      <c r="S166" s="284"/>
      <c r="T166" s="284"/>
      <c r="U166" s="284"/>
      <c r="V166" s="284"/>
      <c r="W166" s="284"/>
      <c r="X166" s="284"/>
      <c r="Y166" s="284"/>
      <c r="Z166" s="284"/>
    </row>
    <row r="167" ht="15.75" customHeight="1" spans="1:26">
      <c r="A167" s="284"/>
      <c r="B167" s="284"/>
      <c r="C167" s="284"/>
      <c r="D167" s="284"/>
      <c r="E167" s="284"/>
      <c r="F167" s="284"/>
      <c r="G167" s="284"/>
      <c r="H167" s="284"/>
      <c r="I167" s="284"/>
      <c r="J167" s="284"/>
      <c r="K167" s="284"/>
      <c r="L167" s="284"/>
      <c r="M167" s="284"/>
      <c r="N167" s="284"/>
      <c r="O167" s="284"/>
      <c r="P167" s="284"/>
      <c r="Q167" s="284"/>
      <c r="R167" s="284"/>
      <c r="S167" s="284"/>
      <c r="T167" s="284"/>
      <c r="U167" s="284"/>
      <c r="V167" s="284"/>
      <c r="W167" s="284"/>
      <c r="X167" s="284"/>
      <c r="Y167" s="284"/>
      <c r="Z167" s="284"/>
    </row>
    <row r="168" ht="15.75" customHeight="1" spans="1:26">
      <c r="A168" s="284"/>
      <c r="B168" s="284"/>
      <c r="C168" s="284"/>
      <c r="D168" s="284"/>
      <c r="E168" s="284"/>
      <c r="F168" s="284"/>
      <c r="G168" s="284"/>
      <c r="H168" s="284"/>
      <c r="I168" s="284"/>
      <c r="J168" s="284"/>
      <c r="K168" s="284"/>
      <c r="L168" s="284"/>
      <c r="M168" s="284"/>
      <c r="N168" s="284"/>
      <c r="O168" s="284"/>
      <c r="P168" s="284"/>
      <c r="Q168" s="284"/>
      <c r="R168" s="284"/>
      <c r="S168" s="284"/>
      <c r="T168" s="284"/>
      <c r="U168" s="284"/>
      <c r="V168" s="284"/>
      <c r="W168" s="284"/>
      <c r="X168" s="284"/>
      <c r="Y168" s="284"/>
      <c r="Z168" s="284"/>
    </row>
    <row r="169" ht="15.75" customHeight="1" spans="1:26">
      <c r="A169" s="284"/>
      <c r="B169" s="284"/>
      <c r="C169" s="284"/>
      <c r="D169" s="284"/>
      <c r="E169" s="284"/>
      <c r="F169" s="284"/>
      <c r="G169" s="284"/>
      <c r="H169" s="284"/>
      <c r="I169" s="284"/>
      <c r="J169" s="284"/>
      <c r="K169" s="284"/>
      <c r="L169" s="284"/>
      <c r="M169" s="284"/>
      <c r="N169" s="284"/>
      <c r="O169" s="284"/>
      <c r="P169" s="284"/>
      <c r="Q169" s="284"/>
      <c r="R169" s="284"/>
      <c r="S169" s="284"/>
      <c r="T169" s="284"/>
      <c r="U169" s="284"/>
      <c r="V169" s="284"/>
      <c r="W169" s="284"/>
      <c r="X169" s="284"/>
      <c r="Y169" s="284"/>
      <c r="Z169" s="284"/>
    </row>
    <row r="170" ht="15.75" customHeight="1" spans="1:26">
      <c r="A170" s="284"/>
      <c r="B170" s="284"/>
      <c r="C170" s="284"/>
      <c r="D170" s="284"/>
      <c r="E170" s="284"/>
      <c r="F170" s="284"/>
      <c r="G170" s="284"/>
      <c r="H170" s="284"/>
      <c r="I170" s="284"/>
      <c r="J170" s="284"/>
      <c r="K170" s="284"/>
      <c r="L170" s="284"/>
      <c r="M170" s="284"/>
      <c r="N170" s="284"/>
      <c r="O170" s="284"/>
      <c r="P170" s="284"/>
      <c r="Q170" s="284"/>
      <c r="R170" s="284"/>
      <c r="S170" s="284"/>
      <c r="T170" s="284"/>
      <c r="U170" s="284"/>
      <c r="V170" s="284"/>
      <c r="W170" s="284"/>
      <c r="X170" s="284"/>
      <c r="Y170" s="284"/>
      <c r="Z170" s="284"/>
    </row>
    <row r="171" ht="15.75" customHeight="1" spans="1:26">
      <c r="A171" s="284"/>
      <c r="B171" s="284"/>
      <c r="C171" s="284"/>
      <c r="D171" s="284"/>
      <c r="E171" s="284"/>
      <c r="F171" s="284"/>
      <c r="G171" s="284"/>
      <c r="H171" s="284"/>
      <c r="I171" s="284"/>
      <c r="J171" s="284"/>
      <c r="K171" s="284"/>
      <c r="L171" s="284"/>
      <c r="M171" s="284"/>
      <c r="N171" s="284"/>
      <c r="O171" s="284"/>
      <c r="P171" s="284"/>
      <c r="Q171" s="284"/>
      <c r="R171" s="284"/>
      <c r="S171" s="284"/>
      <c r="T171" s="284"/>
      <c r="U171" s="284"/>
      <c r="V171" s="284"/>
      <c r="W171" s="284"/>
      <c r="X171" s="284"/>
      <c r="Y171" s="284"/>
      <c r="Z171" s="284"/>
    </row>
    <row r="172" ht="15.75" customHeight="1" spans="1:26">
      <c r="A172" s="284"/>
      <c r="B172" s="284"/>
      <c r="C172" s="284"/>
      <c r="D172" s="284"/>
      <c r="E172" s="284"/>
      <c r="F172" s="284"/>
      <c r="G172" s="284"/>
      <c r="H172" s="284"/>
      <c r="I172" s="284"/>
      <c r="J172" s="284"/>
      <c r="K172" s="284"/>
      <c r="L172" s="284"/>
      <c r="M172" s="284"/>
      <c r="N172" s="284"/>
      <c r="O172" s="284"/>
      <c r="P172" s="284"/>
      <c r="Q172" s="284"/>
      <c r="R172" s="284"/>
      <c r="S172" s="284"/>
      <c r="T172" s="284"/>
      <c r="U172" s="284"/>
      <c r="V172" s="284"/>
      <c r="W172" s="284"/>
      <c r="X172" s="284"/>
      <c r="Y172" s="284"/>
      <c r="Z172" s="284"/>
    </row>
    <row r="173" ht="15.75" customHeight="1" spans="1:26">
      <c r="A173" s="284"/>
      <c r="B173" s="284"/>
      <c r="C173" s="284"/>
      <c r="D173" s="284"/>
      <c r="E173" s="284"/>
      <c r="F173" s="284"/>
      <c r="G173" s="284"/>
      <c r="H173" s="284"/>
      <c r="I173" s="284"/>
      <c r="J173" s="284"/>
      <c r="K173" s="284"/>
      <c r="L173" s="284"/>
      <c r="M173" s="284"/>
      <c r="N173" s="284"/>
      <c r="O173" s="284"/>
      <c r="P173" s="284"/>
      <c r="Q173" s="284"/>
      <c r="R173" s="284"/>
      <c r="S173" s="284"/>
      <c r="T173" s="284"/>
      <c r="U173" s="284"/>
      <c r="V173" s="284"/>
      <c r="W173" s="284"/>
      <c r="X173" s="284"/>
      <c r="Y173" s="284"/>
      <c r="Z173" s="284"/>
    </row>
    <row r="174" ht="15.75" customHeight="1" spans="1:26">
      <c r="A174" s="284"/>
      <c r="B174" s="284"/>
      <c r="C174" s="284"/>
      <c r="D174" s="284"/>
      <c r="E174" s="284"/>
      <c r="F174" s="284"/>
      <c r="G174" s="284"/>
      <c r="H174" s="284"/>
      <c r="I174" s="284"/>
      <c r="J174" s="284"/>
      <c r="K174" s="284"/>
      <c r="L174" s="284"/>
      <c r="M174" s="284"/>
      <c r="N174" s="284"/>
      <c r="O174" s="284"/>
      <c r="P174" s="284"/>
      <c r="Q174" s="284"/>
      <c r="R174" s="284"/>
      <c r="S174" s="284"/>
      <c r="T174" s="284"/>
      <c r="U174" s="284"/>
      <c r="V174" s="284"/>
      <c r="W174" s="284"/>
      <c r="X174" s="284"/>
      <c r="Y174" s="284"/>
      <c r="Z174" s="284"/>
    </row>
    <row r="175" ht="15.75" customHeight="1" spans="1:26">
      <c r="A175" s="284"/>
      <c r="B175" s="284"/>
      <c r="C175" s="284"/>
      <c r="D175" s="284"/>
      <c r="E175" s="284"/>
      <c r="F175" s="284"/>
      <c r="G175" s="284"/>
      <c r="H175" s="284"/>
      <c r="I175" s="284"/>
      <c r="J175" s="284"/>
      <c r="K175" s="284"/>
      <c r="L175" s="284"/>
      <c r="M175" s="284"/>
      <c r="N175" s="284"/>
      <c r="O175" s="284"/>
      <c r="P175" s="284"/>
      <c r="Q175" s="284"/>
      <c r="R175" s="284"/>
      <c r="S175" s="284"/>
      <c r="T175" s="284"/>
      <c r="U175" s="284"/>
      <c r="V175" s="284"/>
      <c r="W175" s="284"/>
      <c r="X175" s="284"/>
      <c r="Y175" s="284"/>
      <c r="Z175" s="284"/>
    </row>
    <row r="176" ht="15.75" customHeight="1" spans="1:26">
      <c r="A176" s="284"/>
      <c r="B176" s="284"/>
      <c r="C176" s="284"/>
      <c r="D176" s="284"/>
      <c r="E176" s="284"/>
      <c r="F176" s="284"/>
      <c r="G176" s="284"/>
      <c r="H176" s="284"/>
      <c r="I176" s="284"/>
      <c r="J176" s="284"/>
      <c r="K176" s="284"/>
      <c r="L176" s="284"/>
      <c r="M176" s="284"/>
      <c r="N176" s="284"/>
      <c r="O176" s="284"/>
      <c r="P176" s="284"/>
      <c r="Q176" s="284"/>
      <c r="R176" s="284"/>
      <c r="S176" s="284"/>
      <c r="T176" s="284"/>
      <c r="U176" s="284"/>
      <c r="V176" s="284"/>
      <c r="W176" s="284"/>
      <c r="X176" s="284"/>
      <c r="Y176" s="284"/>
      <c r="Z176" s="284"/>
    </row>
    <row r="177" ht="15.75" customHeight="1" spans="1:26">
      <c r="A177" s="284"/>
      <c r="B177" s="284"/>
      <c r="C177" s="284"/>
      <c r="D177" s="284"/>
      <c r="E177" s="284"/>
      <c r="F177" s="284"/>
      <c r="G177" s="284"/>
      <c r="H177" s="284"/>
      <c r="I177" s="284"/>
      <c r="J177" s="284"/>
      <c r="K177" s="284"/>
      <c r="L177" s="284"/>
      <c r="M177" s="284"/>
      <c r="N177" s="284"/>
      <c r="O177" s="284"/>
      <c r="P177" s="284"/>
      <c r="Q177" s="284"/>
      <c r="R177" s="284"/>
      <c r="S177" s="284"/>
      <c r="T177" s="284"/>
      <c r="U177" s="284"/>
      <c r="V177" s="284"/>
      <c r="W177" s="284"/>
      <c r="X177" s="284"/>
      <c r="Y177" s="284"/>
      <c r="Z177" s="284"/>
    </row>
    <row r="178" ht="15.75" customHeight="1" spans="1:26">
      <c r="A178" s="284"/>
      <c r="B178" s="284"/>
      <c r="C178" s="284"/>
      <c r="D178" s="284"/>
      <c r="E178" s="284"/>
      <c r="F178" s="284"/>
      <c r="G178" s="284"/>
      <c r="H178" s="284"/>
      <c r="I178" s="284"/>
      <c r="J178" s="284"/>
      <c r="K178" s="284"/>
      <c r="L178" s="284"/>
      <c r="M178" s="284"/>
      <c r="N178" s="284"/>
      <c r="O178" s="284"/>
      <c r="P178" s="284"/>
      <c r="Q178" s="284"/>
      <c r="R178" s="284"/>
      <c r="S178" s="284"/>
      <c r="T178" s="284"/>
      <c r="U178" s="284"/>
      <c r="V178" s="284"/>
      <c r="W178" s="284"/>
      <c r="X178" s="284"/>
      <c r="Y178" s="284"/>
      <c r="Z178" s="284"/>
    </row>
    <row r="179" ht="15.75" customHeight="1" spans="1:26">
      <c r="A179" s="284"/>
      <c r="B179" s="284"/>
      <c r="C179" s="284"/>
      <c r="D179" s="284"/>
      <c r="E179" s="284"/>
      <c r="F179" s="284"/>
      <c r="G179" s="284"/>
      <c r="H179" s="284"/>
      <c r="I179" s="284"/>
      <c r="J179" s="284"/>
      <c r="K179" s="284"/>
      <c r="L179" s="284"/>
      <c r="M179" s="284"/>
      <c r="N179" s="284"/>
      <c r="O179" s="284"/>
      <c r="P179" s="284"/>
      <c r="Q179" s="284"/>
      <c r="R179" s="284"/>
      <c r="S179" s="284"/>
      <c r="T179" s="284"/>
      <c r="U179" s="284"/>
      <c r="V179" s="284"/>
      <c r="W179" s="284"/>
      <c r="X179" s="284"/>
      <c r="Y179" s="284"/>
      <c r="Z179" s="284"/>
    </row>
    <row r="180" ht="15.75" customHeight="1" spans="1:26">
      <c r="A180" s="284"/>
      <c r="B180" s="284"/>
      <c r="C180" s="284"/>
      <c r="D180" s="284"/>
      <c r="E180" s="284"/>
      <c r="F180" s="284"/>
      <c r="G180" s="284"/>
      <c r="H180" s="284"/>
      <c r="I180" s="284"/>
      <c r="J180" s="284"/>
      <c r="K180" s="284"/>
      <c r="L180" s="284"/>
      <c r="M180" s="284"/>
      <c r="N180" s="284"/>
      <c r="O180" s="284"/>
      <c r="P180" s="284"/>
      <c r="Q180" s="284"/>
      <c r="R180" s="284"/>
      <c r="S180" s="284"/>
      <c r="T180" s="284"/>
      <c r="U180" s="284"/>
      <c r="V180" s="284"/>
      <c r="W180" s="284"/>
      <c r="X180" s="284"/>
      <c r="Y180" s="284"/>
      <c r="Z180" s="284"/>
    </row>
    <row r="181" ht="15.75" customHeight="1" spans="1:26">
      <c r="A181" s="284"/>
      <c r="B181" s="284"/>
      <c r="C181" s="284"/>
      <c r="D181" s="284"/>
      <c r="E181" s="284"/>
      <c r="F181" s="284"/>
      <c r="G181" s="284"/>
      <c r="H181" s="284"/>
      <c r="I181" s="284"/>
      <c r="J181" s="284"/>
      <c r="K181" s="284"/>
      <c r="L181" s="284"/>
      <c r="M181" s="284"/>
      <c r="N181" s="284"/>
      <c r="O181" s="284"/>
      <c r="P181" s="284"/>
      <c r="Q181" s="284"/>
      <c r="R181" s="284"/>
      <c r="S181" s="284"/>
      <c r="T181" s="284"/>
      <c r="U181" s="284"/>
      <c r="V181" s="284"/>
      <c r="W181" s="284"/>
      <c r="X181" s="284"/>
      <c r="Y181" s="284"/>
      <c r="Z181" s="284"/>
    </row>
    <row r="182" ht="15.75" customHeight="1" spans="1:26">
      <c r="A182" s="284"/>
      <c r="B182" s="284"/>
      <c r="C182" s="284"/>
      <c r="D182" s="284"/>
      <c r="E182" s="284"/>
      <c r="F182" s="284"/>
      <c r="G182" s="284"/>
      <c r="H182" s="284"/>
      <c r="I182" s="284"/>
      <c r="J182" s="284"/>
      <c r="K182" s="284"/>
      <c r="L182" s="284"/>
      <c r="M182" s="284"/>
      <c r="N182" s="284"/>
      <c r="O182" s="284"/>
      <c r="P182" s="284"/>
      <c r="Q182" s="284"/>
      <c r="R182" s="284"/>
      <c r="S182" s="284"/>
      <c r="T182" s="284"/>
      <c r="U182" s="284"/>
      <c r="V182" s="284"/>
      <c r="W182" s="284"/>
      <c r="X182" s="284"/>
      <c r="Y182" s="284"/>
      <c r="Z182" s="284"/>
    </row>
    <row r="183" ht="15.75" customHeight="1" spans="1:26">
      <c r="A183" s="284"/>
      <c r="B183" s="284"/>
      <c r="C183" s="284"/>
      <c r="D183" s="284"/>
      <c r="E183" s="284"/>
      <c r="F183" s="284"/>
      <c r="G183" s="284"/>
      <c r="H183" s="284"/>
      <c r="I183" s="284"/>
      <c r="J183" s="284"/>
      <c r="K183" s="284"/>
      <c r="L183" s="284"/>
      <c r="M183" s="284"/>
      <c r="N183" s="284"/>
      <c r="O183" s="284"/>
      <c r="P183" s="284"/>
      <c r="Q183" s="284"/>
      <c r="R183" s="284"/>
      <c r="S183" s="284"/>
      <c r="T183" s="284"/>
      <c r="U183" s="284"/>
      <c r="V183" s="284"/>
      <c r="W183" s="284"/>
      <c r="X183" s="284"/>
      <c r="Y183" s="284"/>
      <c r="Z183" s="284"/>
    </row>
    <row r="184" ht="15.75" customHeight="1" spans="1:26">
      <c r="A184" s="284"/>
      <c r="B184" s="284"/>
      <c r="C184" s="284"/>
      <c r="D184" s="284"/>
      <c r="E184" s="284"/>
      <c r="F184" s="284"/>
      <c r="G184" s="284"/>
      <c r="H184" s="284"/>
      <c r="I184" s="284"/>
      <c r="J184" s="284"/>
      <c r="K184" s="284"/>
      <c r="L184" s="284"/>
      <c r="M184" s="284"/>
      <c r="N184" s="284"/>
      <c r="O184" s="284"/>
      <c r="P184" s="284"/>
      <c r="Q184" s="284"/>
      <c r="R184" s="284"/>
      <c r="S184" s="284"/>
      <c r="T184" s="284"/>
      <c r="U184" s="284"/>
      <c r="V184" s="284"/>
      <c r="W184" s="284"/>
      <c r="X184" s="284"/>
      <c r="Y184" s="284"/>
      <c r="Z184" s="284"/>
    </row>
    <row r="185" ht="15.75" customHeight="1" spans="1:26">
      <c r="A185" s="284"/>
      <c r="B185" s="284"/>
      <c r="C185" s="284"/>
      <c r="D185" s="284"/>
      <c r="E185" s="284"/>
      <c r="F185" s="284"/>
      <c r="G185" s="284"/>
      <c r="H185" s="284"/>
      <c r="I185" s="284"/>
      <c r="J185" s="284"/>
      <c r="K185" s="284"/>
      <c r="L185" s="284"/>
      <c r="M185" s="284"/>
      <c r="N185" s="284"/>
      <c r="O185" s="284"/>
      <c r="P185" s="284"/>
      <c r="Q185" s="284"/>
      <c r="R185" s="284"/>
      <c r="S185" s="284"/>
      <c r="T185" s="284"/>
      <c r="U185" s="284"/>
      <c r="V185" s="284"/>
      <c r="W185" s="284"/>
      <c r="X185" s="284"/>
      <c r="Y185" s="284"/>
      <c r="Z185" s="284"/>
    </row>
    <row r="186" ht="15.75" customHeight="1" spans="1:26">
      <c r="A186" s="284"/>
      <c r="B186" s="284"/>
      <c r="C186" s="284"/>
      <c r="D186" s="284"/>
      <c r="E186" s="284"/>
      <c r="F186" s="284"/>
      <c r="G186" s="284"/>
      <c r="H186" s="284"/>
      <c r="I186" s="284"/>
      <c r="J186" s="284"/>
      <c r="K186" s="284"/>
      <c r="L186" s="284"/>
      <c r="M186" s="284"/>
      <c r="N186" s="284"/>
      <c r="O186" s="284"/>
      <c r="P186" s="284"/>
      <c r="Q186" s="284"/>
      <c r="R186" s="284"/>
      <c r="S186" s="284"/>
      <c r="T186" s="284"/>
      <c r="U186" s="284"/>
      <c r="V186" s="284"/>
      <c r="W186" s="284"/>
      <c r="X186" s="284"/>
      <c r="Y186" s="284"/>
      <c r="Z186" s="284"/>
    </row>
    <row r="187" ht="15.75" customHeight="1" spans="1:26">
      <c r="A187" s="284"/>
      <c r="B187" s="284"/>
      <c r="C187" s="284"/>
      <c r="D187" s="284"/>
      <c r="E187" s="284"/>
      <c r="F187" s="284"/>
      <c r="G187" s="284"/>
      <c r="H187" s="284"/>
      <c r="I187" s="284"/>
      <c r="J187" s="284"/>
      <c r="K187" s="284"/>
      <c r="L187" s="284"/>
      <c r="M187" s="284"/>
      <c r="N187" s="284"/>
      <c r="O187" s="284"/>
      <c r="P187" s="284"/>
      <c r="Q187" s="284"/>
      <c r="R187" s="284"/>
      <c r="S187" s="284"/>
      <c r="T187" s="284"/>
      <c r="U187" s="284"/>
      <c r="V187" s="284"/>
      <c r="W187" s="284"/>
      <c r="X187" s="284"/>
      <c r="Y187" s="284"/>
      <c r="Z187" s="284"/>
    </row>
    <row r="188" ht="15.75" customHeight="1" spans="1:26">
      <c r="A188" s="284"/>
      <c r="B188" s="284"/>
      <c r="C188" s="284"/>
      <c r="D188" s="284"/>
      <c r="E188" s="284"/>
      <c r="F188" s="284"/>
      <c r="G188" s="284"/>
      <c r="H188" s="284"/>
      <c r="I188" s="284"/>
      <c r="J188" s="284"/>
      <c r="K188" s="284"/>
      <c r="L188" s="284"/>
      <c r="M188" s="284"/>
      <c r="N188" s="284"/>
      <c r="O188" s="284"/>
      <c r="P188" s="284"/>
      <c r="Q188" s="284"/>
      <c r="R188" s="284"/>
      <c r="S188" s="284"/>
      <c r="T188" s="284"/>
      <c r="U188" s="284"/>
      <c r="V188" s="284"/>
      <c r="W188" s="284"/>
      <c r="X188" s="284"/>
      <c r="Y188" s="284"/>
      <c r="Z188" s="284"/>
    </row>
    <row r="189" ht="15.75" customHeight="1" spans="1:26">
      <c r="A189" s="284"/>
      <c r="B189" s="284"/>
      <c r="C189" s="284"/>
      <c r="D189" s="284"/>
      <c r="E189" s="284"/>
      <c r="F189" s="284"/>
      <c r="G189" s="284"/>
      <c r="H189" s="284"/>
      <c r="I189" s="284"/>
      <c r="J189" s="284"/>
      <c r="K189" s="284"/>
      <c r="L189" s="284"/>
      <c r="M189" s="284"/>
      <c r="N189" s="284"/>
      <c r="O189" s="284"/>
      <c r="P189" s="284"/>
      <c r="Q189" s="284"/>
      <c r="R189" s="284"/>
      <c r="S189" s="284"/>
      <c r="T189" s="284"/>
      <c r="U189" s="284"/>
      <c r="V189" s="284"/>
      <c r="W189" s="284"/>
      <c r="X189" s="284"/>
      <c r="Y189" s="284"/>
      <c r="Z189" s="284"/>
    </row>
    <row r="190" ht="15.75" customHeight="1" spans="1:26">
      <c r="A190" s="284"/>
      <c r="B190" s="284"/>
      <c r="C190" s="284"/>
      <c r="D190" s="284"/>
      <c r="E190" s="284"/>
      <c r="F190" s="284"/>
      <c r="G190" s="284"/>
      <c r="H190" s="284"/>
      <c r="I190" s="284"/>
      <c r="J190" s="284"/>
      <c r="K190" s="284"/>
      <c r="L190" s="284"/>
      <c r="M190" s="284"/>
      <c r="N190" s="284"/>
      <c r="O190" s="284"/>
      <c r="P190" s="284"/>
      <c r="Q190" s="284"/>
      <c r="R190" s="284"/>
      <c r="S190" s="284"/>
      <c r="T190" s="284"/>
      <c r="U190" s="284"/>
      <c r="V190" s="284"/>
      <c r="W190" s="284"/>
      <c r="X190" s="284"/>
      <c r="Y190" s="284"/>
      <c r="Z190" s="284"/>
    </row>
    <row r="191" ht="15.75" customHeight="1" spans="1:26">
      <c r="A191" s="284"/>
      <c r="B191" s="284"/>
      <c r="C191" s="284"/>
      <c r="D191" s="284"/>
      <c r="E191" s="284"/>
      <c r="F191" s="284"/>
      <c r="G191" s="284"/>
      <c r="H191" s="284"/>
      <c r="I191" s="284"/>
      <c r="J191" s="284"/>
      <c r="K191" s="284"/>
      <c r="L191" s="284"/>
      <c r="M191" s="284"/>
      <c r="N191" s="284"/>
      <c r="O191" s="284"/>
      <c r="P191" s="284"/>
      <c r="Q191" s="284"/>
      <c r="R191" s="284"/>
      <c r="S191" s="284"/>
      <c r="T191" s="284"/>
      <c r="U191" s="284"/>
      <c r="V191" s="284"/>
      <c r="W191" s="284"/>
      <c r="X191" s="284"/>
      <c r="Y191" s="284"/>
      <c r="Z191" s="284"/>
    </row>
    <row r="192" ht="15.75" customHeight="1" spans="1:26">
      <c r="A192" s="284"/>
      <c r="B192" s="284"/>
      <c r="C192" s="284"/>
      <c r="D192" s="284"/>
      <c r="E192" s="284"/>
      <c r="F192" s="284"/>
      <c r="G192" s="284"/>
      <c r="H192" s="284"/>
      <c r="I192" s="284"/>
      <c r="J192" s="284"/>
      <c r="K192" s="284"/>
      <c r="L192" s="284"/>
      <c r="M192" s="284"/>
      <c r="N192" s="284"/>
      <c r="O192" s="284"/>
      <c r="P192" s="284"/>
      <c r="Q192" s="284"/>
      <c r="R192" s="284"/>
      <c r="S192" s="284"/>
      <c r="T192" s="284"/>
      <c r="U192" s="284"/>
      <c r="V192" s="284"/>
      <c r="W192" s="284"/>
      <c r="X192" s="284"/>
      <c r="Y192" s="284"/>
      <c r="Z192" s="284"/>
    </row>
    <row r="193" ht="15.75" customHeight="1" spans="1:26">
      <c r="A193" s="284"/>
      <c r="B193" s="284"/>
      <c r="C193" s="284"/>
      <c r="D193" s="284"/>
      <c r="E193" s="284"/>
      <c r="F193" s="284"/>
      <c r="G193" s="284"/>
      <c r="H193" s="284"/>
      <c r="I193" s="284"/>
      <c r="J193" s="284"/>
      <c r="K193" s="284"/>
      <c r="L193" s="284"/>
      <c r="M193" s="284"/>
      <c r="N193" s="284"/>
      <c r="O193" s="284"/>
      <c r="P193" s="284"/>
      <c r="Q193" s="284"/>
      <c r="R193" s="284"/>
      <c r="S193" s="284"/>
      <c r="T193" s="284"/>
      <c r="U193" s="284"/>
      <c r="V193" s="284"/>
      <c r="W193" s="284"/>
      <c r="X193" s="284"/>
      <c r="Y193" s="284"/>
      <c r="Z193" s="284"/>
    </row>
    <row r="194" ht="15.75" customHeight="1" spans="1:26">
      <c r="A194" s="284"/>
      <c r="B194" s="284"/>
      <c r="C194" s="284"/>
      <c r="D194" s="284"/>
      <c r="E194" s="284"/>
      <c r="F194" s="284"/>
      <c r="G194" s="284"/>
      <c r="H194" s="284"/>
      <c r="I194" s="284"/>
      <c r="J194" s="284"/>
      <c r="K194" s="284"/>
      <c r="L194" s="284"/>
      <c r="M194" s="284"/>
      <c r="N194" s="284"/>
      <c r="O194" s="284"/>
      <c r="P194" s="284"/>
      <c r="Q194" s="284"/>
      <c r="R194" s="284"/>
      <c r="S194" s="284"/>
      <c r="T194" s="284"/>
      <c r="U194" s="284"/>
      <c r="V194" s="284"/>
      <c r="W194" s="284"/>
      <c r="X194" s="284"/>
      <c r="Y194" s="284"/>
      <c r="Z194" s="284"/>
    </row>
    <row r="195" ht="15.75" customHeight="1" spans="1:26">
      <c r="A195" s="284"/>
      <c r="B195" s="284"/>
      <c r="C195" s="284"/>
      <c r="D195" s="284"/>
      <c r="E195" s="284"/>
      <c r="F195" s="284"/>
      <c r="G195" s="284"/>
      <c r="H195" s="284"/>
      <c r="I195" s="284"/>
      <c r="J195" s="284"/>
      <c r="K195" s="284"/>
      <c r="L195" s="284"/>
      <c r="M195" s="284"/>
      <c r="N195" s="284"/>
      <c r="O195" s="284"/>
      <c r="P195" s="284"/>
      <c r="Q195" s="284"/>
      <c r="R195" s="284"/>
      <c r="S195" s="284"/>
      <c r="T195" s="284"/>
      <c r="U195" s="284"/>
      <c r="V195" s="284"/>
      <c r="W195" s="284"/>
      <c r="X195" s="284"/>
      <c r="Y195" s="284"/>
      <c r="Z195" s="284"/>
    </row>
    <row r="196" ht="15.75" customHeight="1" spans="1:26">
      <c r="A196" s="284"/>
      <c r="B196" s="284"/>
      <c r="C196" s="284"/>
      <c r="D196" s="284"/>
      <c r="E196" s="284"/>
      <c r="F196" s="284"/>
      <c r="G196" s="284"/>
      <c r="H196" s="284"/>
      <c r="I196" s="284"/>
      <c r="J196" s="284"/>
      <c r="K196" s="284"/>
      <c r="L196" s="284"/>
      <c r="M196" s="284"/>
      <c r="N196" s="284"/>
      <c r="O196" s="284"/>
      <c r="P196" s="284"/>
      <c r="Q196" s="284"/>
      <c r="R196" s="284"/>
      <c r="S196" s="284"/>
      <c r="T196" s="284"/>
      <c r="U196" s="284"/>
      <c r="V196" s="284"/>
      <c r="W196" s="284"/>
      <c r="X196" s="284"/>
      <c r="Y196" s="284"/>
      <c r="Z196" s="284"/>
    </row>
    <row r="197" ht="15.75" customHeight="1" spans="1:26">
      <c r="A197" s="284"/>
      <c r="B197" s="284"/>
      <c r="C197" s="284"/>
      <c r="D197" s="284"/>
      <c r="E197" s="284"/>
      <c r="F197" s="284"/>
      <c r="G197" s="284"/>
      <c r="H197" s="284"/>
      <c r="I197" s="284"/>
      <c r="J197" s="284"/>
      <c r="K197" s="284"/>
      <c r="L197" s="284"/>
      <c r="M197" s="284"/>
      <c r="N197" s="284"/>
      <c r="O197" s="284"/>
      <c r="P197" s="284"/>
      <c r="Q197" s="284"/>
      <c r="R197" s="284"/>
      <c r="S197" s="284"/>
      <c r="T197" s="284"/>
      <c r="U197" s="284"/>
      <c r="V197" s="284"/>
      <c r="W197" s="284"/>
      <c r="X197" s="284"/>
      <c r="Y197" s="284"/>
      <c r="Z197" s="284"/>
    </row>
    <row r="198" ht="15.75" customHeight="1" spans="1:26">
      <c r="A198" s="284"/>
      <c r="B198" s="284"/>
      <c r="C198" s="284"/>
      <c r="D198" s="284"/>
      <c r="E198" s="284"/>
      <c r="F198" s="284"/>
      <c r="G198" s="284"/>
      <c r="H198" s="284"/>
      <c r="I198" s="284"/>
      <c r="J198" s="284"/>
      <c r="K198" s="284"/>
      <c r="L198" s="284"/>
      <c r="M198" s="284"/>
      <c r="N198" s="284"/>
      <c r="O198" s="284"/>
      <c r="P198" s="284"/>
      <c r="Q198" s="284"/>
      <c r="R198" s="284"/>
      <c r="S198" s="284"/>
      <c r="T198" s="284"/>
      <c r="U198" s="284"/>
      <c r="V198" s="284"/>
      <c r="W198" s="284"/>
      <c r="X198" s="284"/>
      <c r="Y198" s="284"/>
      <c r="Z198" s="284"/>
    </row>
    <row r="199" ht="15.75" customHeight="1" spans="1:26">
      <c r="A199" s="284"/>
      <c r="B199" s="284"/>
      <c r="C199" s="284"/>
      <c r="D199" s="284"/>
      <c r="E199" s="284"/>
      <c r="F199" s="284"/>
      <c r="G199" s="284"/>
      <c r="H199" s="284"/>
      <c r="I199" s="284"/>
      <c r="J199" s="284"/>
      <c r="K199" s="284"/>
      <c r="L199" s="284"/>
      <c r="M199" s="284"/>
      <c r="N199" s="284"/>
      <c r="O199" s="284"/>
      <c r="P199" s="284"/>
      <c r="Q199" s="284"/>
      <c r="R199" s="284"/>
      <c r="S199" s="284"/>
      <c r="T199" s="284"/>
      <c r="U199" s="284"/>
      <c r="V199" s="284"/>
      <c r="W199" s="284"/>
      <c r="X199" s="284"/>
      <c r="Y199" s="284"/>
      <c r="Z199" s="284"/>
    </row>
    <row r="200" ht="15.75" customHeight="1" spans="1:26">
      <c r="A200" s="284"/>
      <c r="B200" s="284"/>
      <c r="C200" s="284"/>
      <c r="D200" s="284"/>
      <c r="E200" s="284"/>
      <c r="F200" s="284"/>
      <c r="G200" s="284"/>
      <c r="H200" s="284"/>
      <c r="I200" s="284"/>
      <c r="J200" s="284"/>
      <c r="K200" s="284"/>
      <c r="L200" s="284"/>
      <c r="M200" s="284"/>
      <c r="N200" s="284"/>
      <c r="O200" s="284"/>
      <c r="P200" s="284"/>
      <c r="Q200" s="284"/>
      <c r="R200" s="284"/>
      <c r="S200" s="284"/>
      <c r="T200" s="284"/>
      <c r="U200" s="284"/>
      <c r="V200" s="284"/>
      <c r="W200" s="284"/>
      <c r="X200" s="284"/>
      <c r="Y200" s="284"/>
      <c r="Z200" s="284"/>
    </row>
    <row r="201" ht="15.75" customHeight="1" spans="1:26">
      <c r="A201" s="284"/>
      <c r="B201" s="284"/>
      <c r="C201" s="284"/>
      <c r="D201" s="284"/>
      <c r="E201" s="284"/>
      <c r="F201" s="284"/>
      <c r="G201" s="284"/>
      <c r="H201" s="284"/>
      <c r="I201" s="284"/>
      <c r="J201" s="284"/>
      <c r="K201" s="284"/>
      <c r="L201" s="284"/>
      <c r="M201" s="284"/>
      <c r="N201" s="284"/>
      <c r="O201" s="284"/>
      <c r="P201" s="284"/>
      <c r="Q201" s="284"/>
      <c r="R201" s="284"/>
      <c r="S201" s="284"/>
      <c r="T201" s="284"/>
      <c r="U201" s="284"/>
      <c r="V201" s="284"/>
      <c r="W201" s="284"/>
      <c r="X201" s="284"/>
      <c r="Y201" s="284"/>
      <c r="Z201" s="284"/>
    </row>
    <row r="202" ht="15.75" customHeight="1" spans="1:26">
      <c r="A202" s="284"/>
      <c r="B202" s="284"/>
      <c r="C202" s="284"/>
      <c r="D202" s="284"/>
      <c r="E202" s="284"/>
      <c r="F202" s="284"/>
      <c r="G202" s="284"/>
      <c r="H202" s="284"/>
      <c r="I202" s="284"/>
      <c r="J202" s="284"/>
      <c r="K202" s="284"/>
      <c r="L202" s="284"/>
      <c r="M202" s="284"/>
      <c r="N202" s="284"/>
      <c r="O202" s="284"/>
      <c r="P202" s="284"/>
      <c r="Q202" s="284"/>
      <c r="R202" s="284"/>
      <c r="S202" s="284"/>
      <c r="T202" s="284"/>
      <c r="U202" s="284"/>
      <c r="V202" s="284"/>
      <c r="W202" s="284"/>
      <c r="X202" s="284"/>
      <c r="Y202" s="284"/>
      <c r="Z202" s="284"/>
    </row>
    <row r="203" ht="15.75" customHeight="1" spans="1:26">
      <c r="A203" s="284"/>
      <c r="B203" s="284"/>
      <c r="C203" s="284"/>
      <c r="D203" s="284"/>
      <c r="E203" s="284"/>
      <c r="F203" s="284"/>
      <c r="G203" s="284"/>
      <c r="H203" s="284"/>
      <c r="I203" s="284"/>
      <c r="J203" s="284"/>
      <c r="K203" s="284"/>
      <c r="L203" s="284"/>
      <c r="M203" s="284"/>
      <c r="N203" s="284"/>
      <c r="O203" s="284"/>
      <c r="P203" s="284"/>
      <c r="Q203" s="284"/>
      <c r="R203" s="284"/>
      <c r="S203" s="284"/>
      <c r="T203" s="284"/>
      <c r="U203" s="284"/>
      <c r="V203" s="284"/>
      <c r="W203" s="284"/>
      <c r="X203" s="284"/>
      <c r="Y203" s="284"/>
      <c r="Z203" s="284"/>
    </row>
    <row r="204" ht="15.75" customHeight="1" spans="1:26">
      <c r="A204" s="284"/>
      <c r="B204" s="284"/>
      <c r="C204" s="284"/>
      <c r="D204" s="284"/>
      <c r="E204" s="284"/>
      <c r="F204" s="284"/>
      <c r="G204" s="284"/>
      <c r="H204" s="284"/>
      <c r="I204" s="284"/>
      <c r="J204" s="284"/>
      <c r="K204" s="284"/>
      <c r="L204" s="284"/>
      <c r="M204" s="284"/>
      <c r="N204" s="284"/>
      <c r="O204" s="284"/>
      <c r="P204" s="284"/>
      <c r="Q204" s="284"/>
      <c r="R204" s="284"/>
      <c r="S204" s="284"/>
      <c r="T204" s="284"/>
      <c r="U204" s="284"/>
      <c r="V204" s="284"/>
      <c r="W204" s="284"/>
      <c r="X204" s="284"/>
      <c r="Y204" s="284"/>
      <c r="Z204" s="284"/>
    </row>
    <row r="205" ht="15.75" customHeight="1" spans="1:26">
      <c r="A205" s="284"/>
      <c r="B205" s="284"/>
      <c r="C205" s="284"/>
      <c r="D205" s="284"/>
      <c r="E205" s="284"/>
      <c r="F205" s="284"/>
      <c r="G205" s="284"/>
      <c r="H205" s="284"/>
      <c r="I205" s="284"/>
      <c r="J205" s="284"/>
      <c r="K205" s="284"/>
      <c r="L205" s="284"/>
      <c r="M205" s="284"/>
      <c r="N205" s="284"/>
      <c r="O205" s="284"/>
      <c r="P205" s="284"/>
      <c r="Q205" s="284"/>
      <c r="R205" s="284"/>
      <c r="S205" s="284"/>
      <c r="T205" s="284"/>
      <c r="U205" s="284"/>
      <c r="V205" s="284"/>
      <c r="W205" s="284"/>
      <c r="X205" s="284"/>
      <c r="Y205" s="284"/>
      <c r="Z205" s="284"/>
    </row>
    <row r="206" ht="15.75" customHeight="1" spans="1:26">
      <c r="A206" s="284"/>
      <c r="B206" s="284"/>
      <c r="C206" s="284"/>
      <c r="D206" s="284"/>
      <c r="E206" s="284"/>
      <c r="F206" s="284"/>
      <c r="G206" s="284"/>
      <c r="H206" s="284"/>
      <c r="I206" s="284"/>
      <c r="J206" s="284"/>
      <c r="K206" s="284"/>
      <c r="L206" s="284"/>
      <c r="M206" s="284"/>
      <c r="N206" s="284"/>
      <c r="O206" s="284"/>
      <c r="P206" s="284"/>
      <c r="Q206" s="284"/>
      <c r="R206" s="284"/>
      <c r="S206" s="284"/>
      <c r="T206" s="284"/>
      <c r="U206" s="284"/>
      <c r="V206" s="284"/>
      <c r="W206" s="284"/>
      <c r="X206" s="284"/>
      <c r="Y206" s="284"/>
      <c r="Z206" s="284"/>
    </row>
    <row r="207" ht="15.75" customHeight="1" spans="1:26">
      <c r="A207" s="284"/>
      <c r="B207" s="284"/>
      <c r="C207" s="284"/>
      <c r="D207" s="284"/>
      <c r="E207" s="284"/>
      <c r="F207" s="284"/>
      <c r="G207" s="284"/>
      <c r="H207" s="284"/>
      <c r="I207" s="284"/>
      <c r="J207" s="284"/>
      <c r="K207" s="284"/>
      <c r="L207" s="284"/>
      <c r="M207" s="284"/>
      <c r="N207" s="284"/>
      <c r="O207" s="284"/>
      <c r="P207" s="284"/>
      <c r="Q207" s="284"/>
      <c r="R207" s="284"/>
      <c r="S207" s="284"/>
      <c r="T207" s="284"/>
      <c r="U207" s="284"/>
      <c r="V207" s="284"/>
      <c r="W207" s="284"/>
      <c r="X207" s="284"/>
      <c r="Y207" s="284"/>
      <c r="Z207" s="284"/>
    </row>
    <row r="208" ht="15.75" customHeight="1" spans="1:26">
      <c r="A208" s="284"/>
      <c r="B208" s="284"/>
      <c r="C208" s="284"/>
      <c r="D208" s="284"/>
      <c r="E208" s="284"/>
      <c r="F208" s="284"/>
      <c r="G208" s="284"/>
      <c r="H208" s="284"/>
      <c r="I208" s="284"/>
      <c r="J208" s="284"/>
      <c r="K208" s="284"/>
      <c r="L208" s="284"/>
      <c r="M208" s="284"/>
      <c r="N208" s="284"/>
      <c r="O208" s="284"/>
      <c r="P208" s="284"/>
      <c r="Q208" s="284"/>
      <c r="R208" s="284"/>
      <c r="S208" s="284"/>
      <c r="T208" s="284"/>
      <c r="U208" s="284"/>
      <c r="V208" s="284"/>
      <c r="W208" s="284"/>
      <c r="X208" s="284"/>
      <c r="Y208" s="284"/>
      <c r="Z208" s="284"/>
    </row>
    <row r="209" ht="15.75" customHeight="1" spans="1:26">
      <c r="A209" s="284"/>
      <c r="B209" s="284"/>
      <c r="C209" s="284"/>
      <c r="D209" s="284"/>
      <c r="E209" s="284"/>
      <c r="F209" s="284"/>
      <c r="G209" s="284"/>
      <c r="H209" s="284"/>
      <c r="I209" s="284"/>
      <c r="J209" s="284"/>
      <c r="K209" s="284"/>
      <c r="L209" s="284"/>
      <c r="M209" s="284"/>
      <c r="N209" s="284"/>
      <c r="O209" s="284"/>
      <c r="P209" s="284"/>
      <c r="Q209" s="284"/>
      <c r="R209" s="284"/>
      <c r="S209" s="284"/>
      <c r="T209" s="284"/>
      <c r="U209" s="284"/>
      <c r="V209" s="284"/>
      <c r="W209" s="284"/>
      <c r="X209" s="284"/>
      <c r="Y209" s="284"/>
      <c r="Z209" s="284"/>
    </row>
    <row r="210" ht="15.75" customHeight="1" spans="1:26">
      <c r="A210" s="284"/>
      <c r="B210" s="284"/>
      <c r="C210" s="284"/>
      <c r="D210" s="284"/>
      <c r="E210" s="284"/>
      <c r="F210" s="284"/>
      <c r="G210" s="284"/>
      <c r="H210" s="284"/>
      <c r="I210" s="284"/>
      <c r="J210" s="284"/>
      <c r="K210" s="284"/>
      <c r="L210" s="284"/>
      <c r="M210" s="284"/>
      <c r="N210" s="284"/>
      <c r="O210" s="284"/>
      <c r="P210" s="284"/>
      <c r="Q210" s="284"/>
      <c r="R210" s="284"/>
      <c r="S210" s="284"/>
      <c r="T210" s="284"/>
      <c r="U210" s="284"/>
      <c r="V210" s="284"/>
      <c r="W210" s="284"/>
      <c r="X210" s="284"/>
      <c r="Y210" s="284"/>
      <c r="Z210" s="284"/>
    </row>
    <row r="211" ht="15.75" customHeight="1" spans="1:26">
      <c r="A211" s="284"/>
      <c r="B211" s="284"/>
      <c r="C211" s="284"/>
      <c r="D211" s="284"/>
      <c r="E211" s="284"/>
      <c r="F211" s="284"/>
      <c r="G211" s="284"/>
      <c r="H211" s="284"/>
      <c r="I211" s="284"/>
      <c r="J211" s="284"/>
      <c r="K211" s="284"/>
      <c r="L211" s="284"/>
      <c r="M211" s="284"/>
      <c r="N211" s="284"/>
      <c r="O211" s="284"/>
      <c r="P211" s="284"/>
      <c r="Q211" s="284"/>
      <c r="R211" s="284"/>
      <c r="S211" s="284"/>
      <c r="T211" s="284"/>
      <c r="U211" s="284"/>
      <c r="V211" s="284"/>
      <c r="W211" s="284"/>
      <c r="X211" s="284"/>
      <c r="Y211" s="284"/>
      <c r="Z211" s="284"/>
    </row>
    <row r="212" ht="15.75" customHeight="1" spans="1:26">
      <c r="A212" s="284"/>
      <c r="B212" s="284"/>
      <c r="C212" s="284"/>
      <c r="D212" s="284"/>
      <c r="E212" s="284"/>
      <c r="F212" s="284"/>
      <c r="G212" s="284"/>
      <c r="H212" s="284"/>
      <c r="I212" s="284"/>
      <c r="J212" s="284"/>
      <c r="K212" s="284"/>
      <c r="L212" s="284"/>
      <c r="M212" s="284"/>
      <c r="N212" s="284"/>
      <c r="O212" s="284"/>
      <c r="P212" s="284"/>
      <c r="Q212" s="284"/>
      <c r="R212" s="284"/>
      <c r="S212" s="284"/>
      <c r="T212" s="284"/>
      <c r="U212" s="284"/>
      <c r="V212" s="284"/>
      <c r="W212" s="284"/>
      <c r="X212" s="284"/>
      <c r="Y212" s="284"/>
      <c r="Z212" s="284"/>
    </row>
    <row r="213" ht="15.75" customHeight="1" spans="1:26">
      <c r="A213" s="284"/>
      <c r="B213" s="284"/>
      <c r="C213" s="284"/>
      <c r="D213" s="284"/>
      <c r="E213" s="284"/>
      <c r="F213" s="284"/>
      <c r="G213" s="284"/>
      <c r="H213" s="284"/>
      <c r="I213" s="284"/>
      <c r="J213" s="284"/>
      <c r="K213" s="284"/>
      <c r="L213" s="284"/>
      <c r="M213" s="284"/>
      <c r="N213" s="284"/>
      <c r="O213" s="284"/>
      <c r="P213" s="284"/>
      <c r="Q213" s="284"/>
      <c r="R213" s="284"/>
      <c r="S213" s="284"/>
      <c r="T213" s="284"/>
      <c r="U213" s="284"/>
      <c r="V213" s="284"/>
      <c r="W213" s="284"/>
      <c r="X213" s="284"/>
      <c r="Y213" s="284"/>
      <c r="Z213" s="284"/>
    </row>
    <row r="214" ht="15.75" customHeight="1" spans="1:26">
      <c r="A214" s="284"/>
      <c r="B214" s="284"/>
      <c r="C214" s="284"/>
      <c r="D214" s="284"/>
      <c r="E214" s="284"/>
      <c r="F214" s="284"/>
      <c r="G214" s="284"/>
      <c r="H214" s="284"/>
      <c r="I214" s="284"/>
      <c r="J214" s="284"/>
      <c r="K214" s="284"/>
      <c r="L214" s="284"/>
      <c r="M214" s="284"/>
      <c r="N214" s="284"/>
      <c r="O214" s="284"/>
      <c r="P214" s="284"/>
      <c r="Q214" s="284"/>
      <c r="R214" s="284"/>
      <c r="S214" s="284"/>
      <c r="T214" s="284"/>
      <c r="U214" s="284"/>
      <c r="V214" s="284"/>
      <c r="W214" s="284"/>
      <c r="X214" s="284"/>
      <c r="Y214" s="284"/>
      <c r="Z214" s="284"/>
    </row>
    <row r="215" ht="15.75" customHeight="1" spans="1:26">
      <c r="A215" s="284"/>
      <c r="B215" s="284"/>
      <c r="C215" s="284"/>
      <c r="D215" s="284"/>
      <c r="E215" s="284"/>
      <c r="F215" s="284"/>
      <c r="G215" s="284"/>
      <c r="H215" s="284"/>
      <c r="I215" s="284"/>
      <c r="J215" s="284"/>
      <c r="K215" s="284"/>
      <c r="L215" s="284"/>
      <c r="M215" s="284"/>
      <c r="N215" s="284"/>
      <c r="O215" s="284"/>
      <c r="P215" s="284"/>
      <c r="Q215" s="284"/>
      <c r="R215" s="284"/>
      <c r="S215" s="284"/>
      <c r="T215" s="284"/>
      <c r="U215" s="284"/>
      <c r="V215" s="284"/>
      <c r="W215" s="284"/>
      <c r="X215" s="284"/>
      <c r="Y215" s="284"/>
      <c r="Z215" s="284"/>
    </row>
    <row r="216" ht="15.75" customHeight="1" spans="1:26">
      <c r="A216" s="284"/>
      <c r="B216" s="284"/>
      <c r="C216" s="284"/>
      <c r="D216" s="284"/>
      <c r="E216" s="284"/>
      <c r="F216" s="284"/>
      <c r="G216" s="284"/>
      <c r="H216" s="284"/>
      <c r="I216" s="284"/>
      <c r="J216" s="284"/>
      <c r="K216" s="284"/>
      <c r="L216" s="284"/>
      <c r="M216" s="284"/>
      <c r="N216" s="284"/>
      <c r="O216" s="284"/>
      <c r="P216" s="284"/>
      <c r="Q216" s="284"/>
      <c r="R216" s="284"/>
      <c r="S216" s="284"/>
      <c r="T216" s="284"/>
      <c r="U216" s="284"/>
      <c r="V216" s="284"/>
      <c r="W216" s="284"/>
      <c r="X216" s="284"/>
      <c r="Y216" s="284"/>
      <c r="Z216" s="284"/>
    </row>
    <row r="217" ht="15.75" customHeight="1" spans="1:26">
      <c r="A217" s="284"/>
      <c r="B217" s="284"/>
      <c r="C217" s="284"/>
      <c r="D217" s="284"/>
      <c r="E217" s="284"/>
      <c r="F217" s="284"/>
      <c r="G217" s="284"/>
      <c r="H217" s="284"/>
      <c r="I217" s="284"/>
      <c r="J217" s="284"/>
      <c r="K217" s="284"/>
      <c r="L217" s="284"/>
      <c r="M217" s="284"/>
      <c r="N217" s="284"/>
      <c r="O217" s="284"/>
      <c r="P217" s="284"/>
      <c r="Q217" s="284"/>
      <c r="R217" s="284"/>
      <c r="S217" s="284"/>
      <c r="T217" s="284"/>
      <c r="U217" s="284"/>
      <c r="V217" s="284"/>
      <c r="W217" s="284"/>
      <c r="X217" s="284"/>
      <c r="Y217" s="284"/>
      <c r="Z217" s="284"/>
    </row>
    <row r="218" ht="15.75" customHeight="1" spans="1:26">
      <c r="A218" s="284"/>
      <c r="B218" s="284"/>
      <c r="C218" s="284"/>
      <c r="D218" s="284"/>
      <c r="E218" s="284"/>
      <c r="F218" s="284"/>
      <c r="G218" s="284"/>
      <c r="H218" s="284"/>
      <c r="I218" s="284"/>
      <c r="J218" s="284"/>
      <c r="K218" s="284"/>
      <c r="L218" s="284"/>
      <c r="M218" s="284"/>
      <c r="N218" s="284"/>
      <c r="O218" s="284"/>
      <c r="P218" s="284"/>
      <c r="Q218" s="284"/>
      <c r="R218" s="284"/>
      <c r="S218" s="284"/>
      <c r="T218" s="284"/>
      <c r="U218" s="284"/>
      <c r="V218" s="284"/>
      <c r="W218" s="284"/>
      <c r="X218" s="284"/>
      <c r="Y218" s="284"/>
      <c r="Z218" s="284"/>
    </row>
    <row r="219" ht="15.75" customHeight="1" spans="1:26">
      <c r="A219" s="284"/>
      <c r="B219" s="284"/>
      <c r="C219" s="284"/>
      <c r="D219" s="284"/>
      <c r="E219" s="284"/>
      <c r="F219" s="284"/>
      <c r="G219" s="284"/>
      <c r="H219" s="284"/>
      <c r="I219" s="284"/>
      <c r="J219" s="284"/>
      <c r="K219" s="284"/>
      <c r="L219" s="284"/>
      <c r="M219" s="284"/>
      <c r="N219" s="284"/>
      <c r="O219" s="284"/>
      <c r="P219" s="284"/>
      <c r="Q219" s="284"/>
      <c r="R219" s="284"/>
      <c r="S219" s="284"/>
      <c r="T219" s="284"/>
      <c r="U219" s="284"/>
      <c r="V219" s="284"/>
      <c r="W219" s="284"/>
      <c r="X219" s="284"/>
      <c r="Y219" s="284"/>
      <c r="Z219" s="284"/>
    </row>
    <row r="220" ht="15.75" customHeight="1" spans="1:26">
      <c r="A220" s="284"/>
      <c r="B220" s="284"/>
      <c r="C220" s="284"/>
      <c r="D220" s="284"/>
      <c r="E220" s="284"/>
      <c r="F220" s="284"/>
      <c r="G220" s="284"/>
      <c r="H220" s="284"/>
      <c r="I220" s="284"/>
      <c r="J220" s="284"/>
      <c r="K220" s="284"/>
      <c r="L220" s="284"/>
      <c r="M220" s="284"/>
      <c r="N220" s="284"/>
      <c r="O220" s="284"/>
      <c r="P220" s="284"/>
      <c r="Q220" s="284"/>
      <c r="R220" s="284"/>
      <c r="S220" s="284"/>
      <c r="T220" s="284"/>
      <c r="U220" s="284"/>
      <c r="V220" s="284"/>
      <c r="W220" s="284"/>
      <c r="X220" s="284"/>
      <c r="Y220" s="284"/>
      <c r="Z220" s="284"/>
    </row>
    <row r="221" ht="15.75" customHeight="1" spans="1:26">
      <c r="A221" s="284"/>
      <c r="B221" s="284"/>
      <c r="C221" s="284"/>
      <c r="D221" s="284"/>
      <c r="E221" s="284"/>
      <c r="F221" s="284"/>
      <c r="G221" s="284"/>
      <c r="H221" s="284"/>
      <c r="I221" s="284"/>
      <c r="J221" s="284"/>
      <c r="K221" s="284"/>
      <c r="L221" s="284"/>
      <c r="M221" s="284"/>
      <c r="N221" s="284"/>
      <c r="O221" s="284"/>
      <c r="P221" s="284"/>
      <c r="Q221" s="284"/>
      <c r="R221" s="284"/>
      <c r="S221" s="284"/>
      <c r="T221" s="284"/>
      <c r="U221" s="284"/>
      <c r="V221" s="284"/>
      <c r="W221" s="284"/>
      <c r="X221" s="284"/>
      <c r="Y221" s="284"/>
      <c r="Z221" s="284"/>
    </row>
    <row r="222" ht="15.75" customHeight="1" spans="1:26">
      <c r="A222" s="284"/>
      <c r="B222" s="284"/>
      <c r="C222" s="284"/>
      <c r="D222" s="284"/>
      <c r="E222" s="284"/>
      <c r="F222" s="284"/>
      <c r="G222" s="284"/>
      <c r="H222" s="284"/>
      <c r="I222" s="284"/>
      <c r="J222" s="284"/>
      <c r="K222" s="284"/>
      <c r="L222" s="284"/>
      <c r="M222" s="284"/>
      <c r="N222" s="284"/>
      <c r="O222" s="284"/>
      <c r="P222" s="284"/>
      <c r="Q222" s="284"/>
      <c r="R222" s="284"/>
      <c r="S222" s="284"/>
      <c r="T222" s="284"/>
      <c r="U222" s="284"/>
      <c r="V222" s="284"/>
      <c r="W222" s="284"/>
      <c r="X222" s="284"/>
      <c r="Y222" s="284"/>
      <c r="Z222" s="284"/>
    </row>
    <row r="223" ht="15.75" customHeight="1" spans="1:26">
      <c r="A223" s="284"/>
      <c r="B223" s="284"/>
      <c r="C223" s="284"/>
      <c r="D223" s="284"/>
      <c r="E223" s="284"/>
      <c r="F223" s="284"/>
      <c r="G223" s="284"/>
      <c r="H223" s="284"/>
      <c r="I223" s="284"/>
      <c r="J223" s="284"/>
      <c r="K223" s="284"/>
      <c r="L223" s="284"/>
      <c r="M223" s="284"/>
      <c r="N223" s="284"/>
      <c r="O223" s="284"/>
      <c r="P223" s="284"/>
      <c r="Q223" s="284"/>
      <c r="R223" s="284"/>
      <c r="S223" s="284"/>
      <c r="T223" s="284"/>
      <c r="U223" s="284"/>
      <c r="V223" s="284"/>
      <c r="W223" s="284"/>
      <c r="X223" s="284"/>
      <c r="Y223" s="284"/>
      <c r="Z223" s="284"/>
    </row>
    <row r="224" ht="15.75" customHeight="1" spans="1:26">
      <c r="A224" s="284"/>
      <c r="B224" s="284"/>
      <c r="C224" s="284"/>
      <c r="D224" s="284"/>
      <c r="E224" s="284"/>
      <c r="F224" s="284"/>
      <c r="G224" s="284"/>
      <c r="H224" s="284"/>
      <c r="I224" s="284"/>
      <c r="J224" s="284"/>
      <c r="K224" s="284"/>
      <c r="L224" s="284"/>
      <c r="M224" s="284"/>
      <c r="N224" s="284"/>
      <c r="O224" s="284"/>
      <c r="P224" s="284"/>
      <c r="Q224" s="284"/>
      <c r="R224" s="284"/>
      <c r="S224" s="284"/>
      <c r="T224" s="284"/>
      <c r="U224" s="284"/>
      <c r="V224" s="284"/>
      <c r="W224" s="284"/>
      <c r="X224" s="284"/>
      <c r="Y224" s="284"/>
      <c r="Z224" s="284"/>
    </row>
    <row r="225" ht="15.75" customHeight="1" spans="1:26">
      <c r="A225" s="284"/>
      <c r="B225" s="284"/>
      <c r="C225" s="284"/>
      <c r="D225" s="284"/>
      <c r="E225" s="284"/>
      <c r="F225" s="284"/>
      <c r="G225" s="284"/>
      <c r="H225" s="284"/>
      <c r="I225" s="284"/>
      <c r="J225" s="284"/>
      <c r="K225" s="284"/>
      <c r="L225" s="284"/>
      <c r="M225" s="284"/>
      <c r="N225" s="284"/>
      <c r="O225" s="284"/>
      <c r="P225" s="284"/>
      <c r="Q225" s="284"/>
      <c r="R225" s="284"/>
      <c r="S225" s="284"/>
      <c r="T225" s="284"/>
      <c r="U225" s="284"/>
      <c r="V225" s="284"/>
      <c r="W225" s="284"/>
      <c r="X225" s="284"/>
      <c r="Y225" s="284"/>
      <c r="Z225" s="284"/>
    </row>
    <row r="226" ht="15.75" customHeight="1" spans="1:26">
      <c r="A226" s="284"/>
      <c r="B226" s="284"/>
      <c r="C226" s="284"/>
      <c r="D226" s="284"/>
      <c r="E226" s="284"/>
      <c r="F226" s="284"/>
      <c r="G226" s="284"/>
      <c r="H226" s="284"/>
      <c r="I226" s="284"/>
      <c r="J226" s="284"/>
      <c r="K226" s="284"/>
      <c r="L226" s="284"/>
      <c r="M226" s="284"/>
      <c r="N226" s="284"/>
      <c r="O226" s="284"/>
      <c r="P226" s="284"/>
      <c r="Q226" s="284"/>
      <c r="R226" s="284"/>
      <c r="S226" s="284"/>
      <c r="T226" s="284"/>
      <c r="U226" s="284"/>
      <c r="V226" s="284"/>
      <c r="W226" s="284"/>
      <c r="X226" s="284"/>
      <c r="Y226" s="284"/>
      <c r="Z226" s="284"/>
    </row>
    <row r="227" ht="15.75" customHeight="1" spans="1:26">
      <c r="A227" s="284"/>
      <c r="B227" s="284"/>
      <c r="C227" s="284"/>
      <c r="D227" s="284"/>
      <c r="E227" s="284"/>
      <c r="F227" s="284"/>
      <c r="G227" s="284"/>
      <c r="H227" s="284"/>
      <c r="I227" s="284"/>
      <c r="J227" s="284"/>
      <c r="K227" s="284"/>
      <c r="L227" s="284"/>
      <c r="M227" s="284"/>
      <c r="N227" s="284"/>
      <c r="O227" s="284"/>
      <c r="P227" s="284"/>
      <c r="Q227" s="284"/>
      <c r="R227" s="284"/>
      <c r="S227" s="284"/>
      <c r="T227" s="284"/>
      <c r="U227" s="284"/>
      <c r="V227" s="284"/>
      <c r="W227" s="284"/>
      <c r="X227" s="284"/>
      <c r="Y227" s="284"/>
      <c r="Z227" s="284"/>
    </row>
    <row r="228" ht="15.75" customHeight="1" spans="1:26">
      <c r="A228" s="284"/>
      <c r="B228" s="284"/>
      <c r="C228" s="284"/>
      <c r="D228" s="284"/>
      <c r="E228" s="284"/>
      <c r="F228" s="284"/>
      <c r="G228" s="284"/>
      <c r="H228" s="284"/>
      <c r="I228" s="284"/>
      <c r="J228" s="284"/>
      <c r="K228" s="284"/>
      <c r="L228" s="284"/>
      <c r="M228" s="284"/>
      <c r="N228" s="284"/>
      <c r="O228" s="284"/>
      <c r="P228" s="284"/>
      <c r="Q228" s="284"/>
      <c r="R228" s="284"/>
      <c r="S228" s="284"/>
      <c r="T228" s="284"/>
      <c r="U228" s="284"/>
      <c r="V228" s="284"/>
      <c r="W228" s="284"/>
      <c r="X228" s="284"/>
      <c r="Y228" s="284"/>
      <c r="Z228" s="284"/>
    </row>
    <row r="229" ht="15.75" customHeight="1" spans="1:26">
      <c r="A229" s="284"/>
      <c r="B229" s="284"/>
      <c r="C229" s="284"/>
      <c r="D229" s="284"/>
      <c r="E229" s="284"/>
      <c r="F229" s="284"/>
      <c r="G229" s="284"/>
      <c r="H229" s="284"/>
      <c r="I229" s="284"/>
      <c r="J229" s="284"/>
      <c r="K229" s="284"/>
      <c r="L229" s="284"/>
      <c r="M229" s="284"/>
      <c r="N229" s="284"/>
      <c r="O229" s="284"/>
      <c r="P229" s="284"/>
      <c r="Q229" s="284"/>
      <c r="R229" s="284"/>
      <c r="S229" s="284"/>
      <c r="T229" s="284"/>
      <c r="U229" s="284"/>
      <c r="V229" s="284"/>
      <c r="W229" s="284"/>
      <c r="X229" s="284"/>
      <c r="Y229" s="284"/>
      <c r="Z229" s="284"/>
    </row>
    <row r="230" ht="15.75" customHeight="1" spans="1:26">
      <c r="A230" s="284"/>
      <c r="B230" s="284"/>
      <c r="C230" s="284"/>
      <c r="D230" s="284"/>
      <c r="E230" s="284"/>
      <c r="F230" s="284"/>
      <c r="G230" s="284"/>
      <c r="H230" s="284"/>
      <c r="I230" s="284"/>
      <c r="J230" s="284"/>
      <c r="K230" s="284"/>
      <c r="L230" s="284"/>
      <c r="M230" s="284"/>
      <c r="N230" s="284"/>
      <c r="O230" s="284"/>
      <c r="P230" s="284"/>
      <c r="Q230" s="284"/>
      <c r="R230" s="284"/>
      <c r="S230" s="284"/>
      <c r="T230" s="284"/>
      <c r="U230" s="284"/>
      <c r="V230" s="284"/>
      <c r="W230" s="284"/>
      <c r="X230" s="284"/>
      <c r="Y230" s="284"/>
      <c r="Z230" s="284"/>
    </row>
    <row r="231" ht="15.75" customHeight="1" spans="1:26">
      <c r="A231" s="284"/>
      <c r="B231" s="284"/>
      <c r="C231" s="284"/>
      <c r="D231" s="284"/>
      <c r="E231" s="284"/>
      <c r="F231" s="284"/>
      <c r="G231" s="284"/>
      <c r="H231" s="284"/>
      <c r="I231" s="284"/>
      <c r="J231" s="284"/>
      <c r="K231" s="284"/>
      <c r="L231" s="284"/>
      <c r="M231" s="284"/>
      <c r="N231" s="284"/>
      <c r="O231" s="284"/>
      <c r="P231" s="284"/>
      <c r="Q231" s="284"/>
      <c r="R231" s="284"/>
      <c r="S231" s="284"/>
      <c r="T231" s="284"/>
      <c r="U231" s="284"/>
      <c r="V231" s="284"/>
      <c r="W231" s="284"/>
      <c r="X231" s="284"/>
      <c r="Y231" s="284"/>
      <c r="Z231" s="284"/>
    </row>
    <row r="232" ht="15.75" customHeight="1" spans="1:26">
      <c r="A232" s="284"/>
      <c r="B232" s="284"/>
      <c r="C232" s="284"/>
      <c r="D232" s="284"/>
      <c r="E232" s="284"/>
      <c r="F232" s="284"/>
      <c r="G232" s="284"/>
      <c r="H232" s="284"/>
      <c r="I232" s="284"/>
      <c r="J232" s="284"/>
      <c r="K232" s="284"/>
      <c r="L232" s="284"/>
      <c r="M232" s="284"/>
      <c r="N232" s="284"/>
      <c r="O232" s="284"/>
      <c r="P232" s="284"/>
      <c r="Q232" s="284"/>
      <c r="R232" s="284"/>
      <c r="S232" s="284"/>
      <c r="T232" s="284"/>
      <c r="U232" s="284"/>
      <c r="V232" s="284"/>
      <c r="W232" s="284"/>
      <c r="X232" s="284"/>
      <c r="Y232" s="284"/>
      <c r="Z232" s="284"/>
    </row>
    <row r="233" ht="15.75" customHeight="1" spans="1:26">
      <c r="A233" s="284"/>
      <c r="B233" s="284"/>
      <c r="C233" s="284"/>
      <c r="D233" s="284"/>
      <c r="E233" s="284"/>
      <c r="F233" s="284"/>
      <c r="G233" s="284"/>
      <c r="H233" s="284"/>
      <c r="I233" s="284"/>
      <c r="J233" s="284"/>
      <c r="K233" s="284"/>
      <c r="L233" s="284"/>
      <c r="M233" s="284"/>
      <c r="N233" s="284"/>
      <c r="O233" s="284"/>
      <c r="P233" s="284"/>
      <c r="Q233" s="284"/>
      <c r="R233" s="284"/>
      <c r="S233" s="284"/>
      <c r="T233" s="284"/>
      <c r="U233" s="284"/>
      <c r="V233" s="284"/>
      <c r="W233" s="284"/>
      <c r="X233" s="284"/>
      <c r="Y233" s="284"/>
      <c r="Z233" s="284"/>
    </row>
    <row r="234" ht="15.75" customHeight="1" spans="1:26">
      <c r="A234" s="284"/>
      <c r="B234" s="284"/>
      <c r="C234" s="284"/>
      <c r="D234" s="284"/>
      <c r="E234" s="284"/>
      <c r="F234" s="284"/>
      <c r="G234" s="284"/>
      <c r="H234" s="284"/>
      <c r="I234" s="284"/>
      <c r="J234" s="284"/>
      <c r="K234" s="284"/>
      <c r="L234" s="284"/>
      <c r="M234" s="284"/>
      <c r="N234" s="284"/>
      <c r="O234" s="284"/>
      <c r="P234" s="284"/>
      <c r="Q234" s="284"/>
      <c r="R234" s="284"/>
      <c r="S234" s="284"/>
      <c r="T234" s="284"/>
      <c r="U234" s="284"/>
      <c r="V234" s="284"/>
      <c r="W234" s="284"/>
      <c r="X234" s="284"/>
      <c r="Y234" s="284"/>
      <c r="Z234" s="284"/>
    </row>
    <row r="235" ht="15.75" customHeight="1" spans="1:26">
      <c r="A235" s="284"/>
      <c r="B235" s="284"/>
      <c r="C235" s="284"/>
      <c r="D235" s="284"/>
      <c r="E235" s="284"/>
      <c r="F235" s="284"/>
      <c r="G235" s="284"/>
      <c r="H235" s="284"/>
      <c r="I235" s="284"/>
      <c r="J235" s="284"/>
      <c r="K235" s="284"/>
      <c r="L235" s="284"/>
      <c r="M235" s="284"/>
      <c r="N235" s="284"/>
      <c r="O235" s="284"/>
      <c r="P235" s="284"/>
      <c r="Q235" s="284"/>
      <c r="R235" s="284"/>
      <c r="S235" s="284"/>
      <c r="T235" s="284"/>
      <c r="U235" s="284"/>
      <c r="V235" s="284"/>
      <c r="W235" s="284"/>
      <c r="X235" s="284"/>
      <c r="Y235" s="284"/>
      <c r="Z235" s="284"/>
    </row>
    <row r="236" ht="15.75" customHeight="1" spans="1:26">
      <c r="A236" s="284"/>
      <c r="B236" s="284"/>
      <c r="C236" s="284"/>
      <c r="D236" s="284"/>
      <c r="E236" s="284"/>
      <c r="F236" s="284"/>
      <c r="G236" s="284"/>
      <c r="H236" s="284"/>
      <c r="I236" s="284"/>
      <c r="J236" s="284"/>
      <c r="K236" s="284"/>
      <c r="L236" s="284"/>
      <c r="M236" s="284"/>
      <c r="N236" s="284"/>
      <c r="O236" s="284"/>
      <c r="P236" s="284"/>
      <c r="Q236" s="284"/>
      <c r="R236" s="284"/>
      <c r="S236" s="284"/>
      <c r="T236" s="284"/>
      <c r="U236" s="284"/>
      <c r="V236" s="284"/>
      <c r="W236" s="284"/>
      <c r="X236" s="284"/>
      <c r="Y236" s="284"/>
      <c r="Z236" s="284"/>
    </row>
    <row r="237" ht="15.75" customHeight="1" spans="1:26">
      <c r="A237" s="284"/>
      <c r="B237" s="284"/>
      <c r="C237" s="284"/>
      <c r="D237" s="284"/>
      <c r="E237" s="284"/>
      <c r="F237" s="284"/>
      <c r="G237" s="284"/>
      <c r="H237" s="284"/>
      <c r="I237" s="284"/>
      <c r="J237" s="284"/>
      <c r="K237" s="284"/>
      <c r="L237" s="284"/>
      <c r="M237" s="284"/>
      <c r="N237" s="284"/>
      <c r="O237" s="284"/>
      <c r="P237" s="284"/>
      <c r="Q237" s="284"/>
      <c r="R237" s="284"/>
      <c r="S237" s="284"/>
      <c r="T237" s="284"/>
      <c r="U237" s="284"/>
      <c r="V237" s="284"/>
      <c r="W237" s="284"/>
      <c r="X237" s="284"/>
      <c r="Y237" s="284"/>
      <c r="Z237" s="284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:M1"/>
    <mergeCell ref="N18:O18"/>
    <mergeCell ref="N19:O19"/>
    <mergeCell ref="N20:O20"/>
    <mergeCell ref="N21:O21"/>
    <mergeCell ref="N22:O22"/>
    <mergeCell ref="N23:O23"/>
    <mergeCell ref="N24:O24"/>
    <mergeCell ref="E7:E13"/>
  </mergeCells>
  <printOptions horizontalCentered="1" verticalCentered="1"/>
  <pageMargins left="0.25" right="0.25" top="0.5" bottom="0.25" header="0" footer="0"/>
  <pageSetup paperSize="5" scale="85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O976"/>
  <sheetViews>
    <sheetView workbookViewId="0">
      <pane ySplit="3" topLeftCell="A19" activePane="bottomLeft" state="frozen"/>
      <selection/>
      <selection pane="bottomLeft" activeCell="G11" sqref="G11"/>
    </sheetView>
  </sheetViews>
  <sheetFormatPr defaultColWidth="14.4285714285714" defaultRowHeight="15" customHeight="1"/>
  <cols>
    <col min="1" max="1" width="6.57142857142857" style="26" customWidth="1"/>
    <col min="2" max="2" width="18.1428571428571" style="26" customWidth="1"/>
    <col min="3" max="3" width="11.8571428571429" style="26" customWidth="1"/>
    <col min="4" max="4" width="13.2857142857143" style="26" customWidth="1"/>
    <col min="5" max="5" width="14.8571428571429" style="26" customWidth="1"/>
    <col min="6" max="6" width="15.7142857142857" style="26" customWidth="1"/>
    <col min="7" max="7" width="14.1428571428571" style="26" customWidth="1"/>
    <col min="8" max="8" width="14.5714285714286" style="26" customWidth="1"/>
    <col min="9" max="9" width="14.8571428571429" style="26" customWidth="1"/>
    <col min="10" max="10" width="15" style="26" customWidth="1"/>
    <col min="11" max="11" width="20.5714285714286" style="26" customWidth="1"/>
    <col min="12" max="15" width="9.14285714285714" style="26" customWidth="1"/>
    <col min="16" max="16384" width="14.4285714285714" style="26"/>
  </cols>
  <sheetData>
    <row r="1" ht="37.5" customHeight="1" spans="1:15">
      <c r="A1" s="283" t="e">
        <f>"STATUS OF ELECTRIFICATION WORKS AT DIFFERENT HDTW SCHEMES OF AGRI IRRIGATION DEPT. UNDER BONGAON DIVISION, WBSEDCL AS ON "&amp;TEXT(EOMONTH(#REF!,0),"DD.MM.YYYY")</f>
        <v>#REF!</v>
      </c>
      <c r="L1" s="284"/>
      <c r="M1" s="284"/>
      <c r="N1" s="284"/>
      <c r="O1" s="284"/>
    </row>
    <row r="2" ht="6" customHeight="1" spans="1:15">
      <c r="A2" s="284">
        <v>6</v>
      </c>
      <c r="B2" s="284"/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</row>
    <row r="3" ht="65.25" customHeight="1" spans="1:15">
      <c r="A3" s="285" t="s">
        <v>63</v>
      </c>
      <c r="B3" s="298" t="s">
        <v>297</v>
      </c>
      <c r="C3" s="285" t="s">
        <v>209</v>
      </c>
      <c r="D3" s="285" t="s">
        <v>211</v>
      </c>
      <c r="E3" s="285" t="s">
        <v>212</v>
      </c>
      <c r="F3" s="285" t="s">
        <v>214</v>
      </c>
      <c r="G3" s="285" t="s">
        <v>298</v>
      </c>
      <c r="H3" s="285" t="s">
        <v>216</v>
      </c>
      <c r="I3" s="285" t="s">
        <v>217</v>
      </c>
      <c r="J3" s="285" t="s">
        <v>218</v>
      </c>
      <c r="K3" s="285" t="s">
        <v>181</v>
      </c>
      <c r="L3" s="284"/>
      <c r="M3" s="284"/>
      <c r="N3" s="284"/>
      <c r="O3" s="284"/>
    </row>
    <row r="4" ht="43.5" customHeight="1" spans="1:15">
      <c r="A4" s="286">
        <v>1</v>
      </c>
      <c r="B4" s="381" t="s">
        <v>299</v>
      </c>
      <c r="C4" s="286" t="s">
        <v>16</v>
      </c>
      <c r="D4" s="290" t="s">
        <v>300</v>
      </c>
      <c r="E4" s="286" t="s">
        <v>16</v>
      </c>
      <c r="F4" s="286" t="s">
        <v>222</v>
      </c>
      <c r="G4" s="286" t="s">
        <v>222</v>
      </c>
      <c r="H4" s="286" t="s">
        <v>222</v>
      </c>
      <c r="I4" s="286" t="s">
        <v>222</v>
      </c>
      <c r="J4" s="286" t="s">
        <v>223</v>
      </c>
      <c r="K4" s="286" t="s">
        <v>301</v>
      </c>
      <c r="L4" s="284"/>
      <c r="M4" s="284"/>
      <c r="N4" s="284"/>
      <c r="O4" s="284"/>
    </row>
    <row r="5" ht="36.75" customHeight="1" spans="1:15">
      <c r="A5" s="286">
        <v>2</v>
      </c>
      <c r="B5" s="381" t="s">
        <v>302</v>
      </c>
      <c r="C5" s="286" t="s">
        <v>16</v>
      </c>
      <c r="D5" s="290" t="s">
        <v>303</v>
      </c>
      <c r="E5" s="286" t="s">
        <v>16</v>
      </c>
      <c r="F5" s="286" t="s">
        <v>222</v>
      </c>
      <c r="G5" s="286" t="s">
        <v>222</v>
      </c>
      <c r="H5" s="286" t="s">
        <v>222</v>
      </c>
      <c r="I5" s="286" t="s">
        <v>222</v>
      </c>
      <c r="J5" s="286" t="s">
        <v>223</v>
      </c>
      <c r="K5" s="286" t="s">
        <v>304</v>
      </c>
      <c r="L5" s="284"/>
      <c r="M5" s="284"/>
      <c r="N5" s="284"/>
      <c r="O5" s="284"/>
    </row>
    <row r="6" ht="39" customHeight="1" spans="1:15">
      <c r="A6" s="286">
        <v>3</v>
      </c>
      <c r="B6" s="381" t="s">
        <v>305</v>
      </c>
      <c r="C6" s="286" t="s">
        <v>16</v>
      </c>
      <c r="D6" s="382"/>
      <c r="E6" s="286" t="s">
        <v>16</v>
      </c>
      <c r="F6" s="286" t="s">
        <v>222</v>
      </c>
      <c r="G6" s="286" t="s">
        <v>222</v>
      </c>
      <c r="H6" s="286" t="s">
        <v>222</v>
      </c>
      <c r="I6" s="286" t="s">
        <v>222</v>
      </c>
      <c r="J6" s="286" t="s">
        <v>223</v>
      </c>
      <c r="K6" s="286" t="s">
        <v>304</v>
      </c>
      <c r="L6" s="284"/>
      <c r="M6" s="284"/>
      <c r="N6" s="284"/>
      <c r="O6" s="284"/>
    </row>
    <row r="7" ht="40.5" customHeight="1" spans="1:15">
      <c r="A7" s="286">
        <v>4</v>
      </c>
      <c r="B7" s="381" t="s">
        <v>306</v>
      </c>
      <c r="C7" s="286" t="s">
        <v>16</v>
      </c>
      <c r="D7" s="382"/>
      <c r="E7" s="286" t="s">
        <v>16</v>
      </c>
      <c r="F7" s="286" t="s">
        <v>222</v>
      </c>
      <c r="G7" s="286" t="s">
        <v>222</v>
      </c>
      <c r="H7" s="286" t="s">
        <v>222</v>
      </c>
      <c r="I7" s="286" t="s">
        <v>222</v>
      </c>
      <c r="J7" s="286" t="s">
        <v>223</v>
      </c>
      <c r="K7" s="286" t="s">
        <v>307</v>
      </c>
      <c r="L7" s="284"/>
      <c r="M7" s="284"/>
      <c r="N7" s="284"/>
      <c r="O7" s="284"/>
    </row>
    <row r="8" ht="37.5" customHeight="1" spans="1:15">
      <c r="A8" s="286">
        <v>5</v>
      </c>
      <c r="B8" s="381" t="s">
        <v>308</v>
      </c>
      <c r="C8" s="286" t="s">
        <v>16</v>
      </c>
      <c r="D8" s="293"/>
      <c r="E8" s="286" t="s">
        <v>16</v>
      </c>
      <c r="F8" s="286" t="s">
        <v>222</v>
      </c>
      <c r="G8" s="286" t="s">
        <v>222</v>
      </c>
      <c r="H8" s="286" t="s">
        <v>222</v>
      </c>
      <c r="I8" s="286" t="s">
        <v>222</v>
      </c>
      <c r="J8" s="286" t="s">
        <v>223</v>
      </c>
      <c r="K8" s="286" t="s">
        <v>309</v>
      </c>
      <c r="L8" s="284"/>
      <c r="M8" s="284"/>
      <c r="N8" s="284"/>
      <c r="O8" s="284"/>
    </row>
    <row r="9" ht="37.5" customHeight="1" spans="1:15">
      <c r="A9" s="286">
        <v>6</v>
      </c>
      <c r="B9" s="381" t="s">
        <v>310</v>
      </c>
      <c r="C9" s="286" t="s">
        <v>75</v>
      </c>
      <c r="D9" s="381" t="s">
        <v>258</v>
      </c>
      <c r="E9" s="286" t="s">
        <v>311</v>
      </c>
      <c r="F9" s="286" t="s">
        <v>312</v>
      </c>
      <c r="G9" s="286" t="s">
        <v>312</v>
      </c>
      <c r="H9" s="286" t="s">
        <v>312</v>
      </c>
      <c r="I9" s="286" t="s">
        <v>312</v>
      </c>
      <c r="J9" s="383" t="s">
        <v>223</v>
      </c>
      <c r="K9" s="286" t="s">
        <v>313</v>
      </c>
      <c r="L9" s="284"/>
      <c r="M9" s="284"/>
      <c r="N9" s="284"/>
      <c r="O9" s="284"/>
    </row>
    <row r="10" ht="37.5" customHeight="1" spans="1:15">
      <c r="A10" s="286">
        <v>7</v>
      </c>
      <c r="B10" s="381" t="s">
        <v>314</v>
      </c>
      <c r="C10" s="286" t="s">
        <v>75</v>
      </c>
      <c r="D10" s="381" t="s">
        <v>258</v>
      </c>
      <c r="E10" s="286" t="s">
        <v>311</v>
      </c>
      <c r="F10" s="286" t="s">
        <v>312</v>
      </c>
      <c r="G10" s="286" t="s">
        <v>312</v>
      </c>
      <c r="H10" s="286" t="s">
        <v>312</v>
      </c>
      <c r="I10" s="286" t="s">
        <v>312</v>
      </c>
      <c r="J10" s="286" t="s">
        <v>223</v>
      </c>
      <c r="K10" s="286" t="s">
        <v>309</v>
      </c>
      <c r="L10" s="284"/>
      <c r="M10" s="284"/>
      <c r="N10" s="284"/>
      <c r="O10" s="284"/>
    </row>
    <row r="11" ht="48.75" customHeight="1" spans="1:15">
      <c r="A11" s="286">
        <v>8</v>
      </c>
      <c r="B11" s="286" t="s">
        <v>315</v>
      </c>
      <c r="C11" s="286" t="s">
        <v>220</v>
      </c>
      <c r="D11" s="381" t="s">
        <v>258</v>
      </c>
      <c r="E11" s="286" t="s">
        <v>316</v>
      </c>
      <c r="F11" s="286" t="s">
        <v>312</v>
      </c>
      <c r="G11" s="286" t="s">
        <v>312</v>
      </c>
      <c r="H11" s="286" t="s">
        <v>312</v>
      </c>
      <c r="I11" s="286" t="s">
        <v>312</v>
      </c>
      <c r="J11" s="286" t="s">
        <v>223</v>
      </c>
      <c r="K11" s="286" t="s">
        <v>309</v>
      </c>
      <c r="L11" s="284"/>
      <c r="M11" s="284"/>
      <c r="N11" s="284"/>
      <c r="O11" s="284"/>
    </row>
    <row r="12" ht="48.75" customHeight="1" spans="1:15">
      <c r="A12" s="286">
        <v>9</v>
      </c>
      <c r="B12" s="286" t="s">
        <v>315</v>
      </c>
      <c r="C12" s="286" t="s">
        <v>220</v>
      </c>
      <c r="D12" s="381" t="s">
        <v>258</v>
      </c>
      <c r="E12" s="286" t="s">
        <v>316</v>
      </c>
      <c r="F12" s="286" t="s">
        <v>312</v>
      </c>
      <c r="G12" s="286" t="s">
        <v>312</v>
      </c>
      <c r="H12" s="286" t="s">
        <v>312</v>
      </c>
      <c r="I12" s="286" t="s">
        <v>312</v>
      </c>
      <c r="J12" s="286" t="s">
        <v>223</v>
      </c>
      <c r="K12" s="286" t="s">
        <v>309</v>
      </c>
      <c r="L12" s="284"/>
      <c r="M12" s="284"/>
      <c r="N12" s="284"/>
      <c r="O12" s="284"/>
    </row>
    <row r="13" ht="49.5" customHeight="1" spans="1:15">
      <c r="A13" s="286">
        <v>10</v>
      </c>
      <c r="B13" s="286" t="s">
        <v>317</v>
      </c>
      <c r="C13" s="286" t="s">
        <v>220</v>
      </c>
      <c r="D13" s="381" t="s">
        <v>258</v>
      </c>
      <c r="E13" s="286" t="s">
        <v>316</v>
      </c>
      <c r="F13" s="286" t="s">
        <v>312</v>
      </c>
      <c r="G13" s="286" t="s">
        <v>312</v>
      </c>
      <c r="H13" s="286" t="s">
        <v>312</v>
      </c>
      <c r="I13" s="286" t="s">
        <v>312</v>
      </c>
      <c r="J13" s="286" t="s">
        <v>223</v>
      </c>
      <c r="K13" s="286" t="s">
        <v>309</v>
      </c>
      <c r="L13" s="284"/>
      <c r="M13" s="284"/>
      <c r="N13" s="284"/>
      <c r="O13" s="284"/>
    </row>
    <row r="14" ht="47.25" customHeight="1" spans="1:15">
      <c r="A14" s="286">
        <v>11</v>
      </c>
      <c r="B14" s="286" t="s">
        <v>318</v>
      </c>
      <c r="C14" s="286" t="s">
        <v>220</v>
      </c>
      <c r="D14" s="381" t="s">
        <v>258</v>
      </c>
      <c r="E14" s="286" t="s">
        <v>316</v>
      </c>
      <c r="F14" s="286" t="s">
        <v>312</v>
      </c>
      <c r="G14" s="286" t="s">
        <v>312</v>
      </c>
      <c r="H14" s="286" t="s">
        <v>312</v>
      </c>
      <c r="I14" s="286" t="s">
        <v>312</v>
      </c>
      <c r="J14" s="286" t="s">
        <v>223</v>
      </c>
      <c r="K14" s="286" t="s">
        <v>309</v>
      </c>
      <c r="L14" s="284"/>
      <c r="M14" s="284"/>
      <c r="N14" s="284"/>
      <c r="O14" s="284"/>
    </row>
    <row r="15" ht="30" spans="1:15">
      <c r="A15" s="286">
        <v>12</v>
      </c>
      <c r="B15" s="286" t="s">
        <v>319</v>
      </c>
      <c r="C15" s="286" t="s">
        <v>16</v>
      </c>
      <c r="D15" s="287" t="s">
        <v>267</v>
      </c>
      <c r="E15" s="286" t="s">
        <v>16</v>
      </c>
      <c r="F15" s="286" t="s">
        <v>320</v>
      </c>
      <c r="G15" s="286" t="s">
        <v>312</v>
      </c>
      <c r="H15" s="286" t="s">
        <v>312</v>
      </c>
      <c r="I15" s="286" t="s">
        <v>312</v>
      </c>
      <c r="J15" s="286" t="s">
        <v>223</v>
      </c>
      <c r="K15" s="286" t="s">
        <v>321</v>
      </c>
      <c r="L15" s="284"/>
      <c r="M15" s="284"/>
      <c r="N15" s="284"/>
      <c r="O15" s="284"/>
    </row>
    <row r="16" ht="36.75" customHeight="1" spans="1:15">
      <c r="A16" s="286">
        <v>13</v>
      </c>
      <c r="B16" s="286" t="s">
        <v>322</v>
      </c>
      <c r="C16" s="286" t="s">
        <v>16</v>
      </c>
      <c r="D16" s="287" t="s">
        <v>267</v>
      </c>
      <c r="E16" s="286" t="s">
        <v>16</v>
      </c>
      <c r="F16" s="286" t="s">
        <v>320</v>
      </c>
      <c r="G16" s="286" t="s">
        <v>312</v>
      </c>
      <c r="H16" s="286" t="s">
        <v>312</v>
      </c>
      <c r="I16" s="286" t="s">
        <v>312</v>
      </c>
      <c r="J16" s="286" t="s">
        <v>223</v>
      </c>
      <c r="K16" s="286" t="s">
        <v>321</v>
      </c>
      <c r="L16" s="284"/>
      <c r="M16" s="284"/>
      <c r="N16" s="284"/>
      <c r="O16" s="284"/>
    </row>
    <row r="17" ht="30" spans="1:15">
      <c r="A17" s="286">
        <v>14</v>
      </c>
      <c r="B17" s="286" t="s">
        <v>323</v>
      </c>
      <c r="C17" s="286" t="s">
        <v>16</v>
      </c>
      <c r="D17" s="287" t="s">
        <v>267</v>
      </c>
      <c r="E17" s="286" t="s">
        <v>16</v>
      </c>
      <c r="F17" s="286" t="s">
        <v>320</v>
      </c>
      <c r="G17" s="286" t="s">
        <v>312</v>
      </c>
      <c r="H17" s="286" t="s">
        <v>312</v>
      </c>
      <c r="I17" s="286" t="s">
        <v>312</v>
      </c>
      <c r="J17" s="286" t="s">
        <v>223</v>
      </c>
      <c r="K17" s="286" t="s">
        <v>321</v>
      </c>
      <c r="L17" s="284"/>
      <c r="M17" s="284"/>
      <c r="N17" s="284"/>
      <c r="O17" s="284"/>
    </row>
    <row r="18" ht="30" spans="1:15">
      <c r="A18" s="286">
        <v>15</v>
      </c>
      <c r="B18" s="286" t="s">
        <v>324</v>
      </c>
      <c r="C18" s="286" t="s">
        <v>16</v>
      </c>
      <c r="D18" s="287" t="s">
        <v>267</v>
      </c>
      <c r="E18" s="286" t="s">
        <v>16</v>
      </c>
      <c r="F18" s="286" t="s">
        <v>320</v>
      </c>
      <c r="G18" s="286" t="s">
        <v>312</v>
      </c>
      <c r="H18" s="286" t="s">
        <v>312</v>
      </c>
      <c r="I18" s="286" t="s">
        <v>312</v>
      </c>
      <c r="J18" s="286" t="s">
        <v>223</v>
      </c>
      <c r="K18" s="286" t="s">
        <v>321</v>
      </c>
      <c r="L18" s="284"/>
      <c r="M18" s="284"/>
      <c r="N18" s="284"/>
      <c r="O18" s="284"/>
    </row>
    <row r="19" ht="30" spans="1:15">
      <c r="A19" s="286">
        <v>16</v>
      </c>
      <c r="B19" s="286" t="s">
        <v>325</v>
      </c>
      <c r="C19" s="286" t="s">
        <v>14</v>
      </c>
      <c r="D19" s="287" t="s">
        <v>326</v>
      </c>
      <c r="E19" s="286" t="s">
        <v>14</v>
      </c>
      <c r="F19" s="286" t="s">
        <v>312</v>
      </c>
      <c r="G19" s="286" t="s">
        <v>327</v>
      </c>
      <c r="H19" s="286" t="s">
        <v>328</v>
      </c>
      <c r="I19" s="286" t="s">
        <v>328</v>
      </c>
      <c r="J19" s="286" t="s">
        <v>223</v>
      </c>
      <c r="K19" s="286" t="s">
        <v>329</v>
      </c>
      <c r="L19" s="284"/>
      <c r="M19" s="284"/>
      <c r="N19" s="284"/>
      <c r="O19" s="284"/>
    </row>
    <row r="20" ht="30" spans="1:15">
      <c r="A20" s="286">
        <v>17</v>
      </c>
      <c r="B20" s="286" t="s">
        <v>330</v>
      </c>
      <c r="C20" s="286" t="s">
        <v>16</v>
      </c>
      <c r="D20" s="287" t="s">
        <v>326</v>
      </c>
      <c r="E20" s="286" t="s">
        <v>16</v>
      </c>
      <c r="F20" s="286" t="s">
        <v>312</v>
      </c>
      <c r="G20" s="286" t="s">
        <v>327</v>
      </c>
      <c r="H20" s="286" t="s">
        <v>328</v>
      </c>
      <c r="I20" s="286" t="s">
        <v>328</v>
      </c>
      <c r="J20" s="286" t="s">
        <v>223</v>
      </c>
      <c r="K20" s="286" t="s">
        <v>329</v>
      </c>
      <c r="L20" s="284"/>
      <c r="M20" s="284"/>
      <c r="N20" s="284"/>
      <c r="O20" s="284"/>
    </row>
    <row r="21" ht="15.75" customHeight="1" spans="1:15">
      <c r="A21" s="286">
        <v>18</v>
      </c>
      <c r="B21" s="286" t="s">
        <v>331</v>
      </c>
      <c r="C21" s="286" t="s">
        <v>220</v>
      </c>
      <c r="D21" s="287" t="s">
        <v>326</v>
      </c>
      <c r="E21" s="286" t="s">
        <v>18</v>
      </c>
      <c r="F21" s="286" t="s">
        <v>312</v>
      </c>
      <c r="G21" s="286" t="s">
        <v>327</v>
      </c>
      <c r="H21" s="286" t="s">
        <v>328</v>
      </c>
      <c r="I21" s="286" t="s">
        <v>328</v>
      </c>
      <c r="J21" s="286" t="s">
        <v>223</v>
      </c>
      <c r="K21" s="286" t="s">
        <v>332</v>
      </c>
      <c r="L21" s="284"/>
      <c r="M21" s="284"/>
      <c r="N21" s="284"/>
      <c r="O21" s="284"/>
    </row>
    <row r="22" ht="15.75" customHeight="1" spans="1:15">
      <c r="A22" s="286">
        <v>19</v>
      </c>
      <c r="B22" s="286" t="s">
        <v>324</v>
      </c>
      <c r="C22" s="286" t="s">
        <v>16</v>
      </c>
      <c r="D22" s="287" t="s">
        <v>326</v>
      </c>
      <c r="E22" s="286" t="s">
        <v>16</v>
      </c>
      <c r="F22" s="286" t="s">
        <v>312</v>
      </c>
      <c r="G22" s="286" t="s">
        <v>333</v>
      </c>
      <c r="H22" s="286" t="s">
        <v>328</v>
      </c>
      <c r="I22" s="286" t="s">
        <v>328</v>
      </c>
      <c r="J22" s="286" t="s">
        <v>223</v>
      </c>
      <c r="K22" s="286" t="s">
        <v>332</v>
      </c>
      <c r="L22" s="284"/>
      <c r="M22" s="284"/>
      <c r="N22" s="284"/>
      <c r="O22" s="284"/>
    </row>
    <row r="23" ht="15.75" customHeight="1" spans="1:15">
      <c r="A23" s="286">
        <v>20</v>
      </c>
      <c r="B23" s="286" t="s">
        <v>334</v>
      </c>
      <c r="C23" s="286" t="s">
        <v>16</v>
      </c>
      <c r="D23" s="287" t="s">
        <v>326</v>
      </c>
      <c r="E23" s="286" t="s">
        <v>16</v>
      </c>
      <c r="F23" s="286" t="s">
        <v>312</v>
      </c>
      <c r="G23" s="286" t="s">
        <v>333</v>
      </c>
      <c r="H23" s="286" t="s">
        <v>328</v>
      </c>
      <c r="I23" s="286" t="s">
        <v>328</v>
      </c>
      <c r="J23" s="286" t="s">
        <v>223</v>
      </c>
      <c r="K23" s="286" t="s">
        <v>332</v>
      </c>
      <c r="L23" s="284"/>
      <c r="M23" s="284"/>
      <c r="N23" s="284"/>
      <c r="O23" s="284"/>
    </row>
    <row r="24" ht="15.75" customHeight="1" spans="1:15">
      <c r="A24" s="286">
        <v>21</v>
      </c>
      <c r="B24" s="286" t="s">
        <v>335</v>
      </c>
      <c r="C24" s="286" t="s">
        <v>220</v>
      </c>
      <c r="D24" s="287" t="s">
        <v>326</v>
      </c>
      <c r="E24" s="286" t="s">
        <v>316</v>
      </c>
      <c r="F24" s="286" t="s">
        <v>312</v>
      </c>
      <c r="G24" s="286" t="s">
        <v>336</v>
      </c>
      <c r="H24" s="286" t="s">
        <v>328</v>
      </c>
      <c r="I24" s="286" t="s">
        <v>328</v>
      </c>
      <c r="J24" s="286" t="s">
        <v>223</v>
      </c>
      <c r="K24" s="286" t="s">
        <v>337</v>
      </c>
      <c r="L24" s="284"/>
      <c r="M24" s="284"/>
      <c r="N24" s="284"/>
      <c r="O24" s="284"/>
    </row>
    <row r="25" ht="15.75" customHeight="1" spans="1:15">
      <c r="A25" s="286">
        <v>22</v>
      </c>
      <c r="B25" s="286" t="s">
        <v>338</v>
      </c>
      <c r="C25" s="286" t="s">
        <v>16</v>
      </c>
      <c r="D25" s="287" t="s">
        <v>326</v>
      </c>
      <c r="E25" s="286" t="s">
        <v>16</v>
      </c>
      <c r="F25" s="286" t="s">
        <v>312</v>
      </c>
      <c r="G25" s="286" t="s">
        <v>339</v>
      </c>
      <c r="H25" s="286" t="s">
        <v>328</v>
      </c>
      <c r="I25" s="286" t="s">
        <v>328</v>
      </c>
      <c r="J25" s="286" t="s">
        <v>223</v>
      </c>
      <c r="K25" s="286" t="s">
        <v>340</v>
      </c>
      <c r="L25" s="284"/>
      <c r="M25" s="284"/>
      <c r="N25" s="284"/>
      <c r="O25" s="284"/>
    </row>
    <row r="26" ht="15.75" customHeight="1" spans="1:15">
      <c r="A26" s="286">
        <v>23</v>
      </c>
      <c r="B26" s="286" t="s">
        <v>341</v>
      </c>
      <c r="C26" s="286" t="s">
        <v>220</v>
      </c>
      <c r="D26" s="287" t="s">
        <v>326</v>
      </c>
      <c r="E26" s="286" t="s">
        <v>316</v>
      </c>
      <c r="F26" s="286" t="s">
        <v>312</v>
      </c>
      <c r="G26" s="286" t="s">
        <v>342</v>
      </c>
      <c r="H26" s="286" t="s">
        <v>328</v>
      </c>
      <c r="I26" s="286" t="s">
        <v>328</v>
      </c>
      <c r="J26" s="286" t="s">
        <v>223</v>
      </c>
      <c r="K26" s="286" t="s">
        <v>337</v>
      </c>
      <c r="L26" s="284"/>
      <c r="M26" s="284"/>
      <c r="N26" s="284"/>
      <c r="O26" s="284"/>
    </row>
    <row r="27" ht="15.75" customHeight="1" spans="1:15">
      <c r="A27" s="286">
        <v>24</v>
      </c>
      <c r="B27" s="286" t="s">
        <v>343</v>
      </c>
      <c r="C27" s="286" t="s">
        <v>220</v>
      </c>
      <c r="D27" s="287" t="s">
        <v>326</v>
      </c>
      <c r="E27" s="286" t="s">
        <v>316</v>
      </c>
      <c r="F27" s="286" t="s">
        <v>312</v>
      </c>
      <c r="G27" s="286" t="s">
        <v>342</v>
      </c>
      <c r="H27" s="286" t="s">
        <v>328</v>
      </c>
      <c r="I27" s="286" t="s">
        <v>328</v>
      </c>
      <c r="J27" s="286" t="s">
        <v>344</v>
      </c>
      <c r="K27" s="286" t="s">
        <v>345</v>
      </c>
      <c r="L27" s="284"/>
      <c r="M27" s="284"/>
      <c r="N27" s="284"/>
      <c r="O27" s="284"/>
    </row>
    <row r="28" ht="15.75" customHeight="1" spans="1:15">
      <c r="A28" s="286">
        <v>25</v>
      </c>
      <c r="B28" s="286" t="s">
        <v>346</v>
      </c>
      <c r="C28" s="286" t="s">
        <v>220</v>
      </c>
      <c r="D28" s="287" t="s">
        <v>347</v>
      </c>
      <c r="E28" s="286" t="s">
        <v>316</v>
      </c>
      <c r="F28" s="286" t="s">
        <v>312</v>
      </c>
      <c r="G28" s="286" t="s">
        <v>342</v>
      </c>
      <c r="H28" s="286" t="s">
        <v>328</v>
      </c>
      <c r="I28" s="286" t="s">
        <v>328</v>
      </c>
      <c r="J28" s="286" t="s">
        <v>223</v>
      </c>
      <c r="K28" s="286" t="s">
        <v>337</v>
      </c>
      <c r="L28" s="284"/>
      <c r="M28" s="284"/>
      <c r="N28" s="284"/>
      <c r="O28" s="284"/>
    </row>
    <row r="29" ht="15.75" customHeight="1" spans="1:15">
      <c r="A29" s="286">
        <v>26</v>
      </c>
      <c r="B29" s="286" t="s">
        <v>348</v>
      </c>
      <c r="C29" s="286" t="s">
        <v>220</v>
      </c>
      <c r="D29" s="287" t="s">
        <v>326</v>
      </c>
      <c r="E29" s="286" t="s">
        <v>316</v>
      </c>
      <c r="F29" s="286" t="s">
        <v>312</v>
      </c>
      <c r="G29" s="286" t="s">
        <v>342</v>
      </c>
      <c r="H29" s="286" t="s">
        <v>328</v>
      </c>
      <c r="I29" s="286" t="s">
        <v>328</v>
      </c>
      <c r="J29" s="286" t="s">
        <v>223</v>
      </c>
      <c r="K29" s="286" t="s">
        <v>337</v>
      </c>
      <c r="L29" s="284"/>
      <c r="M29" s="284"/>
      <c r="N29" s="284"/>
      <c r="O29" s="284"/>
    </row>
    <row r="30" ht="15.75" customHeight="1" spans="1:15">
      <c r="A30" s="284"/>
      <c r="B30" s="284"/>
      <c r="C30" s="284"/>
      <c r="D30" s="284"/>
      <c r="E30" s="284"/>
      <c r="F30" s="284"/>
      <c r="G30" s="284"/>
      <c r="H30" s="284"/>
      <c r="I30" s="284"/>
      <c r="J30" s="284"/>
      <c r="K30" s="284"/>
      <c r="L30" s="284"/>
      <c r="M30" s="284"/>
      <c r="N30" s="284"/>
      <c r="O30" s="284"/>
    </row>
    <row r="31" ht="15.75" customHeight="1" spans="1:15">
      <c r="A31" s="284"/>
      <c r="B31" s="284"/>
      <c r="C31" s="284"/>
      <c r="D31" s="284"/>
      <c r="E31" s="284"/>
      <c r="F31" s="284"/>
      <c r="G31" s="284"/>
      <c r="H31" s="284"/>
      <c r="I31" s="284"/>
      <c r="J31" s="284"/>
      <c r="K31" s="284"/>
      <c r="L31" s="284"/>
      <c r="M31" s="284"/>
      <c r="N31" s="284"/>
      <c r="O31" s="284"/>
    </row>
    <row r="32" ht="15.75" customHeight="1" spans="1:15">
      <c r="A32" s="284"/>
      <c r="B32" s="284"/>
      <c r="C32" s="284"/>
      <c r="D32" s="284"/>
      <c r="E32" s="284"/>
      <c r="F32" s="284"/>
      <c r="G32" s="284"/>
      <c r="H32" s="284"/>
      <c r="I32" s="284"/>
      <c r="J32" s="284"/>
      <c r="K32" s="284"/>
      <c r="L32" s="284"/>
      <c r="M32" s="284"/>
      <c r="N32" s="284"/>
      <c r="O32" s="284"/>
    </row>
    <row r="33" ht="15.75" customHeight="1" spans="1:15">
      <c r="A33" s="284"/>
      <c r="B33" s="284"/>
      <c r="C33" s="284"/>
      <c r="D33" s="284"/>
      <c r="E33" s="284"/>
      <c r="F33" s="284"/>
      <c r="G33" s="284"/>
      <c r="H33" s="284"/>
      <c r="I33" s="284"/>
      <c r="J33" s="284"/>
      <c r="K33" s="284"/>
      <c r="L33" s="284"/>
      <c r="M33" s="284"/>
      <c r="N33" s="284"/>
      <c r="O33" s="284"/>
    </row>
    <row r="34" ht="15.75" customHeight="1" spans="1:15">
      <c r="A34" s="284"/>
      <c r="B34" s="284"/>
      <c r="C34" s="284"/>
      <c r="D34" s="284"/>
      <c r="E34" s="284"/>
      <c r="F34" s="284"/>
      <c r="G34" s="284"/>
      <c r="H34" s="284"/>
      <c r="I34" s="284"/>
      <c r="J34" s="284"/>
      <c r="K34" s="284"/>
      <c r="L34" s="284"/>
      <c r="M34" s="284"/>
      <c r="N34" s="284"/>
      <c r="O34" s="284"/>
    </row>
    <row r="35" ht="15.75" customHeight="1" spans="1:15">
      <c r="A35" s="284"/>
      <c r="B35" s="284"/>
      <c r="C35" s="284"/>
      <c r="D35" s="284"/>
      <c r="E35" s="284"/>
      <c r="F35" s="284"/>
      <c r="G35" s="284"/>
      <c r="H35" s="284"/>
      <c r="I35" s="284"/>
      <c r="J35" s="284"/>
      <c r="K35" s="284"/>
      <c r="L35" s="284"/>
      <c r="M35" s="284"/>
      <c r="N35" s="284"/>
      <c r="O35" s="284"/>
    </row>
    <row r="36" ht="15.75" customHeight="1" spans="1:15">
      <c r="A36" s="284"/>
      <c r="B36" s="284"/>
      <c r="C36" s="284"/>
      <c r="D36" s="284"/>
      <c r="E36" s="284"/>
      <c r="F36" s="284"/>
      <c r="G36" s="284"/>
      <c r="H36" s="284"/>
      <c r="I36" s="284"/>
      <c r="J36" s="284"/>
      <c r="K36" s="284"/>
      <c r="L36" s="284"/>
      <c r="M36" s="284"/>
      <c r="N36" s="284"/>
      <c r="O36" s="284"/>
    </row>
    <row r="37" ht="15.75" customHeight="1" spans="1:15">
      <c r="A37" s="284"/>
      <c r="B37" s="284"/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84"/>
      <c r="N37" s="284"/>
      <c r="O37" s="284"/>
    </row>
    <row r="38" ht="15.75" customHeight="1" spans="1:15">
      <c r="A38" s="284"/>
      <c r="B38" s="284"/>
      <c r="C38" s="284"/>
      <c r="D38" s="284"/>
      <c r="E38" s="284"/>
      <c r="F38" s="284"/>
      <c r="G38" s="284"/>
      <c r="H38" s="284"/>
      <c r="I38" s="284"/>
      <c r="J38" s="284"/>
      <c r="K38" s="284"/>
      <c r="L38" s="284"/>
      <c r="M38" s="284"/>
      <c r="N38" s="284"/>
      <c r="O38" s="284"/>
    </row>
    <row r="39" ht="15.75" customHeight="1" spans="1:15">
      <c r="A39" s="284"/>
      <c r="B39" s="284"/>
      <c r="C39" s="284"/>
      <c r="D39" s="284"/>
      <c r="E39" s="284"/>
      <c r="F39" s="284"/>
      <c r="G39" s="284"/>
      <c r="H39" s="284"/>
      <c r="I39" s="284"/>
      <c r="J39" s="284"/>
      <c r="K39" s="284"/>
      <c r="L39" s="284"/>
      <c r="M39" s="284"/>
      <c r="N39" s="284"/>
      <c r="O39" s="284"/>
    </row>
    <row r="40" ht="15.75" customHeight="1" spans="1:15">
      <c r="A40" s="284"/>
      <c r="B40" s="284"/>
      <c r="C40" s="284"/>
      <c r="D40" s="284"/>
      <c r="E40" s="284"/>
      <c r="F40" s="284"/>
      <c r="G40" s="284"/>
      <c r="H40" s="284"/>
      <c r="I40" s="284"/>
      <c r="J40" s="284"/>
      <c r="K40" s="284"/>
      <c r="L40" s="284"/>
      <c r="M40" s="284"/>
      <c r="N40" s="284"/>
      <c r="O40" s="284"/>
    </row>
    <row r="41" ht="15.75" customHeight="1" spans="1:15">
      <c r="A41" s="284"/>
      <c r="B41" s="284"/>
      <c r="C41" s="284"/>
      <c r="D41" s="284"/>
      <c r="E41" s="284"/>
      <c r="F41" s="284"/>
      <c r="G41" s="284"/>
      <c r="H41" s="284"/>
      <c r="I41" s="284"/>
      <c r="J41" s="284"/>
      <c r="K41" s="284"/>
      <c r="L41" s="284"/>
      <c r="M41" s="284"/>
      <c r="N41" s="284"/>
      <c r="O41" s="284"/>
    </row>
    <row r="42" ht="15.75" customHeight="1" spans="1:15">
      <c r="A42" s="284"/>
      <c r="B42" s="284"/>
      <c r="C42" s="284"/>
      <c r="D42" s="284"/>
      <c r="E42" s="284"/>
      <c r="F42" s="284"/>
      <c r="G42" s="284"/>
      <c r="H42" s="284"/>
      <c r="I42" s="284"/>
      <c r="J42" s="284"/>
      <c r="K42" s="284"/>
      <c r="L42" s="284"/>
      <c r="M42" s="284"/>
      <c r="N42" s="284"/>
      <c r="O42" s="284"/>
    </row>
    <row r="43" ht="15.75" customHeight="1" spans="1:15">
      <c r="A43" s="284"/>
      <c r="B43" s="284"/>
      <c r="C43" s="284"/>
      <c r="D43" s="284"/>
      <c r="E43" s="284"/>
      <c r="F43" s="284"/>
      <c r="G43" s="284"/>
      <c r="H43" s="284"/>
      <c r="I43" s="284"/>
      <c r="J43" s="284"/>
      <c r="K43" s="284"/>
      <c r="L43" s="284"/>
      <c r="M43" s="284"/>
      <c r="N43" s="284"/>
      <c r="O43" s="284"/>
    </row>
    <row r="44" ht="15.75" customHeight="1" spans="1:15">
      <c r="A44" s="284"/>
      <c r="B44" s="284"/>
      <c r="C44" s="284"/>
      <c r="D44" s="284"/>
      <c r="E44" s="284"/>
      <c r="F44" s="284"/>
      <c r="G44" s="284"/>
      <c r="H44" s="284"/>
      <c r="I44" s="284"/>
      <c r="J44" s="284"/>
      <c r="K44" s="284"/>
      <c r="L44" s="284"/>
      <c r="M44" s="284"/>
      <c r="N44" s="284"/>
      <c r="O44" s="284"/>
    </row>
    <row r="45" ht="15.75" customHeight="1" spans="1:15">
      <c r="A45" s="284"/>
      <c r="B45" s="284"/>
      <c r="C45" s="284"/>
      <c r="D45" s="284"/>
      <c r="E45" s="284"/>
      <c r="F45" s="284"/>
      <c r="G45" s="284"/>
      <c r="H45" s="284"/>
      <c r="I45" s="284"/>
      <c r="J45" s="284"/>
      <c r="K45" s="284"/>
      <c r="L45" s="284"/>
      <c r="M45" s="284"/>
      <c r="N45" s="284"/>
      <c r="O45" s="284"/>
    </row>
    <row r="46" ht="15.75" customHeight="1" spans="1:15">
      <c r="A46" s="284"/>
      <c r="B46" s="284"/>
      <c r="C46" s="284"/>
      <c r="D46" s="284"/>
      <c r="E46" s="284"/>
      <c r="F46" s="284"/>
      <c r="G46" s="284"/>
      <c r="H46" s="284"/>
      <c r="I46" s="284"/>
      <c r="J46" s="284"/>
      <c r="K46" s="284"/>
      <c r="L46" s="284"/>
      <c r="M46" s="284"/>
      <c r="N46" s="284"/>
      <c r="O46" s="284"/>
    </row>
    <row r="47" ht="15.75" customHeight="1" spans="1:15">
      <c r="A47" s="284"/>
      <c r="B47" s="284"/>
      <c r="C47" s="284"/>
      <c r="D47" s="284"/>
      <c r="E47" s="284"/>
      <c r="F47" s="284"/>
      <c r="G47" s="284"/>
      <c r="H47" s="284"/>
      <c r="I47" s="284"/>
      <c r="J47" s="284"/>
      <c r="K47" s="284"/>
      <c r="L47" s="284"/>
      <c r="M47" s="284"/>
      <c r="N47" s="284"/>
      <c r="O47" s="284"/>
    </row>
    <row r="48" ht="15.75" customHeight="1" spans="1:15">
      <c r="A48" s="284"/>
      <c r="B48" s="284"/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4"/>
      <c r="N48" s="284"/>
      <c r="O48" s="284"/>
    </row>
    <row r="49" ht="15.75" customHeight="1" spans="1:15">
      <c r="A49" s="284"/>
      <c r="B49" s="284"/>
      <c r="C49" s="284"/>
      <c r="D49" s="284"/>
      <c r="E49" s="284"/>
      <c r="F49" s="284"/>
      <c r="G49" s="284"/>
      <c r="H49" s="284"/>
      <c r="I49" s="284"/>
      <c r="J49" s="284"/>
      <c r="K49" s="284"/>
      <c r="L49" s="284"/>
      <c r="M49" s="284"/>
      <c r="N49" s="284"/>
      <c r="O49" s="284"/>
    </row>
    <row r="50" ht="15.75" customHeight="1" spans="1:15">
      <c r="A50" s="284"/>
      <c r="B50" s="284"/>
      <c r="C50" s="284"/>
      <c r="D50" s="284"/>
      <c r="E50" s="284"/>
      <c r="F50" s="284"/>
      <c r="G50" s="284"/>
      <c r="H50" s="284"/>
      <c r="I50" s="284"/>
      <c r="J50" s="284"/>
      <c r="K50" s="284"/>
      <c r="L50" s="284"/>
      <c r="M50" s="284"/>
      <c r="N50" s="284"/>
      <c r="O50" s="284"/>
    </row>
    <row r="51" ht="15.75" customHeight="1" spans="1:15">
      <c r="A51" s="284"/>
      <c r="B51" s="284"/>
      <c r="C51" s="284"/>
      <c r="D51" s="284"/>
      <c r="E51" s="284"/>
      <c r="F51" s="284"/>
      <c r="G51" s="284"/>
      <c r="H51" s="284"/>
      <c r="I51" s="284"/>
      <c r="J51" s="284"/>
      <c r="K51" s="284"/>
      <c r="L51" s="284"/>
      <c r="M51" s="284"/>
      <c r="N51" s="284"/>
      <c r="O51" s="284"/>
    </row>
    <row r="52" ht="15.75" customHeight="1" spans="1:15">
      <c r="A52" s="284"/>
      <c r="B52" s="284"/>
      <c r="C52" s="284"/>
      <c r="D52" s="284"/>
      <c r="E52" s="284"/>
      <c r="F52" s="284"/>
      <c r="G52" s="284"/>
      <c r="H52" s="284"/>
      <c r="I52" s="284"/>
      <c r="J52" s="284"/>
      <c r="K52" s="284"/>
      <c r="L52" s="284"/>
      <c r="M52" s="284"/>
      <c r="N52" s="284"/>
      <c r="O52" s="284"/>
    </row>
    <row r="53" ht="15.75" customHeight="1" spans="1:15">
      <c r="A53" s="284"/>
      <c r="B53" s="284"/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84"/>
      <c r="N53" s="284"/>
      <c r="O53" s="284"/>
    </row>
    <row r="54" ht="15.75" customHeight="1" spans="1:15">
      <c r="A54" s="284"/>
      <c r="B54" s="284"/>
      <c r="C54" s="284"/>
      <c r="D54" s="284"/>
      <c r="E54" s="284"/>
      <c r="F54" s="284"/>
      <c r="G54" s="284"/>
      <c r="H54" s="284"/>
      <c r="I54" s="284"/>
      <c r="J54" s="284"/>
      <c r="K54" s="284"/>
      <c r="L54" s="284"/>
      <c r="M54" s="284"/>
      <c r="N54" s="284"/>
      <c r="O54" s="284"/>
    </row>
    <row r="55" ht="15.75" customHeight="1" spans="1:15">
      <c r="A55" s="284"/>
      <c r="B55" s="284"/>
      <c r="C55" s="284"/>
      <c r="D55" s="284"/>
      <c r="E55" s="284"/>
      <c r="F55" s="284"/>
      <c r="G55" s="284"/>
      <c r="H55" s="284"/>
      <c r="I55" s="284"/>
      <c r="J55" s="284"/>
      <c r="K55" s="284"/>
      <c r="L55" s="284"/>
      <c r="M55" s="284"/>
      <c r="N55" s="284"/>
      <c r="O55" s="284"/>
    </row>
    <row r="56" ht="15.75" customHeight="1" spans="1:15">
      <c r="A56" s="284"/>
      <c r="B56" s="284"/>
      <c r="C56" s="284"/>
      <c r="D56" s="284"/>
      <c r="E56" s="284"/>
      <c r="F56" s="284"/>
      <c r="G56" s="284"/>
      <c r="H56" s="284"/>
      <c r="I56" s="284"/>
      <c r="J56" s="284"/>
      <c r="K56" s="284"/>
      <c r="L56" s="284"/>
      <c r="M56" s="284"/>
      <c r="N56" s="284"/>
      <c r="O56" s="284"/>
    </row>
    <row r="57" ht="15.75" customHeight="1" spans="1:15">
      <c r="A57" s="284"/>
      <c r="B57" s="284"/>
      <c r="C57" s="284"/>
      <c r="D57" s="284"/>
      <c r="E57" s="284"/>
      <c r="F57" s="284"/>
      <c r="G57" s="284"/>
      <c r="H57" s="284"/>
      <c r="I57" s="284"/>
      <c r="J57" s="284"/>
      <c r="K57" s="284"/>
      <c r="L57" s="284"/>
      <c r="M57" s="284"/>
      <c r="N57" s="284"/>
      <c r="O57" s="284"/>
    </row>
    <row r="58" ht="15.75" customHeight="1" spans="1:15">
      <c r="A58" s="284"/>
      <c r="B58" s="284"/>
      <c r="C58" s="284"/>
      <c r="D58" s="284"/>
      <c r="E58" s="284"/>
      <c r="F58" s="284"/>
      <c r="G58" s="284"/>
      <c r="H58" s="284"/>
      <c r="I58" s="284"/>
      <c r="J58" s="284"/>
      <c r="K58" s="284"/>
      <c r="L58" s="284"/>
      <c r="M58" s="284"/>
      <c r="N58" s="284"/>
      <c r="O58" s="284"/>
    </row>
    <row r="59" ht="15.75" customHeight="1" spans="1:15">
      <c r="A59" s="284"/>
      <c r="B59" s="284"/>
      <c r="C59" s="284"/>
      <c r="D59" s="284"/>
      <c r="E59" s="284"/>
      <c r="F59" s="284"/>
      <c r="G59" s="284"/>
      <c r="H59" s="284"/>
      <c r="I59" s="284"/>
      <c r="J59" s="284"/>
      <c r="K59" s="284"/>
      <c r="L59" s="284"/>
      <c r="M59" s="284"/>
      <c r="N59" s="284"/>
      <c r="O59" s="284"/>
    </row>
    <row r="60" ht="15.75" customHeight="1" spans="1:15">
      <c r="A60" s="284"/>
      <c r="B60" s="284"/>
      <c r="C60" s="284"/>
      <c r="D60" s="284"/>
      <c r="E60" s="284"/>
      <c r="F60" s="284"/>
      <c r="G60" s="284"/>
      <c r="H60" s="284"/>
      <c r="I60" s="284"/>
      <c r="J60" s="284"/>
      <c r="K60" s="284"/>
      <c r="L60" s="284"/>
      <c r="M60" s="284"/>
      <c r="N60" s="284"/>
      <c r="O60" s="284"/>
    </row>
    <row r="61" ht="15.75" customHeight="1" spans="1:15">
      <c r="A61" s="284"/>
      <c r="B61" s="284"/>
      <c r="C61" s="284"/>
      <c r="D61" s="284"/>
      <c r="E61" s="284"/>
      <c r="F61" s="284"/>
      <c r="G61" s="284"/>
      <c r="H61" s="284"/>
      <c r="I61" s="284"/>
      <c r="J61" s="284"/>
      <c r="K61" s="284"/>
      <c r="L61" s="284"/>
      <c r="M61" s="284"/>
      <c r="N61" s="284"/>
      <c r="O61" s="284"/>
    </row>
    <row r="62" ht="15.75" customHeight="1" spans="1:15">
      <c r="A62" s="284"/>
      <c r="B62" s="284"/>
      <c r="C62" s="284"/>
      <c r="D62" s="284"/>
      <c r="E62" s="284"/>
      <c r="F62" s="284"/>
      <c r="G62" s="284"/>
      <c r="H62" s="284"/>
      <c r="I62" s="284"/>
      <c r="J62" s="284"/>
      <c r="K62" s="284"/>
      <c r="L62" s="284"/>
      <c r="M62" s="284"/>
      <c r="N62" s="284"/>
      <c r="O62" s="284"/>
    </row>
    <row r="63" ht="15.75" customHeight="1" spans="1:15">
      <c r="A63" s="284"/>
      <c r="B63" s="284"/>
      <c r="C63" s="284"/>
      <c r="D63" s="284"/>
      <c r="E63" s="284"/>
      <c r="F63" s="284"/>
      <c r="G63" s="284"/>
      <c r="H63" s="284"/>
      <c r="I63" s="284"/>
      <c r="J63" s="284"/>
      <c r="K63" s="284"/>
      <c r="L63" s="284"/>
      <c r="M63" s="284"/>
      <c r="N63" s="284"/>
      <c r="O63" s="284"/>
    </row>
    <row r="64" ht="15.75" customHeight="1" spans="1:15">
      <c r="A64" s="284"/>
      <c r="B64" s="284"/>
      <c r="C64" s="284"/>
      <c r="D64" s="284"/>
      <c r="E64" s="284"/>
      <c r="F64" s="284"/>
      <c r="G64" s="284"/>
      <c r="H64" s="284"/>
      <c r="I64" s="284"/>
      <c r="J64" s="284"/>
      <c r="K64" s="284"/>
      <c r="L64" s="284"/>
      <c r="M64" s="284"/>
      <c r="N64" s="284"/>
      <c r="O64" s="284"/>
    </row>
    <row r="65" ht="15.75" customHeight="1" spans="1:15">
      <c r="A65" s="284"/>
      <c r="B65" s="284"/>
      <c r="C65" s="284"/>
      <c r="D65" s="284"/>
      <c r="E65" s="284"/>
      <c r="F65" s="284"/>
      <c r="G65" s="284"/>
      <c r="H65" s="284"/>
      <c r="I65" s="284"/>
      <c r="J65" s="284"/>
      <c r="K65" s="284"/>
      <c r="L65" s="284"/>
      <c r="M65" s="284"/>
      <c r="N65" s="284"/>
      <c r="O65" s="284"/>
    </row>
    <row r="66" ht="15.75" customHeight="1" spans="1:15">
      <c r="A66" s="284"/>
      <c r="B66" s="284"/>
      <c r="C66" s="284"/>
      <c r="D66" s="284"/>
      <c r="E66" s="284"/>
      <c r="F66" s="284"/>
      <c r="G66" s="284"/>
      <c r="H66" s="284"/>
      <c r="I66" s="284"/>
      <c r="J66" s="284"/>
      <c r="K66" s="284"/>
      <c r="L66" s="284"/>
      <c r="M66" s="284"/>
      <c r="N66" s="284"/>
      <c r="O66" s="284"/>
    </row>
    <row r="67" ht="15.75" customHeight="1" spans="1:15">
      <c r="A67" s="284"/>
      <c r="B67" s="284"/>
      <c r="C67" s="284"/>
      <c r="D67" s="284"/>
      <c r="E67" s="284"/>
      <c r="F67" s="284"/>
      <c r="G67" s="284"/>
      <c r="H67" s="284"/>
      <c r="I67" s="284"/>
      <c r="J67" s="284"/>
      <c r="K67" s="284"/>
      <c r="L67" s="284"/>
      <c r="M67" s="284"/>
      <c r="N67" s="284"/>
      <c r="O67" s="284"/>
    </row>
    <row r="68" ht="15.75" customHeight="1" spans="1:15">
      <c r="A68" s="284"/>
      <c r="B68" s="284"/>
      <c r="C68" s="284"/>
      <c r="D68" s="284"/>
      <c r="E68" s="284"/>
      <c r="F68" s="284"/>
      <c r="G68" s="284"/>
      <c r="H68" s="284"/>
      <c r="I68" s="284"/>
      <c r="J68" s="284"/>
      <c r="K68" s="284"/>
      <c r="L68" s="284"/>
      <c r="M68" s="284"/>
      <c r="N68" s="284"/>
      <c r="O68" s="284"/>
    </row>
    <row r="69" ht="15.75" customHeight="1" spans="1:15">
      <c r="A69" s="284"/>
      <c r="B69" s="284"/>
      <c r="C69" s="284"/>
      <c r="D69" s="284"/>
      <c r="E69" s="284"/>
      <c r="F69" s="284"/>
      <c r="G69" s="284"/>
      <c r="H69" s="284"/>
      <c r="I69" s="284"/>
      <c r="J69" s="284"/>
      <c r="K69" s="284"/>
      <c r="L69" s="284"/>
      <c r="M69" s="284"/>
      <c r="N69" s="284"/>
      <c r="O69" s="284"/>
    </row>
    <row r="70" ht="15.75" customHeight="1" spans="1:15">
      <c r="A70" s="284"/>
      <c r="B70" s="284"/>
      <c r="C70" s="284"/>
      <c r="D70" s="284"/>
      <c r="E70" s="284"/>
      <c r="F70" s="284"/>
      <c r="G70" s="284"/>
      <c r="H70" s="284"/>
      <c r="I70" s="284"/>
      <c r="J70" s="284"/>
      <c r="K70" s="284"/>
      <c r="L70" s="284"/>
      <c r="M70" s="284"/>
      <c r="N70" s="284"/>
      <c r="O70" s="284"/>
    </row>
    <row r="71" ht="15.75" customHeight="1" spans="1:15">
      <c r="A71" s="284"/>
      <c r="B71" s="284"/>
      <c r="C71" s="284"/>
      <c r="D71" s="284"/>
      <c r="E71" s="284"/>
      <c r="F71" s="284"/>
      <c r="G71" s="284"/>
      <c r="H71" s="284"/>
      <c r="I71" s="284"/>
      <c r="J71" s="284"/>
      <c r="K71" s="284"/>
      <c r="L71" s="284"/>
      <c r="M71" s="284"/>
      <c r="N71" s="284"/>
      <c r="O71" s="284"/>
    </row>
    <row r="72" ht="15.75" customHeight="1" spans="1:15">
      <c r="A72" s="284"/>
      <c r="B72" s="284"/>
      <c r="C72" s="284"/>
      <c r="D72" s="284"/>
      <c r="E72" s="284"/>
      <c r="F72" s="284"/>
      <c r="G72" s="284"/>
      <c r="H72" s="284"/>
      <c r="I72" s="284"/>
      <c r="J72" s="284"/>
      <c r="K72" s="284"/>
      <c r="L72" s="284"/>
      <c r="M72" s="284"/>
      <c r="N72" s="284"/>
      <c r="O72" s="284"/>
    </row>
    <row r="73" ht="15.75" customHeight="1" spans="1:15">
      <c r="A73" s="284"/>
      <c r="B73" s="284"/>
      <c r="C73" s="284"/>
      <c r="D73" s="284"/>
      <c r="E73" s="284"/>
      <c r="F73" s="284"/>
      <c r="G73" s="284"/>
      <c r="H73" s="284"/>
      <c r="I73" s="284"/>
      <c r="J73" s="284"/>
      <c r="K73" s="284"/>
      <c r="L73" s="284"/>
      <c r="M73" s="284"/>
      <c r="N73" s="284"/>
      <c r="O73" s="284"/>
    </row>
    <row r="74" ht="15.75" customHeight="1" spans="1:15">
      <c r="A74" s="284"/>
      <c r="B74" s="284"/>
      <c r="C74" s="284"/>
      <c r="D74" s="284"/>
      <c r="E74" s="284"/>
      <c r="F74" s="284"/>
      <c r="G74" s="284"/>
      <c r="H74" s="284"/>
      <c r="I74" s="284"/>
      <c r="J74" s="284"/>
      <c r="K74" s="284"/>
      <c r="L74" s="284"/>
      <c r="M74" s="284"/>
      <c r="N74" s="284"/>
      <c r="O74" s="284"/>
    </row>
    <row r="75" ht="15.75" customHeight="1" spans="1:15">
      <c r="A75" s="284"/>
      <c r="B75" s="284"/>
      <c r="C75" s="284"/>
      <c r="D75" s="284"/>
      <c r="E75" s="284"/>
      <c r="F75" s="284"/>
      <c r="G75" s="284"/>
      <c r="H75" s="284"/>
      <c r="I75" s="284"/>
      <c r="J75" s="284"/>
      <c r="K75" s="284"/>
      <c r="L75" s="284"/>
      <c r="M75" s="284"/>
      <c r="N75" s="284"/>
      <c r="O75" s="284"/>
    </row>
    <row r="76" ht="15.75" customHeight="1" spans="1:15">
      <c r="A76" s="284"/>
      <c r="B76" s="284"/>
      <c r="C76" s="284"/>
      <c r="D76" s="284"/>
      <c r="E76" s="284"/>
      <c r="F76" s="284"/>
      <c r="G76" s="284"/>
      <c r="H76" s="284"/>
      <c r="I76" s="284"/>
      <c r="J76" s="284"/>
      <c r="K76" s="284"/>
      <c r="L76" s="284"/>
      <c r="M76" s="284"/>
      <c r="N76" s="284"/>
      <c r="O76" s="284"/>
    </row>
    <row r="77" ht="15.75" customHeight="1" spans="1:15">
      <c r="A77" s="284"/>
      <c r="B77" s="284"/>
      <c r="C77" s="284"/>
      <c r="D77" s="284"/>
      <c r="E77" s="284"/>
      <c r="F77" s="284"/>
      <c r="G77" s="284"/>
      <c r="H77" s="284"/>
      <c r="I77" s="284"/>
      <c r="J77" s="284"/>
      <c r="K77" s="284"/>
      <c r="L77" s="284"/>
      <c r="M77" s="284"/>
      <c r="N77" s="284"/>
      <c r="O77" s="284"/>
    </row>
    <row r="78" ht="15.75" customHeight="1" spans="1:15">
      <c r="A78" s="284"/>
      <c r="B78" s="284"/>
      <c r="C78" s="284"/>
      <c r="D78" s="284"/>
      <c r="E78" s="284"/>
      <c r="F78" s="284"/>
      <c r="G78" s="284"/>
      <c r="H78" s="284"/>
      <c r="I78" s="284"/>
      <c r="J78" s="284"/>
      <c r="K78" s="284"/>
      <c r="L78" s="284"/>
      <c r="M78" s="284"/>
      <c r="N78" s="284"/>
      <c r="O78" s="284"/>
    </row>
    <row r="79" ht="15.75" customHeight="1" spans="1:15">
      <c r="A79" s="284"/>
      <c r="B79" s="284"/>
      <c r="C79" s="284"/>
      <c r="D79" s="284"/>
      <c r="E79" s="284"/>
      <c r="F79" s="284"/>
      <c r="G79" s="284"/>
      <c r="H79" s="284"/>
      <c r="I79" s="284"/>
      <c r="J79" s="284"/>
      <c r="K79" s="284"/>
      <c r="L79" s="284"/>
      <c r="M79" s="284"/>
      <c r="N79" s="284"/>
      <c r="O79" s="284"/>
    </row>
    <row r="80" ht="15.75" customHeight="1" spans="1:15">
      <c r="A80" s="284"/>
      <c r="B80" s="284"/>
      <c r="C80" s="284"/>
      <c r="D80" s="284"/>
      <c r="E80" s="284"/>
      <c r="F80" s="284"/>
      <c r="G80" s="284"/>
      <c r="H80" s="284"/>
      <c r="I80" s="284"/>
      <c r="J80" s="284"/>
      <c r="K80" s="284"/>
      <c r="L80" s="284"/>
      <c r="M80" s="284"/>
      <c r="N80" s="284"/>
      <c r="O80" s="284"/>
    </row>
    <row r="81" ht="15.75" customHeight="1" spans="1:15">
      <c r="A81" s="284"/>
      <c r="B81" s="284"/>
      <c r="C81" s="284"/>
      <c r="D81" s="284"/>
      <c r="E81" s="284"/>
      <c r="F81" s="284"/>
      <c r="G81" s="284"/>
      <c r="H81" s="284"/>
      <c r="I81" s="284"/>
      <c r="J81" s="284"/>
      <c r="K81" s="284"/>
      <c r="L81" s="284"/>
      <c r="M81" s="284"/>
      <c r="N81" s="284"/>
      <c r="O81" s="284"/>
    </row>
    <row r="82" ht="15.75" customHeight="1" spans="1:15">
      <c r="A82" s="284"/>
      <c r="B82" s="284"/>
      <c r="C82" s="284"/>
      <c r="D82" s="284"/>
      <c r="E82" s="284"/>
      <c r="F82" s="284"/>
      <c r="G82" s="284"/>
      <c r="H82" s="284"/>
      <c r="I82" s="284"/>
      <c r="J82" s="284"/>
      <c r="K82" s="284"/>
      <c r="L82" s="284"/>
      <c r="M82" s="284"/>
      <c r="N82" s="284"/>
      <c r="O82" s="284"/>
    </row>
    <row r="83" ht="15.75" customHeight="1" spans="1:15">
      <c r="A83" s="284"/>
      <c r="B83" s="284"/>
      <c r="C83" s="284"/>
      <c r="D83" s="284"/>
      <c r="E83" s="284"/>
      <c r="F83" s="284"/>
      <c r="G83" s="284"/>
      <c r="H83" s="284"/>
      <c r="I83" s="284"/>
      <c r="J83" s="284"/>
      <c r="K83" s="284"/>
      <c r="L83" s="284"/>
      <c r="M83" s="284"/>
      <c r="N83" s="284"/>
      <c r="O83" s="284"/>
    </row>
    <row r="84" ht="15.75" customHeight="1" spans="1:15">
      <c r="A84" s="284"/>
      <c r="B84" s="284"/>
      <c r="C84" s="284"/>
      <c r="D84" s="284"/>
      <c r="E84" s="284"/>
      <c r="F84" s="284"/>
      <c r="G84" s="284"/>
      <c r="H84" s="284"/>
      <c r="I84" s="284"/>
      <c r="J84" s="284"/>
      <c r="K84" s="284"/>
      <c r="L84" s="284"/>
      <c r="M84" s="284"/>
      <c r="N84" s="284"/>
      <c r="O84" s="284"/>
    </row>
    <row r="85" ht="15.75" customHeight="1" spans="1:15">
      <c r="A85" s="284"/>
      <c r="B85" s="284"/>
      <c r="C85" s="284"/>
      <c r="D85" s="284"/>
      <c r="E85" s="284"/>
      <c r="F85" s="284"/>
      <c r="G85" s="284"/>
      <c r="H85" s="284"/>
      <c r="I85" s="284"/>
      <c r="J85" s="284"/>
      <c r="K85" s="284"/>
      <c r="L85" s="284"/>
      <c r="M85" s="284"/>
      <c r="N85" s="284"/>
      <c r="O85" s="284"/>
    </row>
    <row r="86" ht="15.75" customHeight="1" spans="1:15">
      <c r="A86" s="284"/>
      <c r="B86" s="284"/>
      <c r="C86" s="284"/>
      <c r="D86" s="284"/>
      <c r="E86" s="284"/>
      <c r="F86" s="284"/>
      <c r="G86" s="284"/>
      <c r="H86" s="284"/>
      <c r="I86" s="284"/>
      <c r="J86" s="284"/>
      <c r="K86" s="284"/>
      <c r="L86" s="284"/>
      <c r="M86" s="284"/>
      <c r="N86" s="284"/>
      <c r="O86" s="284"/>
    </row>
    <row r="87" ht="15.75" customHeight="1" spans="1:15">
      <c r="A87" s="284"/>
      <c r="B87" s="284"/>
      <c r="C87" s="284"/>
      <c r="D87" s="284"/>
      <c r="E87" s="284"/>
      <c r="F87" s="284"/>
      <c r="G87" s="284"/>
      <c r="H87" s="284"/>
      <c r="I87" s="284"/>
      <c r="J87" s="284"/>
      <c r="K87" s="284"/>
      <c r="L87" s="284"/>
      <c r="M87" s="284"/>
      <c r="N87" s="284"/>
      <c r="O87" s="284"/>
    </row>
    <row r="88" ht="15.75" customHeight="1" spans="1:15">
      <c r="A88" s="284"/>
      <c r="B88" s="284"/>
      <c r="C88" s="284"/>
      <c r="D88" s="284"/>
      <c r="E88" s="284"/>
      <c r="F88" s="284"/>
      <c r="G88" s="284"/>
      <c r="H88" s="284"/>
      <c r="I88" s="284"/>
      <c r="J88" s="284"/>
      <c r="K88" s="284"/>
      <c r="L88" s="284"/>
      <c r="M88" s="284"/>
      <c r="N88" s="284"/>
      <c r="O88" s="284"/>
    </row>
    <row r="89" ht="15.75" customHeight="1" spans="1:15">
      <c r="A89" s="284"/>
      <c r="B89" s="284"/>
      <c r="C89" s="284"/>
      <c r="D89" s="284"/>
      <c r="E89" s="284"/>
      <c r="F89" s="284"/>
      <c r="G89" s="284"/>
      <c r="H89" s="284"/>
      <c r="I89" s="284"/>
      <c r="J89" s="284"/>
      <c r="K89" s="284"/>
      <c r="L89" s="284"/>
      <c r="M89" s="284"/>
      <c r="N89" s="284"/>
      <c r="O89" s="284"/>
    </row>
    <row r="90" ht="15.75" customHeight="1" spans="1:15">
      <c r="A90" s="284"/>
      <c r="B90" s="284"/>
      <c r="C90" s="284"/>
      <c r="D90" s="284"/>
      <c r="E90" s="284"/>
      <c r="F90" s="284"/>
      <c r="G90" s="284"/>
      <c r="H90" s="284"/>
      <c r="I90" s="284"/>
      <c r="J90" s="284"/>
      <c r="K90" s="284"/>
      <c r="L90" s="284"/>
      <c r="M90" s="284"/>
      <c r="N90" s="284"/>
      <c r="O90" s="284"/>
    </row>
    <row r="91" ht="15.75" customHeight="1" spans="1:15">
      <c r="A91" s="284"/>
      <c r="B91" s="284"/>
      <c r="C91" s="284"/>
      <c r="D91" s="284"/>
      <c r="E91" s="284"/>
      <c r="F91" s="284"/>
      <c r="G91" s="284"/>
      <c r="H91" s="284"/>
      <c r="I91" s="284"/>
      <c r="J91" s="284"/>
      <c r="K91" s="284"/>
      <c r="L91" s="284"/>
      <c r="M91" s="284"/>
      <c r="N91" s="284"/>
      <c r="O91" s="284"/>
    </row>
    <row r="92" ht="15.75" customHeight="1" spans="1:15">
      <c r="A92" s="284"/>
      <c r="B92" s="284"/>
      <c r="C92" s="284"/>
      <c r="D92" s="284"/>
      <c r="E92" s="284"/>
      <c r="F92" s="284"/>
      <c r="G92" s="284"/>
      <c r="H92" s="284"/>
      <c r="I92" s="284"/>
      <c r="J92" s="284"/>
      <c r="K92" s="284"/>
      <c r="L92" s="284"/>
      <c r="M92" s="284"/>
      <c r="N92" s="284"/>
      <c r="O92" s="284"/>
    </row>
    <row r="93" ht="15.75" customHeight="1" spans="1:15">
      <c r="A93" s="284"/>
      <c r="B93" s="284"/>
      <c r="C93" s="284"/>
      <c r="D93" s="284"/>
      <c r="E93" s="284"/>
      <c r="F93" s="284"/>
      <c r="G93" s="284"/>
      <c r="H93" s="284"/>
      <c r="I93" s="284"/>
      <c r="J93" s="284"/>
      <c r="K93" s="284"/>
      <c r="L93" s="284"/>
      <c r="M93" s="284"/>
      <c r="N93" s="284"/>
      <c r="O93" s="284"/>
    </row>
    <row r="94" ht="15.75" customHeight="1" spans="1:15">
      <c r="A94" s="284"/>
      <c r="B94" s="284"/>
      <c r="C94" s="284"/>
      <c r="D94" s="284"/>
      <c r="E94" s="284"/>
      <c r="F94" s="284"/>
      <c r="G94" s="284"/>
      <c r="H94" s="284"/>
      <c r="I94" s="284"/>
      <c r="J94" s="284"/>
      <c r="K94" s="284"/>
      <c r="L94" s="284"/>
      <c r="M94" s="284"/>
      <c r="N94" s="284"/>
      <c r="O94" s="284"/>
    </row>
    <row r="95" ht="15.75" customHeight="1" spans="1:15">
      <c r="A95" s="284"/>
      <c r="B95" s="284"/>
      <c r="C95" s="284"/>
      <c r="D95" s="284"/>
      <c r="E95" s="284"/>
      <c r="F95" s="284"/>
      <c r="G95" s="284"/>
      <c r="H95" s="284"/>
      <c r="I95" s="284"/>
      <c r="J95" s="284"/>
      <c r="K95" s="284"/>
      <c r="L95" s="284"/>
      <c r="M95" s="284"/>
      <c r="N95" s="284"/>
      <c r="O95" s="284"/>
    </row>
    <row r="96" ht="15.75" customHeight="1" spans="1:15">
      <c r="A96" s="284"/>
      <c r="B96" s="284"/>
      <c r="C96" s="284"/>
      <c r="D96" s="284"/>
      <c r="E96" s="284"/>
      <c r="F96" s="284"/>
      <c r="G96" s="284"/>
      <c r="H96" s="284"/>
      <c r="I96" s="284"/>
      <c r="J96" s="284"/>
      <c r="K96" s="284"/>
      <c r="L96" s="284"/>
      <c r="M96" s="284"/>
      <c r="N96" s="284"/>
      <c r="O96" s="284"/>
    </row>
    <row r="97" ht="15.75" customHeight="1" spans="1:15">
      <c r="A97" s="284"/>
      <c r="B97" s="284"/>
      <c r="C97" s="284"/>
      <c r="D97" s="284"/>
      <c r="E97" s="284"/>
      <c r="F97" s="284"/>
      <c r="G97" s="284"/>
      <c r="H97" s="284"/>
      <c r="I97" s="284"/>
      <c r="J97" s="284"/>
      <c r="K97" s="284"/>
      <c r="L97" s="284"/>
      <c r="M97" s="284"/>
      <c r="N97" s="284"/>
      <c r="O97" s="284"/>
    </row>
    <row r="98" ht="15.75" customHeight="1" spans="1:15">
      <c r="A98" s="284"/>
      <c r="B98" s="284"/>
      <c r="C98" s="284"/>
      <c r="D98" s="284"/>
      <c r="E98" s="284"/>
      <c r="F98" s="284"/>
      <c r="G98" s="284"/>
      <c r="H98" s="284"/>
      <c r="I98" s="284"/>
      <c r="J98" s="284"/>
      <c r="K98" s="284"/>
      <c r="L98" s="284"/>
      <c r="M98" s="284"/>
      <c r="N98" s="284"/>
      <c r="O98" s="284"/>
    </row>
    <row r="99" ht="15.75" customHeight="1" spans="1:15">
      <c r="A99" s="284"/>
      <c r="B99" s="284"/>
      <c r="C99" s="284"/>
      <c r="D99" s="284"/>
      <c r="E99" s="284"/>
      <c r="F99" s="284"/>
      <c r="G99" s="284"/>
      <c r="H99" s="284"/>
      <c r="I99" s="284"/>
      <c r="J99" s="284"/>
      <c r="K99" s="284"/>
      <c r="L99" s="284"/>
      <c r="M99" s="284"/>
      <c r="N99" s="284"/>
      <c r="O99" s="284"/>
    </row>
    <row r="100" ht="15.75" customHeight="1" spans="1:15">
      <c r="A100" s="284"/>
      <c r="B100" s="284"/>
      <c r="C100" s="284"/>
      <c r="D100" s="284"/>
      <c r="E100" s="284"/>
      <c r="F100" s="284"/>
      <c r="G100" s="284"/>
      <c r="H100" s="284"/>
      <c r="I100" s="284"/>
      <c r="J100" s="284"/>
      <c r="K100" s="284"/>
      <c r="L100" s="284"/>
      <c r="M100" s="284"/>
      <c r="N100" s="284"/>
      <c r="O100" s="284"/>
    </row>
    <row r="101" ht="15.75" customHeight="1" spans="1:15">
      <c r="A101" s="284"/>
      <c r="B101" s="284"/>
      <c r="C101" s="284"/>
      <c r="D101" s="284"/>
      <c r="E101" s="284"/>
      <c r="F101" s="284"/>
      <c r="G101" s="284"/>
      <c r="H101" s="284"/>
      <c r="I101" s="284"/>
      <c r="J101" s="284"/>
      <c r="K101" s="284"/>
      <c r="L101" s="284"/>
      <c r="M101" s="284"/>
      <c r="N101" s="284"/>
      <c r="O101" s="284"/>
    </row>
    <row r="102" ht="15.75" customHeight="1" spans="1:15">
      <c r="A102" s="284"/>
      <c r="B102" s="284"/>
      <c r="C102" s="284"/>
      <c r="D102" s="284"/>
      <c r="E102" s="284"/>
      <c r="F102" s="284"/>
      <c r="G102" s="284"/>
      <c r="H102" s="284"/>
      <c r="I102" s="284"/>
      <c r="J102" s="284"/>
      <c r="K102" s="284"/>
      <c r="L102" s="284"/>
      <c r="M102" s="284"/>
      <c r="N102" s="284"/>
      <c r="O102" s="284"/>
    </row>
    <row r="103" ht="15.75" customHeight="1" spans="1:15">
      <c r="A103" s="284"/>
      <c r="B103" s="284"/>
      <c r="C103" s="284"/>
      <c r="D103" s="284"/>
      <c r="E103" s="284"/>
      <c r="F103" s="284"/>
      <c r="G103" s="284"/>
      <c r="H103" s="284"/>
      <c r="I103" s="284"/>
      <c r="J103" s="284"/>
      <c r="K103" s="284"/>
      <c r="L103" s="284"/>
      <c r="M103" s="284"/>
      <c r="N103" s="284"/>
      <c r="O103" s="284"/>
    </row>
    <row r="104" ht="15.75" customHeight="1" spans="1:15">
      <c r="A104" s="284"/>
      <c r="B104" s="284"/>
      <c r="C104" s="284"/>
      <c r="D104" s="284"/>
      <c r="E104" s="284"/>
      <c r="F104" s="284"/>
      <c r="G104" s="284"/>
      <c r="H104" s="284"/>
      <c r="I104" s="284"/>
      <c r="J104" s="284"/>
      <c r="K104" s="284"/>
      <c r="L104" s="284"/>
      <c r="M104" s="284"/>
      <c r="N104" s="284"/>
      <c r="O104" s="284"/>
    </row>
    <row r="105" ht="15.75" customHeight="1" spans="1:15">
      <c r="A105" s="284"/>
      <c r="B105" s="284"/>
      <c r="C105" s="284"/>
      <c r="D105" s="284"/>
      <c r="E105" s="284"/>
      <c r="F105" s="284"/>
      <c r="G105" s="284"/>
      <c r="H105" s="284"/>
      <c r="I105" s="284"/>
      <c r="J105" s="284"/>
      <c r="K105" s="284"/>
      <c r="L105" s="284"/>
      <c r="M105" s="284"/>
      <c r="N105" s="284"/>
      <c r="O105" s="284"/>
    </row>
    <row r="106" ht="15.75" customHeight="1" spans="1:15">
      <c r="A106" s="284"/>
      <c r="B106" s="284"/>
      <c r="C106" s="284"/>
      <c r="D106" s="284"/>
      <c r="E106" s="284"/>
      <c r="F106" s="284"/>
      <c r="G106" s="284"/>
      <c r="H106" s="284"/>
      <c r="I106" s="284"/>
      <c r="J106" s="284"/>
      <c r="K106" s="284"/>
      <c r="L106" s="284"/>
      <c r="M106" s="284"/>
      <c r="N106" s="284"/>
      <c r="O106" s="284"/>
    </row>
    <row r="107" ht="15.75" customHeight="1" spans="1:15">
      <c r="A107" s="284"/>
      <c r="B107" s="284"/>
      <c r="C107" s="284"/>
      <c r="D107" s="284"/>
      <c r="E107" s="284"/>
      <c r="F107" s="284"/>
      <c r="G107" s="284"/>
      <c r="H107" s="284"/>
      <c r="I107" s="284"/>
      <c r="J107" s="284"/>
      <c r="K107" s="284"/>
      <c r="L107" s="284"/>
      <c r="M107" s="284"/>
      <c r="N107" s="284"/>
      <c r="O107" s="284"/>
    </row>
    <row r="108" ht="15.75" customHeight="1" spans="1:15">
      <c r="A108" s="284"/>
      <c r="B108" s="284"/>
      <c r="C108" s="284"/>
      <c r="D108" s="284"/>
      <c r="E108" s="284"/>
      <c r="F108" s="284"/>
      <c r="G108" s="284"/>
      <c r="H108" s="284"/>
      <c r="I108" s="284"/>
      <c r="J108" s="284"/>
      <c r="K108" s="284"/>
      <c r="L108" s="284"/>
      <c r="M108" s="284"/>
      <c r="N108" s="284"/>
      <c r="O108" s="284"/>
    </row>
    <row r="109" ht="15.75" customHeight="1" spans="1:15">
      <c r="A109" s="284"/>
      <c r="B109" s="284"/>
      <c r="C109" s="284"/>
      <c r="D109" s="284"/>
      <c r="E109" s="284"/>
      <c r="F109" s="284"/>
      <c r="G109" s="284"/>
      <c r="H109" s="284"/>
      <c r="I109" s="284"/>
      <c r="J109" s="284"/>
      <c r="K109" s="284"/>
      <c r="L109" s="284"/>
      <c r="M109" s="284"/>
      <c r="N109" s="284"/>
      <c r="O109" s="284"/>
    </row>
    <row r="110" ht="15.75" customHeight="1" spans="1:15">
      <c r="A110" s="284"/>
      <c r="B110" s="284"/>
      <c r="C110" s="284"/>
      <c r="D110" s="284"/>
      <c r="E110" s="284"/>
      <c r="F110" s="284"/>
      <c r="G110" s="284"/>
      <c r="H110" s="284"/>
      <c r="I110" s="284"/>
      <c r="J110" s="284"/>
      <c r="K110" s="284"/>
      <c r="L110" s="284"/>
      <c r="M110" s="284"/>
      <c r="N110" s="284"/>
      <c r="O110" s="284"/>
    </row>
    <row r="111" ht="15.75" customHeight="1" spans="1:15">
      <c r="A111" s="284"/>
      <c r="B111" s="284"/>
      <c r="C111" s="284"/>
      <c r="D111" s="284"/>
      <c r="E111" s="284"/>
      <c r="F111" s="284"/>
      <c r="G111" s="284"/>
      <c r="H111" s="284"/>
      <c r="I111" s="284"/>
      <c r="J111" s="284"/>
      <c r="K111" s="284"/>
      <c r="L111" s="284"/>
      <c r="M111" s="284"/>
      <c r="N111" s="284"/>
      <c r="O111" s="284"/>
    </row>
    <row r="112" ht="15.75" customHeight="1" spans="1:15">
      <c r="A112" s="284"/>
      <c r="B112" s="284"/>
      <c r="C112" s="284"/>
      <c r="D112" s="284"/>
      <c r="E112" s="284"/>
      <c r="F112" s="284"/>
      <c r="G112" s="284"/>
      <c r="H112" s="284"/>
      <c r="I112" s="284"/>
      <c r="J112" s="284"/>
      <c r="K112" s="284"/>
      <c r="L112" s="284"/>
      <c r="M112" s="284"/>
      <c r="N112" s="284"/>
      <c r="O112" s="284"/>
    </row>
    <row r="113" ht="15.75" customHeight="1" spans="1:15">
      <c r="A113" s="284"/>
      <c r="B113" s="284"/>
      <c r="C113" s="284"/>
      <c r="D113" s="284"/>
      <c r="E113" s="284"/>
      <c r="F113" s="284"/>
      <c r="G113" s="284"/>
      <c r="H113" s="284"/>
      <c r="I113" s="284"/>
      <c r="J113" s="284"/>
      <c r="K113" s="284"/>
      <c r="L113" s="284"/>
      <c r="M113" s="284"/>
      <c r="N113" s="284"/>
      <c r="O113" s="284"/>
    </row>
    <row r="114" ht="15.75" customHeight="1" spans="1:15">
      <c r="A114" s="284"/>
      <c r="B114" s="284"/>
      <c r="C114" s="284"/>
      <c r="D114" s="284"/>
      <c r="E114" s="284"/>
      <c r="F114" s="284"/>
      <c r="G114" s="284"/>
      <c r="H114" s="284"/>
      <c r="I114" s="284"/>
      <c r="J114" s="284"/>
      <c r="K114" s="284"/>
      <c r="L114" s="284"/>
      <c r="M114" s="284"/>
      <c r="N114" s="284"/>
      <c r="O114" s="284"/>
    </row>
    <row r="115" ht="15.75" customHeight="1" spans="1:15">
      <c r="A115" s="284"/>
      <c r="B115" s="284"/>
      <c r="C115" s="284"/>
      <c r="D115" s="284"/>
      <c r="E115" s="284"/>
      <c r="F115" s="284"/>
      <c r="G115" s="284"/>
      <c r="H115" s="284"/>
      <c r="I115" s="284"/>
      <c r="J115" s="284"/>
      <c r="K115" s="284"/>
      <c r="L115" s="284"/>
      <c r="M115" s="284"/>
      <c r="N115" s="284"/>
      <c r="O115" s="284"/>
    </row>
    <row r="116" ht="15.75" customHeight="1" spans="1:15">
      <c r="A116" s="284"/>
      <c r="B116" s="284"/>
      <c r="C116" s="284"/>
      <c r="D116" s="284"/>
      <c r="E116" s="284"/>
      <c r="F116" s="284"/>
      <c r="G116" s="284"/>
      <c r="H116" s="284"/>
      <c r="I116" s="284"/>
      <c r="J116" s="284"/>
      <c r="K116" s="284"/>
      <c r="L116" s="284"/>
      <c r="M116" s="284"/>
      <c r="N116" s="284"/>
      <c r="O116" s="284"/>
    </row>
    <row r="117" ht="15.75" customHeight="1" spans="1:15">
      <c r="A117" s="284"/>
      <c r="B117" s="284"/>
      <c r="C117" s="284"/>
      <c r="D117" s="284"/>
      <c r="E117" s="284"/>
      <c r="F117" s="284"/>
      <c r="G117" s="284"/>
      <c r="H117" s="284"/>
      <c r="I117" s="284"/>
      <c r="J117" s="284"/>
      <c r="K117" s="284"/>
      <c r="L117" s="284"/>
      <c r="M117" s="284"/>
      <c r="N117" s="284"/>
      <c r="O117" s="284"/>
    </row>
    <row r="118" ht="15.75" customHeight="1" spans="1:15">
      <c r="A118" s="284"/>
      <c r="B118" s="284"/>
      <c r="C118" s="284"/>
      <c r="D118" s="284"/>
      <c r="E118" s="284"/>
      <c r="F118" s="284"/>
      <c r="G118" s="284"/>
      <c r="H118" s="284"/>
      <c r="I118" s="284"/>
      <c r="J118" s="284"/>
      <c r="K118" s="284"/>
      <c r="L118" s="284"/>
      <c r="M118" s="284"/>
      <c r="N118" s="284"/>
      <c r="O118" s="284"/>
    </row>
    <row r="119" ht="15.75" customHeight="1" spans="1:15">
      <c r="A119" s="284"/>
      <c r="B119" s="284"/>
      <c r="C119" s="284"/>
      <c r="D119" s="284"/>
      <c r="E119" s="284"/>
      <c r="F119" s="284"/>
      <c r="G119" s="284"/>
      <c r="H119" s="284"/>
      <c r="I119" s="284"/>
      <c r="J119" s="284"/>
      <c r="K119" s="284"/>
      <c r="L119" s="284"/>
      <c r="M119" s="284"/>
      <c r="N119" s="284"/>
      <c r="O119" s="284"/>
    </row>
    <row r="120" ht="15.75" customHeight="1" spans="1:15">
      <c r="A120" s="284"/>
      <c r="B120" s="284"/>
      <c r="C120" s="284"/>
      <c r="D120" s="284"/>
      <c r="E120" s="284"/>
      <c r="F120" s="284"/>
      <c r="G120" s="284"/>
      <c r="H120" s="284"/>
      <c r="I120" s="284"/>
      <c r="J120" s="284"/>
      <c r="K120" s="284"/>
      <c r="L120" s="284"/>
      <c r="M120" s="284"/>
      <c r="N120" s="284"/>
      <c r="O120" s="284"/>
    </row>
    <row r="121" ht="15.75" customHeight="1" spans="1:15">
      <c r="A121" s="284"/>
      <c r="B121" s="284"/>
      <c r="C121" s="284"/>
      <c r="D121" s="284"/>
      <c r="E121" s="284"/>
      <c r="F121" s="284"/>
      <c r="G121" s="284"/>
      <c r="H121" s="284"/>
      <c r="I121" s="284"/>
      <c r="J121" s="284"/>
      <c r="K121" s="284"/>
      <c r="L121" s="284"/>
      <c r="M121" s="284"/>
      <c r="N121" s="284"/>
      <c r="O121" s="284"/>
    </row>
    <row r="122" ht="15.75" customHeight="1" spans="1:15">
      <c r="A122" s="284"/>
      <c r="B122" s="284"/>
      <c r="C122" s="284"/>
      <c r="D122" s="284"/>
      <c r="E122" s="284"/>
      <c r="F122" s="284"/>
      <c r="G122" s="284"/>
      <c r="H122" s="284"/>
      <c r="I122" s="284"/>
      <c r="J122" s="284"/>
      <c r="K122" s="284"/>
      <c r="L122" s="284"/>
      <c r="M122" s="284"/>
      <c r="N122" s="284"/>
      <c r="O122" s="284"/>
    </row>
    <row r="123" ht="15.75" customHeight="1" spans="1:15">
      <c r="A123" s="284"/>
      <c r="B123" s="284"/>
      <c r="C123" s="284"/>
      <c r="D123" s="284"/>
      <c r="E123" s="284"/>
      <c r="F123" s="284"/>
      <c r="G123" s="284"/>
      <c r="H123" s="284"/>
      <c r="I123" s="284"/>
      <c r="J123" s="284"/>
      <c r="K123" s="284"/>
      <c r="L123" s="284"/>
      <c r="M123" s="284"/>
      <c r="N123" s="284"/>
      <c r="O123" s="284"/>
    </row>
    <row r="124" ht="15.75" customHeight="1" spans="1:15">
      <c r="A124" s="284"/>
      <c r="B124" s="284"/>
      <c r="C124" s="284"/>
      <c r="D124" s="284"/>
      <c r="E124" s="284"/>
      <c r="F124" s="284"/>
      <c r="G124" s="284"/>
      <c r="H124" s="284"/>
      <c r="I124" s="284"/>
      <c r="J124" s="284"/>
      <c r="K124" s="284"/>
      <c r="L124" s="284"/>
      <c r="M124" s="284"/>
      <c r="N124" s="284"/>
      <c r="O124" s="284"/>
    </row>
    <row r="125" ht="15.75" customHeight="1" spans="1:15">
      <c r="A125" s="284"/>
      <c r="B125" s="284"/>
      <c r="C125" s="284"/>
      <c r="D125" s="284"/>
      <c r="E125" s="284"/>
      <c r="F125" s="284"/>
      <c r="G125" s="284"/>
      <c r="H125" s="284"/>
      <c r="I125" s="284"/>
      <c r="J125" s="284"/>
      <c r="K125" s="284"/>
      <c r="L125" s="284"/>
      <c r="M125" s="284"/>
      <c r="N125" s="284"/>
      <c r="O125" s="284"/>
    </row>
    <row r="126" ht="15.75" customHeight="1" spans="1:15">
      <c r="A126" s="284"/>
      <c r="B126" s="284"/>
      <c r="C126" s="284"/>
      <c r="D126" s="284"/>
      <c r="E126" s="284"/>
      <c r="F126" s="284"/>
      <c r="G126" s="284"/>
      <c r="H126" s="284"/>
      <c r="I126" s="284"/>
      <c r="J126" s="284"/>
      <c r="K126" s="284"/>
      <c r="L126" s="284"/>
      <c r="M126" s="284"/>
      <c r="N126" s="284"/>
      <c r="O126" s="284"/>
    </row>
    <row r="127" ht="15.75" customHeight="1" spans="1:15">
      <c r="A127" s="284"/>
      <c r="B127" s="284"/>
      <c r="C127" s="284"/>
      <c r="D127" s="284"/>
      <c r="E127" s="284"/>
      <c r="F127" s="284"/>
      <c r="G127" s="284"/>
      <c r="H127" s="284"/>
      <c r="I127" s="284"/>
      <c r="J127" s="284"/>
      <c r="K127" s="284"/>
      <c r="L127" s="284"/>
      <c r="M127" s="284"/>
      <c r="N127" s="284"/>
      <c r="O127" s="284"/>
    </row>
    <row r="128" ht="15.75" customHeight="1" spans="1:15">
      <c r="A128" s="284"/>
      <c r="B128" s="284"/>
      <c r="C128" s="284"/>
      <c r="D128" s="284"/>
      <c r="E128" s="284"/>
      <c r="F128" s="284"/>
      <c r="G128" s="284"/>
      <c r="H128" s="284"/>
      <c r="I128" s="284"/>
      <c r="J128" s="284"/>
      <c r="K128" s="284"/>
      <c r="L128" s="284"/>
      <c r="M128" s="284"/>
      <c r="N128" s="284"/>
      <c r="O128" s="284"/>
    </row>
    <row r="129" ht="15.75" customHeight="1" spans="1:15">
      <c r="A129" s="284"/>
      <c r="B129" s="284"/>
      <c r="C129" s="284"/>
      <c r="D129" s="284"/>
      <c r="E129" s="284"/>
      <c r="F129" s="284"/>
      <c r="G129" s="284"/>
      <c r="H129" s="284"/>
      <c r="I129" s="284"/>
      <c r="J129" s="284"/>
      <c r="K129" s="284"/>
      <c r="L129" s="284"/>
      <c r="M129" s="284"/>
      <c r="N129" s="284"/>
      <c r="O129" s="284"/>
    </row>
    <row r="130" ht="15.75" customHeight="1" spans="1:15">
      <c r="A130" s="284"/>
      <c r="B130" s="284"/>
      <c r="C130" s="284"/>
      <c r="D130" s="284"/>
      <c r="E130" s="284"/>
      <c r="F130" s="284"/>
      <c r="G130" s="284"/>
      <c r="H130" s="284"/>
      <c r="I130" s="284"/>
      <c r="J130" s="284"/>
      <c r="K130" s="284"/>
      <c r="L130" s="284"/>
      <c r="M130" s="284"/>
      <c r="N130" s="284"/>
      <c r="O130" s="284"/>
    </row>
    <row r="131" ht="15.75" customHeight="1" spans="1:15">
      <c r="A131" s="284"/>
      <c r="B131" s="284"/>
      <c r="C131" s="284"/>
      <c r="D131" s="284"/>
      <c r="E131" s="284"/>
      <c r="F131" s="284"/>
      <c r="G131" s="284"/>
      <c r="H131" s="284"/>
      <c r="I131" s="284"/>
      <c r="J131" s="284"/>
      <c r="K131" s="284"/>
      <c r="L131" s="284"/>
      <c r="M131" s="284"/>
      <c r="N131" s="284"/>
      <c r="O131" s="284"/>
    </row>
    <row r="132" ht="15.75" customHeight="1" spans="1:15">
      <c r="A132" s="284"/>
      <c r="B132" s="284"/>
      <c r="C132" s="284"/>
      <c r="D132" s="284"/>
      <c r="E132" s="284"/>
      <c r="F132" s="284"/>
      <c r="G132" s="284"/>
      <c r="H132" s="284"/>
      <c r="I132" s="284"/>
      <c r="J132" s="284"/>
      <c r="K132" s="284"/>
      <c r="L132" s="284"/>
      <c r="M132" s="284"/>
      <c r="N132" s="284"/>
      <c r="O132" s="284"/>
    </row>
    <row r="133" ht="15.75" customHeight="1" spans="1:15">
      <c r="A133" s="284"/>
      <c r="B133" s="284"/>
      <c r="C133" s="284"/>
      <c r="D133" s="284"/>
      <c r="E133" s="284"/>
      <c r="F133" s="284"/>
      <c r="G133" s="284"/>
      <c r="H133" s="284"/>
      <c r="I133" s="284"/>
      <c r="J133" s="284"/>
      <c r="K133" s="284"/>
      <c r="L133" s="284"/>
      <c r="M133" s="284"/>
      <c r="N133" s="284"/>
      <c r="O133" s="284"/>
    </row>
    <row r="134" ht="15.75" customHeight="1" spans="1:15">
      <c r="A134" s="284"/>
      <c r="B134" s="284"/>
      <c r="C134" s="284"/>
      <c r="D134" s="284"/>
      <c r="E134" s="284"/>
      <c r="F134" s="284"/>
      <c r="G134" s="284"/>
      <c r="H134" s="284"/>
      <c r="I134" s="284"/>
      <c r="J134" s="284"/>
      <c r="K134" s="284"/>
      <c r="L134" s="284"/>
      <c r="M134" s="284"/>
      <c r="N134" s="284"/>
      <c r="O134" s="284"/>
    </row>
    <row r="135" ht="15.75" customHeight="1" spans="1:15">
      <c r="A135" s="284"/>
      <c r="B135" s="284"/>
      <c r="C135" s="284"/>
      <c r="D135" s="284"/>
      <c r="E135" s="284"/>
      <c r="F135" s="284"/>
      <c r="G135" s="284"/>
      <c r="H135" s="284"/>
      <c r="I135" s="284"/>
      <c r="J135" s="284"/>
      <c r="K135" s="284"/>
      <c r="L135" s="284"/>
      <c r="M135" s="284"/>
      <c r="N135" s="284"/>
      <c r="O135" s="284"/>
    </row>
    <row r="136" ht="15.75" customHeight="1" spans="1:15">
      <c r="A136" s="284"/>
      <c r="B136" s="284"/>
      <c r="C136" s="284"/>
      <c r="D136" s="284"/>
      <c r="E136" s="284"/>
      <c r="F136" s="284"/>
      <c r="G136" s="284"/>
      <c r="H136" s="284"/>
      <c r="I136" s="284"/>
      <c r="J136" s="284"/>
      <c r="K136" s="284"/>
      <c r="L136" s="284"/>
      <c r="M136" s="284"/>
      <c r="N136" s="284"/>
      <c r="O136" s="284"/>
    </row>
    <row r="137" ht="15.75" customHeight="1" spans="1:15">
      <c r="A137" s="284"/>
      <c r="B137" s="284"/>
      <c r="C137" s="284"/>
      <c r="D137" s="284"/>
      <c r="E137" s="284"/>
      <c r="F137" s="284"/>
      <c r="G137" s="284"/>
      <c r="H137" s="284"/>
      <c r="I137" s="284"/>
      <c r="J137" s="284"/>
      <c r="K137" s="284"/>
      <c r="L137" s="284"/>
      <c r="M137" s="284"/>
      <c r="N137" s="284"/>
      <c r="O137" s="284"/>
    </row>
    <row r="138" ht="15.75" customHeight="1" spans="1:15">
      <c r="A138" s="284"/>
      <c r="B138" s="284"/>
      <c r="C138" s="284"/>
      <c r="D138" s="284"/>
      <c r="E138" s="284"/>
      <c r="F138" s="284"/>
      <c r="G138" s="284"/>
      <c r="H138" s="284"/>
      <c r="I138" s="284"/>
      <c r="J138" s="284"/>
      <c r="K138" s="284"/>
      <c r="L138" s="284"/>
      <c r="M138" s="284"/>
      <c r="N138" s="284"/>
      <c r="O138" s="284"/>
    </row>
    <row r="139" ht="15.75" customHeight="1" spans="1:15">
      <c r="A139" s="284"/>
      <c r="B139" s="284"/>
      <c r="C139" s="284"/>
      <c r="D139" s="284"/>
      <c r="E139" s="284"/>
      <c r="F139" s="284"/>
      <c r="G139" s="284"/>
      <c r="H139" s="284"/>
      <c r="I139" s="284"/>
      <c r="J139" s="284"/>
      <c r="K139" s="284"/>
      <c r="L139" s="284"/>
      <c r="M139" s="284"/>
      <c r="N139" s="284"/>
      <c r="O139" s="284"/>
    </row>
    <row r="140" ht="15.75" customHeight="1" spans="1:15">
      <c r="A140" s="284"/>
      <c r="B140" s="284"/>
      <c r="C140" s="284"/>
      <c r="D140" s="284"/>
      <c r="E140" s="284"/>
      <c r="F140" s="284"/>
      <c r="G140" s="284"/>
      <c r="H140" s="284"/>
      <c r="I140" s="284"/>
      <c r="J140" s="284"/>
      <c r="K140" s="284"/>
      <c r="L140" s="284"/>
      <c r="M140" s="284"/>
      <c r="N140" s="284"/>
      <c r="O140" s="284"/>
    </row>
    <row r="141" ht="15.75" customHeight="1" spans="1:15">
      <c r="A141" s="284"/>
      <c r="B141" s="284"/>
      <c r="C141" s="284"/>
      <c r="D141" s="284"/>
      <c r="E141" s="284"/>
      <c r="F141" s="284"/>
      <c r="G141" s="284"/>
      <c r="H141" s="284"/>
      <c r="I141" s="284"/>
      <c r="J141" s="284"/>
      <c r="K141" s="284"/>
      <c r="L141" s="284"/>
      <c r="M141" s="284"/>
      <c r="N141" s="284"/>
      <c r="O141" s="284"/>
    </row>
    <row r="142" ht="15.75" customHeight="1" spans="1:15">
      <c r="A142" s="284"/>
      <c r="B142" s="284"/>
      <c r="C142" s="284"/>
      <c r="D142" s="284"/>
      <c r="E142" s="284"/>
      <c r="F142" s="284"/>
      <c r="G142" s="284"/>
      <c r="H142" s="284"/>
      <c r="I142" s="284"/>
      <c r="J142" s="284"/>
      <c r="K142" s="284"/>
      <c r="L142" s="284"/>
      <c r="M142" s="284"/>
      <c r="N142" s="284"/>
      <c r="O142" s="284"/>
    </row>
    <row r="143" ht="15.75" customHeight="1" spans="1:15">
      <c r="A143" s="284"/>
      <c r="B143" s="284"/>
      <c r="C143" s="284"/>
      <c r="D143" s="284"/>
      <c r="E143" s="284"/>
      <c r="F143" s="284"/>
      <c r="G143" s="284"/>
      <c r="H143" s="284"/>
      <c r="I143" s="284"/>
      <c r="J143" s="284"/>
      <c r="K143" s="284"/>
      <c r="L143" s="284"/>
      <c r="M143" s="284"/>
      <c r="N143" s="284"/>
      <c r="O143" s="284"/>
    </row>
    <row r="144" ht="15.75" customHeight="1" spans="1:15">
      <c r="A144" s="284"/>
      <c r="B144" s="284"/>
      <c r="C144" s="284"/>
      <c r="D144" s="284"/>
      <c r="E144" s="284"/>
      <c r="F144" s="284"/>
      <c r="G144" s="284"/>
      <c r="H144" s="284"/>
      <c r="I144" s="284"/>
      <c r="J144" s="284"/>
      <c r="K144" s="284"/>
      <c r="L144" s="284"/>
      <c r="M144" s="284"/>
      <c r="N144" s="284"/>
      <c r="O144" s="284"/>
    </row>
    <row r="145" ht="15.75" customHeight="1" spans="1:15">
      <c r="A145" s="284"/>
      <c r="B145" s="284"/>
      <c r="C145" s="284"/>
      <c r="D145" s="284"/>
      <c r="E145" s="284"/>
      <c r="F145" s="284"/>
      <c r="G145" s="284"/>
      <c r="H145" s="284"/>
      <c r="I145" s="284"/>
      <c r="J145" s="284"/>
      <c r="K145" s="284"/>
      <c r="L145" s="284"/>
      <c r="M145" s="284"/>
      <c r="N145" s="284"/>
      <c r="O145" s="284"/>
    </row>
    <row r="146" ht="15.75" customHeight="1" spans="1:15">
      <c r="A146" s="284"/>
      <c r="B146" s="284"/>
      <c r="C146" s="284"/>
      <c r="D146" s="284"/>
      <c r="E146" s="284"/>
      <c r="F146" s="284"/>
      <c r="G146" s="284"/>
      <c r="H146" s="284"/>
      <c r="I146" s="284"/>
      <c r="J146" s="284"/>
      <c r="K146" s="284"/>
      <c r="L146" s="284"/>
      <c r="M146" s="284"/>
      <c r="N146" s="284"/>
      <c r="O146" s="284"/>
    </row>
    <row r="147" ht="15.75" customHeight="1" spans="1:15">
      <c r="A147" s="284"/>
      <c r="B147" s="284"/>
      <c r="C147" s="284"/>
      <c r="D147" s="284"/>
      <c r="E147" s="284"/>
      <c r="F147" s="284"/>
      <c r="G147" s="284"/>
      <c r="H147" s="284"/>
      <c r="I147" s="284"/>
      <c r="J147" s="284"/>
      <c r="K147" s="284"/>
      <c r="L147" s="284"/>
      <c r="M147" s="284"/>
      <c r="N147" s="284"/>
      <c r="O147" s="284"/>
    </row>
    <row r="148" ht="15.75" customHeight="1" spans="1:15">
      <c r="A148" s="284"/>
      <c r="B148" s="284"/>
      <c r="C148" s="284"/>
      <c r="D148" s="284"/>
      <c r="E148" s="284"/>
      <c r="F148" s="284"/>
      <c r="G148" s="284"/>
      <c r="H148" s="284"/>
      <c r="I148" s="284"/>
      <c r="J148" s="284"/>
      <c r="K148" s="284"/>
      <c r="L148" s="284"/>
      <c r="M148" s="284"/>
      <c r="N148" s="284"/>
      <c r="O148" s="284"/>
    </row>
    <row r="149" ht="15.75" customHeight="1" spans="1:15">
      <c r="A149" s="284"/>
      <c r="B149" s="284"/>
      <c r="C149" s="284"/>
      <c r="D149" s="284"/>
      <c r="E149" s="284"/>
      <c r="F149" s="284"/>
      <c r="G149" s="284"/>
      <c r="H149" s="284"/>
      <c r="I149" s="284"/>
      <c r="J149" s="284"/>
      <c r="K149" s="284"/>
      <c r="L149" s="284"/>
      <c r="M149" s="284"/>
      <c r="N149" s="284"/>
      <c r="O149" s="284"/>
    </row>
    <row r="150" ht="15.75" customHeight="1" spans="1:15">
      <c r="A150" s="284"/>
      <c r="B150" s="284"/>
      <c r="C150" s="284"/>
      <c r="D150" s="284"/>
      <c r="E150" s="284"/>
      <c r="F150" s="284"/>
      <c r="G150" s="284"/>
      <c r="H150" s="284"/>
      <c r="I150" s="284"/>
      <c r="J150" s="284"/>
      <c r="K150" s="284"/>
      <c r="L150" s="284"/>
      <c r="M150" s="284"/>
      <c r="N150" s="284"/>
      <c r="O150" s="284"/>
    </row>
    <row r="151" ht="15.75" customHeight="1" spans="1:15">
      <c r="A151" s="284"/>
      <c r="B151" s="284"/>
      <c r="C151" s="284"/>
      <c r="D151" s="284"/>
      <c r="E151" s="284"/>
      <c r="F151" s="284"/>
      <c r="G151" s="284"/>
      <c r="H151" s="284"/>
      <c r="I151" s="284"/>
      <c r="J151" s="284"/>
      <c r="K151" s="284"/>
      <c r="L151" s="284"/>
      <c r="M151" s="284"/>
      <c r="N151" s="284"/>
      <c r="O151" s="284"/>
    </row>
    <row r="152" ht="15.75" customHeight="1" spans="1:15">
      <c r="A152" s="284"/>
      <c r="B152" s="284"/>
      <c r="C152" s="284"/>
      <c r="D152" s="284"/>
      <c r="E152" s="284"/>
      <c r="F152" s="284"/>
      <c r="G152" s="284"/>
      <c r="H152" s="284"/>
      <c r="I152" s="284"/>
      <c r="J152" s="284"/>
      <c r="K152" s="284"/>
      <c r="L152" s="284"/>
      <c r="M152" s="284"/>
      <c r="N152" s="284"/>
      <c r="O152" s="284"/>
    </row>
    <row r="153" ht="15.75" customHeight="1" spans="1:15">
      <c r="A153" s="284"/>
      <c r="B153" s="284"/>
      <c r="C153" s="284"/>
      <c r="D153" s="284"/>
      <c r="E153" s="284"/>
      <c r="F153" s="284"/>
      <c r="G153" s="284"/>
      <c r="H153" s="284"/>
      <c r="I153" s="284"/>
      <c r="J153" s="284"/>
      <c r="K153" s="284"/>
      <c r="L153" s="284"/>
      <c r="M153" s="284"/>
      <c r="N153" s="284"/>
      <c r="O153" s="284"/>
    </row>
    <row r="154" ht="15.75" customHeight="1" spans="1:15">
      <c r="A154" s="284"/>
      <c r="B154" s="284"/>
      <c r="C154" s="284"/>
      <c r="D154" s="284"/>
      <c r="E154" s="284"/>
      <c r="F154" s="284"/>
      <c r="G154" s="284"/>
      <c r="H154" s="284"/>
      <c r="I154" s="284"/>
      <c r="J154" s="284"/>
      <c r="K154" s="284"/>
      <c r="L154" s="284"/>
      <c r="M154" s="284"/>
      <c r="N154" s="284"/>
      <c r="O154" s="284"/>
    </row>
    <row r="155" ht="15.75" customHeight="1" spans="1:15">
      <c r="A155" s="284"/>
      <c r="B155" s="284"/>
      <c r="C155" s="284"/>
      <c r="D155" s="284"/>
      <c r="E155" s="284"/>
      <c r="F155" s="284"/>
      <c r="G155" s="284"/>
      <c r="H155" s="284"/>
      <c r="I155" s="284"/>
      <c r="J155" s="284"/>
      <c r="K155" s="284"/>
      <c r="L155" s="284"/>
      <c r="M155" s="284"/>
      <c r="N155" s="284"/>
      <c r="O155" s="284"/>
    </row>
    <row r="156" ht="15.75" customHeight="1" spans="1:15">
      <c r="A156" s="284"/>
      <c r="B156" s="284"/>
      <c r="C156" s="284"/>
      <c r="D156" s="284"/>
      <c r="E156" s="284"/>
      <c r="F156" s="284"/>
      <c r="G156" s="284"/>
      <c r="H156" s="284"/>
      <c r="I156" s="284"/>
      <c r="J156" s="284"/>
      <c r="K156" s="284"/>
      <c r="L156" s="284"/>
      <c r="M156" s="284"/>
      <c r="N156" s="284"/>
      <c r="O156" s="284"/>
    </row>
    <row r="157" ht="15.75" customHeight="1" spans="1:15">
      <c r="A157" s="284"/>
      <c r="B157" s="284"/>
      <c r="C157" s="284"/>
      <c r="D157" s="284"/>
      <c r="E157" s="284"/>
      <c r="F157" s="284"/>
      <c r="G157" s="284"/>
      <c r="H157" s="284"/>
      <c r="I157" s="284"/>
      <c r="J157" s="284"/>
      <c r="K157" s="284"/>
      <c r="L157" s="284"/>
      <c r="M157" s="284"/>
      <c r="N157" s="284"/>
      <c r="O157" s="284"/>
    </row>
    <row r="158" ht="15.75" customHeight="1" spans="1:15">
      <c r="A158" s="284"/>
      <c r="B158" s="284"/>
      <c r="C158" s="284"/>
      <c r="D158" s="284"/>
      <c r="E158" s="284"/>
      <c r="F158" s="284"/>
      <c r="G158" s="284"/>
      <c r="H158" s="284"/>
      <c r="I158" s="284"/>
      <c r="J158" s="284"/>
      <c r="K158" s="284"/>
      <c r="L158" s="284"/>
      <c r="M158" s="284"/>
      <c r="N158" s="284"/>
      <c r="O158" s="284"/>
    </row>
    <row r="159" ht="15.75" customHeight="1" spans="1:15">
      <c r="A159" s="284"/>
      <c r="B159" s="284"/>
      <c r="C159" s="284"/>
      <c r="D159" s="284"/>
      <c r="E159" s="284"/>
      <c r="F159" s="284"/>
      <c r="G159" s="284"/>
      <c r="H159" s="284"/>
      <c r="I159" s="284"/>
      <c r="J159" s="284"/>
      <c r="K159" s="284"/>
      <c r="L159" s="284"/>
      <c r="M159" s="284"/>
      <c r="N159" s="284"/>
      <c r="O159" s="284"/>
    </row>
    <row r="160" ht="15.75" customHeight="1" spans="1:15">
      <c r="A160" s="284"/>
      <c r="B160" s="284"/>
      <c r="C160" s="284"/>
      <c r="D160" s="284"/>
      <c r="E160" s="284"/>
      <c r="F160" s="284"/>
      <c r="G160" s="284"/>
      <c r="H160" s="284"/>
      <c r="I160" s="284"/>
      <c r="J160" s="284"/>
      <c r="K160" s="284"/>
      <c r="L160" s="284"/>
      <c r="M160" s="284"/>
      <c r="N160" s="284"/>
      <c r="O160" s="284"/>
    </row>
    <row r="161" ht="15.75" customHeight="1" spans="1:15">
      <c r="A161" s="284"/>
      <c r="B161" s="284"/>
      <c r="C161" s="284"/>
      <c r="D161" s="284"/>
      <c r="E161" s="284"/>
      <c r="F161" s="284"/>
      <c r="G161" s="284"/>
      <c r="H161" s="284"/>
      <c r="I161" s="284"/>
      <c r="J161" s="284"/>
      <c r="K161" s="284"/>
      <c r="L161" s="284"/>
      <c r="M161" s="284"/>
      <c r="N161" s="284"/>
      <c r="O161" s="284"/>
    </row>
    <row r="162" ht="15.75" customHeight="1" spans="1:15">
      <c r="A162" s="284"/>
      <c r="B162" s="284"/>
      <c r="C162" s="284"/>
      <c r="D162" s="284"/>
      <c r="E162" s="284"/>
      <c r="F162" s="284"/>
      <c r="G162" s="284"/>
      <c r="H162" s="284"/>
      <c r="I162" s="284"/>
      <c r="J162" s="284"/>
      <c r="K162" s="284"/>
      <c r="L162" s="284"/>
      <c r="M162" s="284"/>
      <c r="N162" s="284"/>
      <c r="O162" s="284"/>
    </row>
    <row r="163" ht="15.75" customHeight="1" spans="1:15">
      <c r="A163" s="284"/>
      <c r="B163" s="284"/>
      <c r="C163" s="284"/>
      <c r="D163" s="284"/>
      <c r="E163" s="284"/>
      <c r="F163" s="284"/>
      <c r="G163" s="284"/>
      <c r="H163" s="284"/>
      <c r="I163" s="284"/>
      <c r="J163" s="284"/>
      <c r="K163" s="284"/>
      <c r="L163" s="284"/>
      <c r="M163" s="284"/>
      <c r="N163" s="284"/>
      <c r="O163" s="284"/>
    </row>
    <row r="164" ht="15.75" customHeight="1" spans="1:15">
      <c r="A164" s="284"/>
      <c r="B164" s="284"/>
      <c r="C164" s="284"/>
      <c r="D164" s="284"/>
      <c r="E164" s="284"/>
      <c r="F164" s="284"/>
      <c r="G164" s="284"/>
      <c r="H164" s="284"/>
      <c r="I164" s="284"/>
      <c r="J164" s="284"/>
      <c r="K164" s="284"/>
      <c r="L164" s="284"/>
      <c r="M164" s="284"/>
      <c r="N164" s="284"/>
      <c r="O164" s="284"/>
    </row>
    <row r="165" ht="15.75" customHeight="1" spans="1:15">
      <c r="A165" s="284"/>
      <c r="B165" s="284"/>
      <c r="C165" s="284"/>
      <c r="D165" s="284"/>
      <c r="E165" s="284"/>
      <c r="F165" s="284"/>
      <c r="G165" s="284"/>
      <c r="H165" s="284"/>
      <c r="I165" s="284"/>
      <c r="J165" s="284"/>
      <c r="K165" s="284"/>
      <c r="L165" s="284"/>
      <c r="M165" s="284"/>
      <c r="N165" s="284"/>
      <c r="O165" s="284"/>
    </row>
    <row r="166" ht="15.75" customHeight="1" spans="1:15">
      <c r="A166" s="284"/>
      <c r="B166" s="284"/>
      <c r="C166" s="284"/>
      <c r="D166" s="284"/>
      <c r="E166" s="284"/>
      <c r="F166" s="284"/>
      <c r="G166" s="284"/>
      <c r="H166" s="284"/>
      <c r="I166" s="284"/>
      <c r="J166" s="284"/>
      <c r="K166" s="284"/>
      <c r="L166" s="284"/>
      <c r="M166" s="284"/>
      <c r="N166" s="284"/>
      <c r="O166" s="284"/>
    </row>
    <row r="167" ht="15.75" customHeight="1" spans="1:15">
      <c r="A167" s="284"/>
      <c r="B167" s="284"/>
      <c r="C167" s="284"/>
      <c r="D167" s="284"/>
      <c r="E167" s="284"/>
      <c r="F167" s="284"/>
      <c r="G167" s="284"/>
      <c r="H167" s="284"/>
      <c r="I167" s="284"/>
      <c r="J167" s="284"/>
      <c r="K167" s="284"/>
      <c r="L167" s="284"/>
      <c r="M167" s="284"/>
      <c r="N167" s="284"/>
      <c r="O167" s="284"/>
    </row>
    <row r="168" ht="15.75" customHeight="1" spans="1:15">
      <c r="A168" s="284"/>
      <c r="B168" s="284"/>
      <c r="C168" s="284"/>
      <c r="D168" s="284"/>
      <c r="E168" s="284"/>
      <c r="F168" s="284"/>
      <c r="G168" s="284"/>
      <c r="H168" s="284"/>
      <c r="I168" s="284"/>
      <c r="J168" s="284"/>
      <c r="K168" s="284"/>
      <c r="L168" s="284"/>
      <c r="M168" s="284"/>
      <c r="N168" s="284"/>
      <c r="O168" s="284"/>
    </row>
    <row r="169" ht="15.75" customHeight="1" spans="1:15">
      <c r="A169" s="284"/>
      <c r="B169" s="284"/>
      <c r="C169" s="284"/>
      <c r="D169" s="284"/>
      <c r="E169" s="284"/>
      <c r="F169" s="284"/>
      <c r="G169" s="284"/>
      <c r="H169" s="284"/>
      <c r="I169" s="284"/>
      <c r="J169" s="284"/>
      <c r="K169" s="284"/>
      <c r="L169" s="284"/>
      <c r="M169" s="284"/>
      <c r="N169" s="284"/>
      <c r="O169" s="284"/>
    </row>
    <row r="170" ht="15.75" customHeight="1" spans="1:15">
      <c r="A170" s="284"/>
      <c r="B170" s="284"/>
      <c r="C170" s="284"/>
      <c r="D170" s="284"/>
      <c r="E170" s="284"/>
      <c r="F170" s="284"/>
      <c r="G170" s="284"/>
      <c r="H170" s="284"/>
      <c r="I170" s="284"/>
      <c r="J170" s="284"/>
      <c r="K170" s="284"/>
      <c r="L170" s="284"/>
      <c r="M170" s="284"/>
      <c r="N170" s="284"/>
      <c r="O170" s="284"/>
    </row>
    <row r="171" ht="15.75" customHeight="1" spans="1:15">
      <c r="A171" s="284"/>
      <c r="B171" s="284"/>
      <c r="C171" s="284"/>
      <c r="D171" s="284"/>
      <c r="E171" s="284"/>
      <c r="F171" s="284"/>
      <c r="G171" s="284"/>
      <c r="H171" s="284"/>
      <c r="I171" s="284"/>
      <c r="J171" s="284"/>
      <c r="K171" s="284"/>
      <c r="L171" s="284"/>
      <c r="M171" s="284"/>
      <c r="N171" s="284"/>
      <c r="O171" s="284"/>
    </row>
    <row r="172" ht="15.75" customHeight="1" spans="1:15">
      <c r="A172" s="284"/>
      <c r="B172" s="284"/>
      <c r="C172" s="284"/>
      <c r="D172" s="284"/>
      <c r="E172" s="284"/>
      <c r="F172" s="284"/>
      <c r="G172" s="284"/>
      <c r="H172" s="284"/>
      <c r="I172" s="284"/>
      <c r="J172" s="284"/>
      <c r="K172" s="284"/>
      <c r="L172" s="284"/>
      <c r="M172" s="284"/>
      <c r="N172" s="284"/>
      <c r="O172" s="284"/>
    </row>
    <row r="173" ht="15.75" customHeight="1" spans="1:15">
      <c r="A173" s="284"/>
      <c r="B173" s="284"/>
      <c r="C173" s="284"/>
      <c r="D173" s="284"/>
      <c r="E173" s="284"/>
      <c r="F173" s="284"/>
      <c r="G173" s="284"/>
      <c r="H173" s="284"/>
      <c r="I173" s="284"/>
      <c r="J173" s="284"/>
      <c r="K173" s="284"/>
      <c r="L173" s="284"/>
      <c r="M173" s="284"/>
      <c r="N173" s="284"/>
      <c r="O173" s="284"/>
    </row>
    <row r="174" ht="15.75" customHeight="1" spans="1:15">
      <c r="A174" s="284"/>
      <c r="B174" s="284"/>
      <c r="C174" s="284"/>
      <c r="D174" s="284"/>
      <c r="E174" s="284"/>
      <c r="F174" s="284"/>
      <c r="G174" s="284"/>
      <c r="H174" s="284"/>
      <c r="I174" s="284"/>
      <c r="J174" s="284"/>
      <c r="K174" s="284"/>
      <c r="L174" s="284"/>
      <c r="M174" s="284"/>
      <c r="N174" s="284"/>
      <c r="O174" s="284"/>
    </row>
    <row r="175" ht="15.75" customHeight="1" spans="1:15">
      <c r="A175" s="284"/>
      <c r="B175" s="284"/>
      <c r="C175" s="284"/>
      <c r="D175" s="284"/>
      <c r="E175" s="284"/>
      <c r="F175" s="284"/>
      <c r="G175" s="284"/>
      <c r="H175" s="284"/>
      <c r="I175" s="284"/>
      <c r="J175" s="284"/>
      <c r="K175" s="284"/>
      <c r="L175" s="284"/>
      <c r="M175" s="284"/>
      <c r="N175" s="284"/>
      <c r="O175" s="284"/>
    </row>
    <row r="176" ht="15.75" customHeight="1" spans="1:15">
      <c r="A176" s="284"/>
      <c r="B176" s="284"/>
      <c r="C176" s="284"/>
      <c r="D176" s="284"/>
      <c r="E176" s="284"/>
      <c r="F176" s="284"/>
      <c r="G176" s="284"/>
      <c r="H176" s="284"/>
      <c r="I176" s="284"/>
      <c r="J176" s="284"/>
      <c r="K176" s="284"/>
      <c r="L176" s="284"/>
      <c r="M176" s="284"/>
      <c r="N176" s="284"/>
      <c r="O176" s="284"/>
    </row>
    <row r="177" ht="15.75" customHeight="1" spans="1:15">
      <c r="A177" s="284"/>
      <c r="B177" s="284"/>
      <c r="C177" s="284"/>
      <c r="D177" s="284"/>
      <c r="E177" s="284"/>
      <c r="F177" s="284"/>
      <c r="G177" s="284"/>
      <c r="H177" s="284"/>
      <c r="I177" s="284"/>
      <c r="J177" s="284"/>
      <c r="K177" s="284"/>
      <c r="L177" s="284"/>
      <c r="M177" s="284"/>
      <c r="N177" s="284"/>
      <c r="O177" s="284"/>
    </row>
    <row r="178" ht="15.75" customHeight="1" spans="1:15">
      <c r="A178" s="284"/>
      <c r="B178" s="284"/>
      <c r="C178" s="284"/>
      <c r="D178" s="284"/>
      <c r="E178" s="284"/>
      <c r="F178" s="284"/>
      <c r="G178" s="284"/>
      <c r="H178" s="284"/>
      <c r="I178" s="284"/>
      <c r="J178" s="284"/>
      <c r="K178" s="284"/>
      <c r="L178" s="284"/>
      <c r="M178" s="284"/>
      <c r="N178" s="284"/>
      <c r="O178" s="284"/>
    </row>
    <row r="179" ht="15.75" customHeight="1" spans="1:15">
      <c r="A179" s="284"/>
      <c r="B179" s="284"/>
      <c r="C179" s="284"/>
      <c r="D179" s="284"/>
      <c r="E179" s="284"/>
      <c r="F179" s="284"/>
      <c r="G179" s="284"/>
      <c r="H179" s="284"/>
      <c r="I179" s="284"/>
      <c r="J179" s="284"/>
      <c r="K179" s="284"/>
      <c r="L179" s="284"/>
      <c r="M179" s="284"/>
      <c r="N179" s="284"/>
      <c r="O179" s="284"/>
    </row>
    <row r="180" ht="15.75" customHeight="1" spans="1:15">
      <c r="A180" s="284"/>
      <c r="B180" s="284"/>
      <c r="C180" s="284"/>
      <c r="D180" s="284"/>
      <c r="E180" s="284"/>
      <c r="F180" s="284"/>
      <c r="G180" s="284"/>
      <c r="H180" s="284"/>
      <c r="I180" s="284"/>
      <c r="J180" s="284"/>
      <c r="K180" s="284"/>
      <c r="L180" s="284"/>
      <c r="M180" s="284"/>
      <c r="N180" s="284"/>
      <c r="O180" s="284"/>
    </row>
    <row r="181" ht="15.75" customHeight="1" spans="1:15">
      <c r="A181" s="284"/>
      <c r="B181" s="284"/>
      <c r="C181" s="284"/>
      <c r="D181" s="284"/>
      <c r="E181" s="284"/>
      <c r="F181" s="284"/>
      <c r="G181" s="284"/>
      <c r="H181" s="284"/>
      <c r="I181" s="284"/>
      <c r="J181" s="284"/>
      <c r="K181" s="284"/>
      <c r="L181" s="284"/>
      <c r="M181" s="284"/>
      <c r="N181" s="284"/>
      <c r="O181" s="284"/>
    </row>
    <row r="182" ht="15.75" customHeight="1" spans="1:15">
      <c r="A182" s="284"/>
      <c r="B182" s="284"/>
      <c r="C182" s="284"/>
      <c r="D182" s="284"/>
      <c r="E182" s="284"/>
      <c r="F182" s="284"/>
      <c r="G182" s="284"/>
      <c r="H182" s="284"/>
      <c r="I182" s="284"/>
      <c r="J182" s="284"/>
      <c r="K182" s="284"/>
      <c r="L182" s="284"/>
      <c r="M182" s="284"/>
      <c r="N182" s="284"/>
      <c r="O182" s="284"/>
    </row>
    <row r="183" ht="15.75" customHeight="1" spans="1:15">
      <c r="A183" s="284"/>
      <c r="B183" s="284"/>
      <c r="C183" s="284"/>
      <c r="D183" s="284"/>
      <c r="E183" s="284"/>
      <c r="F183" s="284"/>
      <c r="G183" s="284"/>
      <c r="H183" s="284"/>
      <c r="I183" s="284"/>
      <c r="J183" s="284"/>
      <c r="K183" s="284"/>
      <c r="L183" s="284"/>
      <c r="M183" s="284"/>
      <c r="N183" s="284"/>
      <c r="O183" s="284"/>
    </row>
    <row r="184" ht="15.75" customHeight="1" spans="1:15">
      <c r="A184" s="284"/>
      <c r="B184" s="284"/>
      <c r="C184" s="284"/>
      <c r="D184" s="284"/>
      <c r="E184" s="284"/>
      <c r="F184" s="284"/>
      <c r="G184" s="284"/>
      <c r="H184" s="284"/>
      <c r="I184" s="284"/>
      <c r="J184" s="284"/>
      <c r="K184" s="284"/>
      <c r="L184" s="284"/>
      <c r="M184" s="284"/>
      <c r="N184" s="284"/>
      <c r="O184" s="284"/>
    </row>
    <row r="185" ht="15.75" customHeight="1" spans="1:15">
      <c r="A185" s="284"/>
      <c r="B185" s="284"/>
      <c r="C185" s="284"/>
      <c r="D185" s="284"/>
      <c r="E185" s="284"/>
      <c r="F185" s="284"/>
      <c r="G185" s="284"/>
      <c r="H185" s="284"/>
      <c r="I185" s="284"/>
      <c r="J185" s="284"/>
      <c r="K185" s="284"/>
      <c r="L185" s="284"/>
      <c r="M185" s="284"/>
      <c r="N185" s="284"/>
      <c r="O185" s="284"/>
    </row>
    <row r="186" ht="15.75" customHeight="1" spans="1:15">
      <c r="A186" s="284"/>
      <c r="B186" s="284"/>
      <c r="C186" s="284"/>
      <c r="D186" s="284"/>
      <c r="E186" s="284"/>
      <c r="F186" s="284"/>
      <c r="G186" s="284"/>
      <c r="H186" s="284"/>
      <c r="I186" s="284"/>
      <c r="J186" s="284"/>
      <c r="K186" s="284"/>
      <c r="L186" s="284"/>
      <c r="M186" s="284"/>
      <c r="N186" s="284"/>
      <c r="O186" s="284"/>
    </row>
    <row r="187" ht="15.75" customHeight="1" spans="1:15">
      <c r="A187" s="284"/>
      <c r="B187" s="284"/>
      <c r="C187" s="284"/>
      <c r="D187" s="284"/>
      <c r="E187" s="284"/>
      <c r="F187" s="284"/>
      <c r="G187" s="284"/>
      <c r="H187" s="284"/>
      <c r="I187" s="284"/>
      <c r="J187" s="284"/>
      <c r="K187" s="284"/>
      <c r="L187" s="284"/>
      <c r="M187" s="284"/>
      <c r="N187" s="284"/>
      <c r="O187" s="284"/>
    </row>
    <row r="188" ht="15.75" customHeight="1" spans="1:15">
      <c r="A188" s="284"/>
      <c r="B188" s="284"/>
      <c r="C188" s="284"/>
      <c r="D188" s="284"/>
      <c r="E188" s="284"/>
      <c r="F188" s="284"/>
      <c r="G188" s="284"/>
      <c r="H188" s="284"/>
      <c r="I188" s="284"/>
      <c r="J188" s="284"/>
      <c r="K188" s="284"/>
      <c r="L188" s="284"/>
      <c r="M188" s="284"/>
      <c r="N188" s="284"/>
      <c r="O188" s="284"/>
    </row>
    <row r="189" ht="15.75" customHeight="1" spans="1:15">
      <c r="A189" s="284"/>
      <c r="B189" s="284"/>
      <c r="C189" s="284"/>
      <c r="D189" s="284"/>
      <c r="E189" s="284"/>
      <c r="F189" s="284"/>
      <c r="G189" s="284"/>
      <c r="H189" s="284"/>
      <c r="I189" s="284"/>
      <c r="J189" s="284"/>
      <c r="K189" s="284"/>
      <c r="L189" s="284"/>
      <c r="M189" s="284"/>
      <c r="N189" s="284"/>
      <c r="O189" s="284"/>
    </row>
    <row r="190" ht="15.75" customHeight="1" spans="1:15">
      <c r="A190" s="284"/>
      <c r="B190" s="284"/>
      <c r="C190" s="284"/>
      <c r="D190" s="284"/>
      <c r="E190" s="284"/>
      <c r="F190" s="284"/>
      <c r="G190" s="284"/>
      <c r="H190" s="284"/>
      <c r="I190" s="284"/>
      <c r="J190" s="284"/>
      <c r="K190" s="284"/>
      <c r="L190" s="284"/>
      <c r="M190" s="284"/>
      <c r="N190" s="284"/>
      <c r="O190" s="284"/>
    </row>
    <row r="191" ht="15.75" customHeight="1" spans="1:15">
      <c r="A191" s="284"/>
      <c r="B191" s="284"/>
      <c r="C191" s="284"/>
      <c r="D191" s="284"/>
      <c r="E191" s="284"/>
      <c r="F191" s="284"/>
      <c r="G191" s="284"/>
      <c r="H191" s="284"/>
      <c r="I191" s="284"/>
      <c r="J191" s="284"/>
      <c r="K191" s="284"/>
      <c r="L191" s="284"/>
      <c r="M191" s="284"/>
      <c r="N191" s="284"/>
      <c r="O191" s="284"/>
    </row>
    <row r="192" ht="15.75" customHeight="1" spans="1:15">
      <c r="A192" s="284"/>
      <c r="B192" s="284"/>
      <c r="C192" s="284"/>
      <c r="D192" s="284"/>
      <c r="E192" s="284"/>
      <c r="F192" s="284"/>
      <c r="G192" s="284"/>
      <c r="H192" s="284"/>
      <c r="I192" s="284"/>
      <c r="J192" s="284"/>
      <c r="K192" s="284"/>
      <c r="L192" s="284"/>
      <c r="M192" s="284"/>
      <c r="N192" s="284"/>
      <c r="O192" s="284"/>
    </row>
    <row r="193" ht="15.75" customHeight="1" spans="1:15">
      <c r="A193" s="284"/>
      <c r="B193" s="284"/>
      <c r="C193" s="284"/>
      <c r="D193" s="284"/>
      <c r="E193" s="284"/>
      <c r="F193" s="284"/>
      <c r="G193" s="284"/>
      <c r="H193" s="284"/>
      <c r="I193" s="284"/>
      <c r="J193" s="284"/>
      <c r="K193" s="284"/>
      <c r="L193" s="284"/>
      <c r="M193" s="284"/>
      <c r="N193" s="284"/>
      <c r="O193" s="284"/>
    </row>
    <row r="194" ht="15.75" customHeight="1" spans="1:15">
      <c r="A194" s="284"/>
      <c r="B194" s="284"/>
      <c r="C194" s="284"/>
      <c r="D194" s="284"/>
      <c r="E194" s="284"/>
      <c r="F194" s="284"/>
      <c r="G194" s="284"/>
      <c r="H194" s="284"/>
      <c r="I194" s="284"/>
      <c r="J194" s="284"/>
      <c r="K194" s="284"/>
      <c r="L194" s="284"/>
      <c r="M194" s="284"/>
      <c r="N194" s="284"/>
      <c r="O194" s="284"/>
    </row>
    <row r="195" ht="15.75" customHeight="1" spans="1:15">
      <c r="A195" s="284"/>
      <c r="B195" s="284"/>
      <c r="C195" s="284"/>
      <c r="D195" s="284"/>
      <c r="E195" s="284"/>
      <c r="F195" s="284"/>
      <c r="G195" s="284"/>
      <c r="H195" s="284"/>
      <c r="I195" s="284"/>
      <c r="J195" s="284"/>
      <c r="K195" s="284"/>
      <c r="L195" s="284"/>
      <c r="M195" s="284"/>
      <c r="N195" s="284"/>
      <c r="O195" s="284"/>
    </row>
    <row r="196" ht="15.75" customHeight="1" spans="1:15">
      <c r="A196" s="284"/>
      <c r="B196" s="284"/>
      <c r="C196" s="284"/>
      <c r="D196" s="284"/>
      <c r="E196" s="284"/>
      <c r="F196" s="284"/>
      <c r="G196" s="284"/>
      <c r="H196" s="284"/>
      <c r="I196" s="284"/>
      <c r="J196" s="284"/>
      <c r="K196" s="284"/>
      <c r="L196" s="284"/>
      <c r="M196" s="284"/>
      <c r="N196" s="284"/>
      <c r="O196" s="284"/>
    </row>
    <row r="197" ht="15.75" customHeight="1" spans="1:15">
      <c r="A197" s="284"/>
      <c r="B197" s="284"/>
      <c r="C197" s="284"/>
      <c r="D197" s="284"/>
      <c r="E197" s="284"/>
      <c r="F197" s="284"/>
      <c r="G197" s="284"/>
      <c r="H197" s="284"/>
      <c r="I197" s="284"/>
      <c r="J197" s="284"/>
      <c r="K197" s="284"/>
      <c r="L197" s="284"/>
      <c r="M197" s="284"/>
      <c r="N197" s="284"/>
      <c r="O197" s="284"/>
    </row>
    <row r="198" ht="15.75" customHeight="1" spans="1:15">
      <c r="A198" s="284"/>
      <c r="B198" s="284"/>
      <c r="C198" s="284"/>
      <c r="D198" s="284"/>
      <c r="E198" s="284"/>
      <c r="F198" s="284"/>
      <c r="G198" s="284"/>
      <c r="H198" s="284"/>
      <c r="I198" s="284"/>
      <c r="J198" s="284"/>
      <c r="K198" s="284"/>
      <c r="L198" s="284"/>
      <c r="M198" s="284"/>
      <c r="N198" s="284"/>
      <c r="O198" s="284"/>
    </row>
    <row r="199" ht="15.75" customHeight="1" spans="1:15">
      <c r="A199" s="284"/>
      <c r="B199" s="284"/>
      <c r="C199" s="284"/>
      <c r="D199" s="284"/>
      <c r="E199" s="284"/>
      <c r="F199" s="284"/>
      <c r="G199" s="284"/>
      <c r="H199" s="284"/>
      <c r="I199" s="284"/>
      <c r="J199" s="284"/>
      <c r="K199" s="284"/>
      <c r="L199" s="284"/>
      <c r="M199" s="284"/>
      <c r="N199" s="284"/>
      <c r="O199" s="284"/>
    </row>
    <row r="200" ht="15.75" customHeight="1" spans="1:15">
      <c r="A200" s="284"/>
      <c r="B200" s="284"/>
      <c r="C200" s="284"/>
      <c r="D200" s="284"/>
      <c r="E200" s="284"/>
      <c r="F200" s="284"/>
      <c r="G200" s="284"/>
      <c r="H200" s="284"/>
      <c r="I200" s="284"/>
      <c r="J200" s="284"/>
      <c r="K200" s="284"/>
      <c r="L200" s="284"/>
      <c r="M200" s="284"/>
      <c r="N200" s="284"/>
      <c r="O200" s="284"/>
    </row>
    <row r="201" ht="15.75" customHeight="1" spans="1:15">
      <c r="A201" s="284"/>
      <c r="B201" s="284"/>
      <c r="C201" s="284"/>
      <c r="D201" s="284"/>
      <c r="E201" s="284"/>
      <c r="F201" s="284"/>
      <c r="G201" s="284"/>
      <c r="H201" s="284"/>
      <c r="I201" s="284"/>
      <c r="J201" s="284"/>
      <c r="K201" s="284"/>
      <c r="L201" s="284"/>
      <c r="M201" s="284"/>
      <c r="N201" s="284"/>
      <c r="O201" s="284"/>
    </row>
    <row r="202" ht="15.75" customHeight="1" spans="1:15">
      <c r="A202" s="284"/>
      <c r="B202" s="284"/>
      <c r="C202" s="284"/>
      <c r="D202" s="284"/>
      <c r="E202" s="284"/>
      <c r="F202" s="284"/>
      <c r="G202" s="284"/>
      <c r="H202" s="284"/>
      <c r="I202" s="284"/>
      <c r="J202" s="284"/>
      <c r="K202" s="284"/>
      <c r="L202" s="284"/>
      <c r="M202" s="284"/>
      <c r="N202" s="284"/>
      <c r="O202" s="284"/>
    </row>
    <row r="203" ht="15.75" customHeight="1" spans="1:15">
      <c r="A203" s="284"/>
      <c r="B203" s="284"/>
      <c r="C203" s="284"/>
      <c r="D203" s="284"/>
      <c r="E203" s="284"/>
      <c r="F203" s="284"/>
      <c r="G203" s="284"/>
      <c r="H203" s="284"/>
      <c r="I203" s="284"/>
      <c r="J203" s="284"/>
      <c r="K203" s="284"/>
      <c r="L203" s="284"/>
      <c r="M203" s="284"/>
      <c r="N203" s="284"/>
      <c r="O203" s="284"/>
    </row>
    <row r="204" ht="15.75" customHeight="1" spans="1:15">
      <c r="A204" s="284"/>
      <c r="B204" s="284"/>
      <c r="C204" s="284"/>
      <c r="D204" s="284"/>
      <c r="E204" s="284"/>
      <c r="F204" s="284"/>
      <c r="G204" s="284"/>
      <c r="H204" s="284"/>
      <c r="I204" s="284"/>
      <c r="J204" s="284"/>
      <c r="K204" s="284"/>
      <c r="L204" s="284"/>
      <c r="M204" s="284"/>
      <c r="N204" s="284"/>
      <c r="O204" s="284"/>
    </row>
    <row r="205" ht="15.75" customHeight="1" spans="1:15">
      <c r="A205" s="284"/>
      <c r="B205" s="284"/>
      <c r="C205" s="284"/>
      <c r="D205" s="284"/>
      <c r="E205" s="284"/>
      <c r="F205" s="284"/>
      <c r="G205" s="284"/>
      <c r="H205" s="284"/>
      <c r="I205" s="284"/>
      <c r="J205" s="284"/>
      <c r="K205" s="284"/>
      <c r="L205" s="284"/>
      <c r="M205" s="284"/>
      <c r="N205" s="284"/>
      <c r="O205" s="284"/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mergeCells count="2">
    <mergeCell ref="A1:K1"/>
    <mergeCell ref="D5:D8"/>
  </mergeCells>
  <printOptions horizontalCentered="1"/>
  <pageMargins left="0.25" right="0.25" top="0.75" bottom="0.235416666666667" header="0" footer="0"/>
  <pageSetup paperSize="5" scale="60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Z1000"/>
  <sheetViews>
    <sheetView workbookViewId="0">
      <selection activeCell="E9" sqref="E9:F9"/>
    </sheetView>
  </sheetViews>
  <sheetFormatPr defaultColWidth="14.4285714285714" defaultRowHeight="15" customHeight="1"/>
  <cols>
    <col min="1" max="1" width="6.85714285714286" customWidth="1"/>
    <col min="2" max="2" width="11.5714285714286" customWidth="1"/>
    <col min="3" max="3" width="15.1428571428571" customWidth="1"/>
    <col min="4" max="4" width="12.1428571428571" customWidth="1"/>
    <col min="5" max="5" width="19.5714285714286" customWidth="1"/>
    <col min="6" max="6" width="18.1428571428571" customWidth="1"/>
    <col min="7" max="7" width="18.4285714285714" customWidth="1"/>
    <col min="8" max="26" width="9" customWidth="1"/>
  </cols>
  <sheetData>
    <row r="1" ht="60.75" customHeight="1" spans="1:26">
      <c r="A1" s="373" t="e">
        <f>"Redressal of Grievance of L&amp;MV consumer at CCC level as on "&amp;TEXT(EOMONTH(#REF!,0),"DD.MM.YYYY")&amp;" under Bongaon Division"</f>
        <v>#REF!</v>
      </c>
      <c r="H1" s="303"/>
      <c r="I1" s="303"/>
      <c r="J1" s="303"/>
      <c r="K1" s="303"/>
      <c r="L1" s="303"/>
      <c r="M1" s="303"/>
      <c r="N1" s="303"/>
      <c r="O1" s="303"/>
      <c r="P1" s="303"/>
      <c r="Q1" s="303"/>
      <c r="R1" s="303"/>
      <c r="S1" s="303"/>
      <c r="T1" s="303"/>
      <c r="U1" s="303"/>
      <c r="V1" s="303"/>
      <c r="W1" s="303"/>
      <c r="X1" s="303"/>
      <c r="Y1" s="303"/>
      <c r="Z1" s="303"/>
    </row>
    <row r="2" ht="3.75" customHeight="1" spans="1:26">
      <c r="A2" s="303"/>
      <c r="B2" s="303"/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3"/>
      <c r="N2" s="303"/>
      <c r="O2" s="303"/>
      <c r="P2" s="303"/>
      <c r="Q2" s="303"/>
      <c r="R2" s="303"/>
      <c r="S2" s="303"/>
      <c r="T2" s="303"/>
      <c r="U2" s="303"/>
      <c r="V2" s="303"/>
      <c r="W2" s="303"/>
      <c r="X2" s="303"/>
      <c r="Y2" s="303"/>
      <c r="Z2" s="303"/>
    </row>
    <row r="3" ht="71.25" spans="1:26">
      <c r="A3" s="141" t="s">
        <v>349</v>
      </c>
      <c r="B3" s="374" t="s">
        <v>350</v>
      </c>
      <c r="C3" s="141" t="s">
        <v>351</v>
      </c>
      <c r="D3" s="375" t="s">
        <v>352</v>
      </c>
      <c r="E3" s="376" t="s">
        <v>353</v>
      </c>
      <c r="F3" s="376" t="s">
        <v>354</v>
      </c>
      <c r="G3" s="375" t="s">
        <v>355</v>
      </c>
      <c r="H3" s="303"/>
      <c r="I3" s="303"/>
      <c r="J3" s="303"/>
      <c r="K3" s="303"/>
      <c r="L3" s="303"/>
      <c r="M3" s="303"/>
      <c r="N3" s="303"/>
      <c r="O3" s="303"/>
      <c r="P3" s="303"/>
      <c r="Q3" s="303"/>
      <c r="R3" s="303"/>
      <c r="S3" s="303"/>
      <c r="T3" s="303"/>
      <c r="U3" s="303"/>
      <c r="V3" s="303"/>
      <c r="W3" s="303"/>
      <c r="X3" s="303"/>
      <c r="Y3" s="303"/>
      <c r="Z3" s="303"/>
    </row>
    <row r="4" spans="1:26">
      <c r="A4" s="377">
        <v>1</v>
      </c>
      <c r="B4" s="378" t="s">
        <v>14</v>
      </c>
      <c r="C4" s="379" t="s">
        <v>16</v>
      </c>
      <c r="D4" s="54">
        <v>15</v>
      </c>
      <c r="E4" s="54">
        <v>26</v>
      </c>
      <c r="F4" s="54">
        <v>27</v>
      </c>
      <c r="G4" s="54">
        <f t="shared" ref="G4:G8" si="0">D4+E4-F4</f>
        <v>14</v>
      </c>
      <c r="H4" s="303"/>
      <c r="I4" s="303"/>
      <c r="J4" s="303"/>
      <c r="K4" s="303"/>
      <c r="L4" s="303"/>
      <c r="M4" s="303"/>
      <c r="N4" s="303"/>
      <c r="O4" s="303"/>
      <c r="P4" s="303"/>
      <c r="Q4" s="303"/>
      <c r="R4" s="303"/>
      <c r="S4" s="303"/>
      <c r="T4" s="303"/>
      <c r="U4" s="303"/>
      <c r="V4" s="303"/>
      <c r="W4" s="303"/>
      <c r="X4" s="303"/>
      <c r="Y4" s="303"/>
      <c r="Z4" s="303"/>
    </row>
    <row r="5" spans="1:26">
      <c r="A5" s="377">
        <v>2</v>
      </c>
      <c r="B5" s="316"/>
      <c r="C5" s="379" t="s">
        <v>18</v>
      </c>
      <c r="D5" s="54">
        <v>17</v>
      </c>
      <c r="E5" s="54">
        <v>20</v>
      </c>
      <c r="F5" s="54">
        <v>19</v>
      </c>
      <c r="G5" s="54">
        <f t="shared" si="0"/>
        <v>18</v>
      </c>
      <c r="H5" s="303"/>
      <c r="I5" s="303"/>
      <c r="J5" s="303"/>
      <c r="K5" s="303"/>
      <c r="L5" s="303"/>
      <c r="M5" s="303"/>
      <c r="N5" s="303"/>
      <c r="O5" s="303"/>
      <c r="P5" s="303"/>
      <c r="Q5" s="303"/>
      <c r="R5" s="303"/>
      <c r="S5" s="303"/>
      <c r="T5" s="303"/>
      <c r="U5" s="303"/>
      <c r="V5" s="303"/>
      <c r="W5" s="303"/>
      <c r="X5" s="303"/>
      <c r="Y5" s="303"/>
      <c r="Z5" s="303"/>
    </row>
    <row r="6" spans="1:26">
      <c r="A6" s="377">
        <v>3</v>
      </c>
      <c r="B6" s="316"/>
      <c r="C6" s="379" t="s">
        <v>14</v>
      </c>
      <c r="D6" s="54">
        <v>50</v>
      </c>
      <c r="E6" s="54">
        <v>47</v>
      </c>
      <c r="F6" s="54">
        <v>76</v>
      </c>
      <c r="G6" s="54">
        <f t="shared" si="0"/>
        <v>21</v>
      </c>
      <c r="H6" s="303"/>
      <c r="I6" s="303"/>
      <c r="J6" s="303"/>
      <c r="K6" s="303"/>
      <c r="L6" s="303"/>
      <c r="M6" s="303"/>
      <c r="N6" s="303"/>
      <c r="O6" s="303"/>
      <c r="P6" s="303"/>
      <c r="Q6" s="303"/>
      <c r="R6" s="303"/>
      <c r="S6" s="303"/>
      <c r="T6" s="303"/>
      <c r="U6" s="303"/>
      <c r="V6" s="303"/>
      <c r="W6" s="303"/>
      <c r="X6" s="303"/>
      <c r="Y6" s="303"/>
      <c r="Z6" s="303"/>
    </row>
    <row r="7" spans="1:26">
      <c r="A7" s="377">
        <v>4</v>
      </c>
      <c r="B7" s="316"/>
      <c r="C7" s="379" t="s">
        <v>17</v>
      </c>
      <c r="D7" s="54">
        <v>9</v>
      </c>
      <c r="E7" s="54">
        <v>65</v>
      </c>
      <c r="F7" s="54">
        <v>63</v>
      </c>
      <c r="G7" s="54">
        <f t="shared" si="0"/>
        <v>11</v>
      </c>
      <c r="H7" s="303"/>
      <c r="I7" s="303"/>
      <c r="J7" s="303"/>
      <c r="K7" s="303"/>
      <c r="L7" s="303"/>
      <c r="M7" s="303"/>
      <c r="N7" s="303"/>
      <c r="O7" s="303"/>
      <c r="P7" s="303"/>
      <c r="Q7" s="303"/>
      <c r="R7" s="303"/>
      <c r="S7" s="303"/>
      <c r="T7" s="303"/>
      <c r="U7" s="303"/>
      <c r="V7" s="303"/>
      <c r="W7" s="303"/>
      <c r="X7" s="303"/>
      <c r="Y7" s="303"/>
      <c r="Z7" s="303"/>
    </row>
    <row r="8" spans="1:26">
      <c r="A8" s="377">
        <v>5</v>
      </c>
      <c r="B8" s="316"/>
      <c r="C8" s="379" t="s">
        <v>15</v>
      </c>
      <c r="D8" s="54">
        <v>75</v>
      </c>
      <c r="E8" s="54">
        <v>154</v>
      </c>
      <c r="F8" s="54">
        <v>168</v>
      </c>
      <c r="G8" s="54">
        <f t="shared" si="0"/>
        <v>61</v>
      </c>
      <c r="H8" s="303"/>
      <c r="I8" s="303"/>
      <c r="J8" s="303"/>
      <c r="K8" s="303"/>
      <c r="L8" s="303"/>
      <c r="M8" s="303"/>
      <c r="N8" s="303"/>
      <c r="O8" s="303"/>
      <c r="P8" s="303"/>
      <c r="Q8" s="303"/>
      <c r="R8" s="303"/>
      <c r="S8" s="303"/>
      <c r="T8" s="303"/>
      <c r="U8" s="303"/>
      <c r="V8" s="303"/>
      <c r="W8" s="303"/>
      <c r="X8" s="303"/>
      <c r="Y8" s="303"/>
      <c r="Z8" s="303"/>
    </row>
    <row r="9" spans="1:26">
      <c r="A9" s="380"/>
      <c r="B9" s="36"/>
      <c r="C9" s="379" t="s">
        <v>6</v>
      </c>
      <c r="D9" s="54">
        <f t="shared" ref="D9:G9" si="1">SUM(D4:D8)</f>
        <v>166</v>
      </c>
      <c r="E9" s="54">
        <f t="shared" si="1"/>
        <v>312</v>
      </c>
      <c r="F9" s="54">
        <f t="shared" si="1"/>
        <v>353</v>
      </c>
      <c r="G9" s="54">
        <f t="shared" si="1"/>
        <v>125</v>
      </c>
      <c r="H9" s="303"/>
      <c r="I9" s="303"/>
      <c r="J9" s="303"/>
      <c r="K9" s="303"/>
      <c r="L9" s="303"/>
      <c r="M9" s="303"/>
      <c r="N9" s="303"/>
      <c r="O9" s="303"/>
      <c r="P9" s="303"/>
      <c r="Q9" s="303"/>
      <c r="R9" s="303"/>
      <c r="S9" s="303"/>
      <c r="T9" s="303"/>
      <c r="U9" s="303"/>
      <c r="V9" s="303"/>
      <c r="W9" s="303"/>
      <c r="X9" s="303"/>
      <c r="Y9" s="303"/>
      <c r="Z9" s="303"/>
    </row>
    <row r="10" spans="1:26">
      <c r="A10" s="303"/>
      <c r="B10" s="303"/>
      <c r="C10" s="303"/>
      <c r="D10" s="303"/>
      <c r="E10" s="303"/>
      <c r="F10" s="303"/>
      <c r="G10" s="303"/>
      <c r="H10" s="303"/>
      <c r="I10" s="303"/>
      <c r="J10" s="303"/>
      <c r="K10" s="303"/>
      <c r="L10" s="303"/>
      <c r="M10" s="303"/>
      <c r="N10" s="303"/>
      <c r="O10" s="303"/>
      <c r="P10" s="303"/>
      <c r="Q10" s="303"/>
      <c r="R10" s="303"/>
      <c r="S10" s="303"/>
      <c r="T10" s="303"/>
      <c r="U10" s="303"/>
      <c r="V10" s="303"/>
      <c r="W10" s="303"/>
      <c r="X10" s="303"/>
      <c r="Y10" s="303"/>
      <c r="Z10" s="303"/>
    </row>
    <row r="11" spans="1:26">
      <c r="A11" s="303"/>
      <c r="B11" s="303"/>
      <c r="C11" s="303"/>
      <c r="D11" s="303"/>
      <c r="E11" s="303"/>
      <c r="F11" s="303"/>
      <c r="G11" s="303"/>
      <c r="H11" s="303"/>
      <c r="I11" s="303"/>
      <c r="J11" s="303"/>
      <c r="K11" s="303"/>
      <c r="L11" s="303"/>
      <c r="M11" s="303"/>
      <c r="N11" s="303"/>
      <c r="O11" s="303"/>
      <c r="P11" s="303"/>
      <c r="Q11" s="303"/>
      <c r="R11" s="303"/>
      <c r="S11" s="303"/>
      <c r="T11" s="303"/>
      <c r="U11" s="303"/>
      <c r="V11" s="303"/>
      <c r="W11" s="303"/>
      <c r="X11" s="303"/>
      <c r="Y11" s="303"/>
      <c r="Z11" s="303"/>
    </row>
    <row r="12" spans="1:26">
      <c r="A12" s="303"/>
      <c r="B12" s="303"/>
      <c r="C12" s="303"/>
      <c r="D12" s="303"/>
      <c r="E12" s="303"/>
      <c r="F12" s="303"/>
      <c r="G12" s="303"/>
      <c r="H12" s="303"/>
      <c r="I12" s="303"/>
      <c r="J12" s="303"/>
      <c r="K12" s="303"/>
      <c r="L12" s="303"/>
      <c r="M12" s="303"/>
      <c r="N12" s="303"/>
      <c r="O12" s="303"/>
      <c r="P12" s="303"/>
      <c r="Q12" s="303"/>
      <c r="R12" s="303"/>
      <c r="S12" s="303"/>
      <c r="T12" s="303"/>
      <c r="U12" s="303"/>
      <c r="V12" s="303"/>
      <c r="W12" s="303"/>
      <c r="X12" s="303"/>
      <c r="Y12" s="303"/>
      <c r="Z12" s="303"/>
    </row>
    <row r="13" spans="1:26">
      <c r="A13" s="303"/>
      <c r="B13" s="303"/>
      <c r="C13" s="303"/>
      <c r="D13" s="303"/>
      <c r="E13" s="303"/>
      <c r="F13" s="303"/>
      <c r="G13" s="303"/>
      <c r="H13" s="303"/>
      <c r="I13" s="303"/>
      <c r="J13" s="303"/>
      <c r="K13" s="303"/>
      <c r="L13" s="303"/>
      <c r="M13" s="303"/>
      <c r="N13" s="303"/>
      <c r="O13" s="303"/>
      <c r="P13" s="303"/>
      <c r="Q13" s="303"/>
      <c r="R13" s="303"/>
      <c r="S13" s="303"/>
      <c r="T13" s="303"/>
      <c r="U13" s="303"/>
      <c r="V13" s="303"/>
      <c r="W13" s="303"/>
      <c r="X13" s="303"/>
      <c r="Y13" s="303"/>
      <c r="Z13" s="303"/>
    </row>
    <row r="14" spans="1:26">
      <c r="A14" s="303"/>
      <c r="B14" s="303"/>
      <c r="C14" s="303"/>
      <c r="D14" s="303"/>
      <c r="E14" s="303"/>
      <c r="F14" s="303"/>
      <c r="G14" s="303"/>
      <c r="H14" s="303"/>
      <c r="I14" s="303"/>
      <c r="J14" s="303"/>
      <c r="K14" s="303"/>
      <c r="L14" s="303"/>
      <c r="M14" s="303"/>
      <c r="N14" s="303"/>
      <c r="O14" s="303"/>
      <c r="P14" s="303"/>
      <c r="Q14" s="303"/>
      <c r="R14" s="303"/>
      <c r="S14" s="303"/>
      <c r="T14" s="303"/>
      <c r="U14" s="303"/>
      <c r="V14" s="303"/>
      <c r="W14" s="303"/>
      <c r="X14" s="303"/>
      <c r="Y14" s="303"/>
      <c r="Z14" s="303"/>
    </row>
    <row r="15" spans="1:26">
      <c r="A15" s="303"/>
      <c r="B15" s="303"/>
      <c r="C15" s="303"/>
      <c r="D15" s="303"/>
      <c r="E15" s="303"/>
      <c r="F15" s="303"/>
      <c r="G15" s="303"/>
      <c r="H15" s="303"/>
      <c r="I15" s="303"/>
      <c r="J15" s="303"/>
      <c r="K15" s="303"/>
      <c r="L15" s="303"/>
      <c r="M15" s="303"/>
      <c r="N15" s="303"/>
      <c r="O15" s="303"/>
      <c r="P15" s="303"/>
      <c r="Q15" s="303"/>
      <c r="R15" s="303"/>
      <c r="S15" s="303"/>
      <c r="T15" s="303"/>
      <c r="U15" s="303"/>
      <c r="V15" s="303"/>
      <c r="W15" s="303"/>
      <c r="X15" s="303"/>
      <c r="Y15" s="303"/>
      <c r="Z15" s="303"/>
    </row>
    <row r="16" spans="1:26">
      <c r="A16" s="303"/>
      <c r="B16" s="303"/>
      <c r="C16" s="303"/>
      <c r="D16" s="303"/>
      <c r="E16" s="303"/>
      <c r="F16" s="303"/>
      <c r="G16" s="303"/>
      <c r="H16" s="303"/>
      <c r="I16" s="303"/>
      <c r="J16" s="303"/>
      <c r="K16" s="303"/>
      <c r="L16" s="303"/>
      <c r="M16" s="303"/>
      <c r="N16" s="303"/>
      <c r="O16" s="303"/>
      <c r="P16" s="303"/>
      <c r="Q16" s="303"/>
      <c r="R16" s="303"/>
      <c r="S16" s="303"/>
      <c r="T16" s="303"/>
      <c r="U16" s="303"/>
      <c r="V16" s="303"/>
      <c r="W16" s="303"/>
      <c r="X16" s="303"/>
      <c r="Y16" s="303"/>
      <c r="Z16" s="303"/>
    </row>
    <row r="17" spans="1:26">
      <c r="A17" s="303"/>
      <c r="B17" s="303"/>
      <c r="C17" s="303"/>
      <c r="D17" s="303"/>
      <c r="E17" s="303"/>
      <c r="F17" s="303"/>
      <c r="G17" s="303"/>
      <c r="H17" s="303"/>
      <c r="I17" s="303"/>
      <c r="J17" s="303"/>
      <c r="K17" s="303"/>
      <c r="L17" s="303"/>
      <c r="M17" s="303"/>
      <c r="N17" s="303"/>
      <c r="O17" s="303"/>
      <c r="P17" s="303"/>
      <c r="Q17" s="303"/>
      <c r="R17" s="303"/>
      <c r="S17" s="303"/>
      <c r="T17" s="303"/>
      <c r="U17" s="303"/>
      <c r="V17" s="303"/>
      <c r="W17" s="303"/>
      <c r="X17" s="303"/>
      <c r="Y17" s="303"/>
      <c r="Z17" s="303"/>
    </row>
    <row r="18" spans="1:26">
      <c r="A18" s="303"/>
      <c r="B18" s="303"/>
      <c r="C18" s="303"/>
      <c r="D18" s="303"/>
      <c r="E18" s="303"/>
      <c r="F18" s="303"/>
      <c r="G18" s="303"/>
      <c r="H18" s="303"/>
      <c r="I18" s="303"/>
      <c r="J18" s="303"/>
      <c r="K18" s="303"/>
      <c r="L18" s="303"/>
      <c r="M18" s="303"/>
      <c r="N18" s="303"/>
      <c r="O18" s="303"/>
      <c r="P18" s="303"/>
      <c r="Q18" s="303"/>
      <c r="R18" s="303"/>
      <c r="S18" s="303"/>
      <c r="T18" s="303"/>
      <c r="U18" s="303"/>
      <c r="V18" s="303"/>
      <c r="W18" s="303"/>
      <c r="X18" s="303"/>
      <c r="Y18" s="303"/>
      <c r="Z18" s="303"/>
    </row>
    <row r="19" spans="1:26">
      <c r="A19" s="303"/>
      <c r="B19" s="303"/>
      <c r="C19" s="303"/>
      <c r="D19" s="303"/>
      <c r="E19" s="303"/>
      <c r="F19" s="303"/>
      <c r="G19" s="303"/>
      <c r="H19" s="303"/>
      <c r="I19" s="303"/>
      <c r="J19" s="303"/>
      <c r="K19" s="303"/>
      <c r="L19" s="303"/>
      <c r="M19" s="303"/>
      <c r="N19" s="303"/>
      <c r="O19" s="303"/>
      <c r="P19" s="303"/>
      <c r="Q19" s="303"/>
      <c r="R19" s="303"/>
      <c r="S19" s="303"/>
      <c r="T19" s="303"/>
      <c r="U19" s="303"/>
      <c r="V19" s="303"/>
      <c r="W19" s="303"/>
      <c r="X19" s="303"/>
      <c r="Y19" s="303"/>
      <c r="Z19" s="303"/>
    </row>
    <row r="20" spans="1:26">
      <c r="A20" s="303"/>
      <c r="B20" s="303"/>
      <c r="C20" s="303"/>
      <c r="D20" s="303"/>
      <c r="E20" s="303"/>
      <c r="F20" s="303"/>
      <c r="G20" s="303"/>
      <c r="H20" s="303"/>
      <c r="I20" s="303"/>
      <c r="J20" s="303"/>
      <c r="K20" s="303"/>
      <c r="L20" s="303"/>
      <c r="M20" s="303"/>
      <c r="N20" s="303"/>
      <c r="O20" s="303"/>
      <c r="P20" s="303"/>
      <c r="Q20" s="303"/>
      <c r="R20" s="303"/>
      <c r="S20" s="303"/>
      <c r="T20" s="303"/>
      <c r="U20" s="303"/>
      <c r="V20" s="303"/>
      <c r="W20" s="303"/>
      <c r="X20" s="303"/>
      <c r="Y20" s="303"/>
      <c r="Z20" s="303"/>
    </row>
    <row r="21" ht="15.75" customHeight="1" spans="1:26">
      <c r="A21" s="303"/>
      <c r="B21" s="303"/>
      <c r="C21" s="303"/>
      <c r="D21" s="303"/>
      <c r="E21" s="303"/>
      <c r="F21" s="303"/>
      <c r="G21" s="303"/>
      <c r="H21" s="303"/>
      <c r="I21" s="303"/>
      <c r="J21" s="303"/>
      <c r="K21" s="303"/>
      <c r="L21" s="303"/>
      <c r="M21" s="303"/>
      <c r="N21" s="303"/>
      <c r="O21" s="303"/>
      <c r="P21" s="303"/>
      <c r="Q21" s="303"/>
      <c r="R21" s="303"/>
      <c r="S21" s="303"/>
      <c r="T21" s="303"/>
      <c r="U21" s="303"/>
      <c r="V21" s="303"/>
      <c r="W21" s="303"/>
      <c r="X21" s="303"/>
      <c r="Y21" s="303"/>
      <c r="Z21" s="303"/>
    </row>
    <row r="22" ht="15.75" customHeight="1" spans="1:26">
      <c r="A22" s="303"/>
      <c r="B22" s="303"/>
      <c r="C22" s="303"/>
      <c r="D22" s="303"/>
      <c r="E22" s="303"/>
      <c r="F22" s="303"/>
      <c r="G22" s="303"/>
      <c r="H22" s="303"/>
      <c r="I22" s="303"/>
      <c r="J22" s="303"/>
      <c r="K22" s="303"/>
      <c r="L22" s="303"/>
      <c r="M22" s="303"/>
      <c r="N22" s="303"/>
      <c r="O22" s="303"/>
      <c r="P22" s="303"/>
      <c r="Q22" s="303"/>
      <c r="R22" s="303"/>
      <c r="S22" s="303"/>
      <c r="T22" s="303"/>
      <c r="U22" s="303"/>
      <c r="V22" s="303"/>
      <c r="W22" s="303"/>
      <c r="X22" s="303"/>
      <c r="Y22" s="303"/>
      <c r="Z22" s="303"/>
    </row>
    <row r="23" ht="15.75" customHeight="1" spans="1:26">
      <c r="A23" s="303"/>
      <c r="B23" s="303"/>
      <c r="C23" s="303"/>
      <c r="D23" s="303"/>
      <c r="E23" s="303"/>
      <c r="F23" s="303"/>
      <c r="G23" s="303"/>
      <c r="H23" s="303"/>
      <c r="I23" s="303"/>
      <c r="J23" s="303"/>
      <c r="K23" s="303"/>
      <c r="L23" s="303"/>
      <c r="M23" s="303"/>
      <c r="N23" s="303"/>
      <c r="O23" s="303"/>
      <c r="P23" s="303"/>
      <c r="Q23" s="303"/>
      <c r="R23" s="303"/>
      <c r="S23" s="303"/>
      <c r="T23" s="303"/>
      <c r="U23" s="303"/>
      <c r="V23" s="303"/>
      <c r="W23" s="303"/>
      <c r="X23" s="303"/>
      <c r="Y23" s="303"/>
      <c r="Z23" s="303"/>
    </row>
    <row r="24" ht="15.75" customHeight="1" spans="1:26">
      <c r="A24" s="303"/>
      <c r="B24" s="303"/>
      <c r="C24" s="303"/>
      <c r="D24" s="303"/>
      <c r="E24" s="303"/>
      <c r="F24" s="303"/>
      <c r="G24" s="303"/>
      <c r="H24" s="303"/>
      <c r="I24" s="303"/>
      <c r="J24" s="303"/>
      <c r="K24" s="303"/>
      <c r="L24" s="303"/>
      <c r="M24" s="303"/>
      <c r="N24" s="303"/>
      <c r="O24" s="303"/>
      <c r="P24" s="303"/>
      <c r="Q24" s="303"/>
      <c r="R24" s="303"/>
      <c r="S24" s="303"/>
      <c r="T24" s="303"/>
      <c r="U24" s="303"/>
      <c r="V24" s="303"/>
      <c r="W24" s="303"/>
      <c r="X24" s="303"/>
      <c r="Y24" s="303"/>
      <c r="Z24" s="303"/>
    </row>
    <row r="25" ht="15.75" customHeight="1" spans="1:26">
      <c r="A25" s="303"/>
      <c r="B25" s="303"/>
      <c r="C25" s="303"/>
      <c r="D25" s="303"/>
      <c r="E25" s="303"/>
      <c r="F25" s="303"/>
      <c r="G25" s="303"/>
      <c r="H25" s="303"/>
      <c r="I25" s="303"/>
      <c r="J25" s="303"/>
      <c r="K25" s="303"/>
      <c r="L25" s="303"/>
      <c r="M25" s="303"/>
      <c r="N25" s="303"/>
      <c r="O25" s="303"/>
      <c r="P25" s="303"/>
      <c r="Q25" s="303"/>
      <c r="R25" s="303"/>
      <c r="S25" s="303"/>
      <c r="T25" s="303"/>
      <c r="U25" s="303"/>
      <c r="V25" s="303"/>
      <c r="W25" s="303"/>
      <c r="X25" s="303"/>
      <c r="Y25" s="303"/>
      <c r="Z25" s="303"/>
    </row>
    <row r="26" ht="15.75" customHeight="1" spans="1:26">
      <c r="A26" s="303"/>
      <c r="B26" s="303"/>
      <c r="C26" s="303"/>
      <c r="D26" s="303"/>
      <c r="E26" s="303"/>
      <c r="F26" s="303"/>
      <c r="G26" s="303"/>
      <c r="H26" s="303"/>
      <c r="I26" s="303"/>
      <c r="J26" s="303"/>
      <c r="K26" s="303"/>
      <c r="L26" s="303"/>
      <c r="M26" s="303"/>
      <c r="N26" s="303"/>
      <c r="O26" s="303"/>
      <c r="P26" s="303"/>
      <c r="Q26" s="303"/>
      <c r="R26" s="303"/>
      <c r="S26" s="303"/>
      <c r="T26" s="303"/>
      <c r="U26" s="303"/>
      <c r="V26" s="303"/>
      <c r="W26" s="303"/>
      <c r="X26" s="303"/>
      <c r="Y26" s="303"/>
      <c r="Z26" s="303"/>
    </row>
    <row r="27" ht="15.75" customHeight="1" spans="1:26">
      <c r="A27" s="303"/>
      <c r="B27" s="303"/>
      <c r="C27" s="303"/>
      <c r="D27" s="303"/>
      <c r="E27" s="303"/>
      <c r="F27" s="303"/>
      <c r="G27" s="303"/>
      <c r="H27" s="303"/>
      <c r="I27" s="303"/>
      <c r="J27" s="303"/>
      <c r="K27" s="303"/>
      <c r="L27" s="303"/>
      <c r="M27" s="303"/>
      <c r="N27" s="303"/>
      <c r="O27" s="303"/>
      <c r="P27" s="303"/>
      <c r="Q27" s="303"/>
      <c r="R27" s="303"/>
      <c r="S27" s="303"/>
      <c r="T27" s="303"/>
      <c r="U27" s="303"/>
      <c r="V27" s="303"/>
      <c r="W27" s="303"/>
      <c r="X27" s="303"/>
      <c r="Y27" s="303"/>
      <c r="Z27" s="303"/>
    </row>
    <row r="28" ht="15.75" customHeight="1" spans="1:26">
      <c r="A28" s="303"/>
      <c r="B28" s="303"/>
      <c r="C28" s="303"/>
      <c r="D28" s="303"/>
      <c r="E28" s="303"/>
      <c r="F28" s="303"/>
      <c r="G28" s="303"/>
      <c r="H28" s="303"/>
      <c r="I28" s="303"/>
      <c r="J28" s="303"/>
      <c r="K28" s="303"/>
      <c r="L28" s="303"/>
      <c r="M28" s="303"/>
      <c r="N28" s="303"/>
      <c r="O28" s="303"/>
      <c r="P28" s="303"/>
      <c r="Q28" s="303"/>
      <c r="R28" s="303"/>
      <c r="S28" s="303"/>
      <c r="T28" s="303"/>
      <c r="U28" s="303"/>
      <c r="V28" s="303"/>
      <c r="W28" s="303"/>
      <c r="X28" s="303"/>
      <c r="Y28" s="303"/>
      <c r="Z28" s="303"/>
    </row>
    <row r="29" ht="15.75" customHeight="1" spans="1:26">
      <c r="A29" s="303"/>
      <c r="B29" s="303"/>
      <c r="C29" s="303"/>
      <c r="D29" s="303"/>
      <c r="E29" s="303"/>
      <c r="F29" s="303"/>
      <c r="G29" s="303"/>
      <c r="H29" s="303"/>
      <c r="I29" s="303"/>
      <c r="J29" s="303"/>
      <c r="K29" s="303"/>
      <c r="L29" s="303"/>
      <c r="M29" s="303"/>
      <c r="N29" s="303"/>
      <c r="O29" s="303"/>
      <c r="P29" s="303"/>
      <c r="Q29" s="303"/>
      <c r="R29" s="303"/>
      <c r="S29" s="303"/>
      <c r="T29" s="303"/>
      <c r="U29" s="303"/>
      <c r="V29" s="303"/>
      <c r="W29" s="303"/>
      <c r="X29" s="303"/>
      <c r="Y29" s="303"/>
      <c r="Z29" s="303"/>
    </row>
    <row r="30" ht="15.75" customHeight="1" spans="1:26">
      <c r="A30" s="303"/>
      <c r="B30" s="303"/>
      <c r="C30" s="303"/>
      <c r="D30" s="303"/>
      <c r="E30" s="303"/>
      <c r="F30" s="303"/>
      <c r="G30" s="303"/>
      <c r="H30" s="303"/>
      <c r="I30" s="303"/>
      <c r="J30" s="303"/>
      <c r="K30" s="303"/>
      <c r="L30" s="303"/>
      <c r="M30" s="303"/>
      <c r="N30" s="303"/>
      <c r="O30" s="303"/>
      <c r="P30" s="303"/>
      <c r="Q30" s="303"/>
      <c r="R30" s="303"/>
      <c r="S30" s="303"/>
      <c r="T30" s="303"/>
      <c r="U30" s="303"/>
      <c r="V30" s="303"/>
      <c r="W30" s="303"/>
      <c r="X30" s="303"/>
      <c r="Y30" s="303"/>
      <c r="Z30" s="303"/>
    </row>
    <row r="31" ht="15.75" customHeight="1" spans="1:26">
      <c r="A31" s="303"/>
      <c r="B31" s="303"/>
      <c r="C31" s="303"/>
      <c r="D31" s="303"/>
      <c r="E31" s="303"/>
      <c r="F31" s="303"/>
      <c r="G31" s="303"/>
      <c r="H31" s="303"/>
      <c r="I31" s="303"/>
      <c r="J31" s="303"/>
      <c r="K31" s="303"/>
      <c r="L31" s="303"/>
      <c r="M31" s="303"/>
      <c r="N31" s="303"/>
      <c r="O31" s="303"/>
      <c r="P31" s="303"/>
      <c r="Q31" s="303"/>
      <c r="R31" s="303"/>
      <c r="S31" s="303"/>
      <c r="T31" s="303"/>
      <c r="U31" s="303"/>
      <c r="V31" s="303"/>
      <c r="W31" s="303"/>
      <c r="X31" s="303"/>
      <c r="Y31" s="303"/>
      <c r="Z31" s="303"/>
    </row>
    <row r="32" ht="15.75" customHeight="1" spans="1:26">
      <c r="A32" s="303"/>
      <c r="B32" s="303"/>
      <c r="C32" s="303"/>
      <c r="D32" s="303"/>
      <c r="E32" s="303"/>
      <c r="F32" s="303"/>
      <c r="G32" s="303"/>
      <c r="H32" s="303"/>
      <c r="I32" s="303"/>
      <c r="J32" s="303"/>
      <c r="K32" s="303"/>
      <c r="L32" s="303"/>
      <c r="M32" s="303"/>
      <c r="N32" s="303"/>
      <c r="O32" s="303"/>
      <c r="P32" s="303"/>
      <c r="Q32" s="303"/>
      <c r="R32" s="303"/>
      <c r="S32" s="303"/>
      <c r="T32" s="303"/>
      <c r="U32" s="303"/>
      <c r="V32" s="303"/>
      <c r="W32" s="303"/>
      <c r="X32" s="303"/>
      <c r="Y32" s="303"/>
      <c r="Z32" s="303"/>
    </row>
    <row r="33" ht="15.75" customHeight="1" spans="1:26">
      <c r="A33" s="303"/>
      <c r="B33" s="303"/>
      <c r="C33" s="303"/>
      <c r="D33" s="303"/>
      <c r="E33" s="303"/>
      <c r="F33" s="303"/>
      <c r="G33" s="303"/>
      <c r="H33" s="303"/>
      <c r="I33" s="303"/>
      <c r="J33" s="303"/>
      <c r="K33" s="303"/>
      <c r="L33" s="303"/>
      <c r="M33" s="303"/>
      <c r="N33" s="303"/>
      <c r="O33" s="303"/>
      <c r="P33" s="303"/>
      <c r="Q33" s="303"/>
      <c r="R33" s="303"/>
      <c r="S33" s="303"/>
      <c r="T33" s="303"/>
      <c r="U33" s="303"/>
      <c r="V33" s="303"/>
      <c r="W33" s="303"/>
      <c r="X33" s="303"/>
      <c r="Y33" s="303"/>
      <c r="Z33" s="303"/>
    </row>
    <row r="34" ht="15.75" customHeight="1" spans="1:26">
      <c r="A34" s="303"/>
      <c r="B34" s="303"/>
      <c r="C34" s="303"/>
      <c r="D34" s="303"/>
      <c r="E34" s="303"/>
      <c r="F34" s="303"/>
      <c r="G34" s="303"/>
      <c r="H34" s="303"/>
      <c r="I34" s="303"/>
      <c r="J34" s="303"/>
      <c r="K34" s="303"/>
      <c r="L34" s="303"/>
      <c r="M34" s="303"/>
      <c r="N34" s="303"/>
      <c r="O34" s="303"/>
      <c r="P34" s="303"/>
      <c r="Q34" s="303"/>
      <c r="R34" s="303"/>
      <c r="S34" s="303"/>
      <c r="T34" s="303"/>
      <c r="U34" s="303"/>
      <c r="V34" s="303"/>
      <c r="W34" s="303"/>
      <c r="X34" s="303"/>
      <c r="Y34" s="303"/>
      <c r="Z34" s="303"/>
    </row>
    <row r="35" ht="15.75" customHeight="1" spans="1:26">
      <c r="A35" s="303"/>
      <c r="B35" s="303"/>
      <c r="C35" s="303"/>
      <c r="D35" s="303"/>
      <c r="E35" s="303"/>
      <c r="F35" s="303"/>
      <c r="G35" s="303"/>
      <c r="H35" s="303"/>
      <c r="I35" s="303"/>
      <c r="J35" s="303"/>
      <c r="K35" s="303"/>
      <c r="L35" s="303"/>
      <c r="M35" s="303"/>
      <c r="N35" s="303"/>
      <c r="O35" s="303"/>
      <c r="P35" s="303"/>
      <c r="Q35" s="303"/>
      <c r="R35" s="303"/>
      <c r="S35" s="303"/>
      <c r="T35" s="303"/>
      <c r="U35" s="303"/>
      <c r="V35" s="303"/>
      <c r="W35" s="303"/>
      <c r="X35" s="303"/>
      <c r="Y35" s="303"/>
      <c r="Z35" s="303"/>
    </row>
    <row r="36" ht="15.75" customHeight="1" spans="1:26">
      <c r="A36" s="303"/>
      <c r="B36" s="303"/>
      <c r="C36" s="303"/>
      <c r="D36" s="303"/>
      <c r="E36" s="303"/>
      <c r="F36" s="303"/>
      <c r="G36" s="303"/>
      <c r="H36" s="303"/>
      <c r="I36" s="303"/>
      <c r="J36" s="303"/>
      <c r="K36" s="303"/>
      <c r="L36" s="303"/>
      <c r="M36" s="303"/>
      <c r="N36" s="303"/>
      <c r="O36" s="303"/>
      <c r="P36" s="303"/>
      <c r="Q36" s="303"/>
      <c r="R36" s="303"/>
      <c r="S36" s="303"/>
      <c r="T36" s="303"/>
      <c r="U36" s="303"/>
      <c r="V36" s="303"/>
      <c r="W36" s="303"/>
      <c r="X36" s="303"/>
      <c r="Y36" s="303"/>
      <c r="Z36" s="303"/>
    </row>
    <row r="37" ht="15.75" customHeight="1" spans="1:26">
      <c r="A37" s="303"/>
      <c r="B37" s="303"/>
      <c r="C37" s="303"/>
      <c r="D37" s="303"/>
      <c r="E37" s="303"/>
      <c r="F37" s="303"/>
      <c r="G37" s="303"/>
      <c r="H37" s="303"/>
      <c r="I37" s="303"/>
      <c r="J37" s="303"/>
      <c r="K37" s="303"/>
      <c r="L37" s="303"/>
      <c r="M37" s="303"/>
      <c r="N37" s="303"/>
      <c r="O37" s="303"/>
      <c r="P37" s="303"/>
      <c r="Q37" s="303"/>
      <c r="R37" s="303"/>
      <c r="S37" s="303"/>
      <c r="T37" s="303"/>
      <c r="U37" s="303"/>
      <c r="V37" s="303"/>
      <c r="W37" s="303"/>
      <c r="X37" s="303"/>
      <c r="Y37" s="303"/>
      <c r="Z37" s="303"/>
    </row>
    <row r="38" ht="15.75" customHeight="1" spans="1:26">
      <c r="A38" s="303"/>
      <c r="B38" s="303"/>
      <c r="C38" s="303"/>
      <c r="D38" s="303"/>
      <c r="E38" s="303"/>
      <c r="F38" s="303"/>
      <c r="G38" s="303"/>
      <c r="H38" s="303"/>
      <c r="I38" s="303"/>
      <c r="J38" s="303"/>
      <c r="K38" s="303"/>
      <c r="L38" s="303"/>
      <c r="M38" s="303"/>
      <c r="N38" s="303"/>
      <c r="O38" s="303"/>
      <c r="P38" s="303"/>
      <c r="Q38" s="303"/>
      <c r="R38" s="303"/>
      <c r="S38" s="303"/>
      <c r="T38" s="303"/>
      <c r="U38" s="303"/>
      <c r="V38" s="303"/>
      <c r="W38" s="303"/>
      <c r="X38" s="303"/>
      <c r="Y38" s="303"/>
      <c r="Z38" s="303"/>
    </row>
    <row r="39" ht="15.75" customHeight="1" spans="1:26">
      <c r="A39" s="303"/>
      <c r="B39" s="303"/>
      <c r="C39" s="303"/>
      <c r="D39" s="303"/>
      <c r="E39" s="303"/>
      <c r="F39" s="303"/>
      <c r="G39" s="303"/>
      <c r="H39" s="303"/>
      <c r="I39" s="303"/>
      <c r="J39" s="303"/>
      <c r="K39" s="303"/>
      <c r="L39" s="303"/>
      <c r="M39" s="303"/>
      <c r="N39" s="303"/>
      <c r="O39" s="303"/>
      <c r="P39" s="303"/>
      <c r="Q39" s="303"/>
      <c r="R39" s="303"/>
      <c r="S39" s="303"/>
      <c r="T39" s="303"/>
      <c r="U39" s="303"/>
      <c r="V39" s="303"/>
      <c r="W39" s="303"/>
      <c r="X39" s="303"/>
      <c r="Y39" s="303"/>
      <c r="Z39" s="303"/>
    </row>
    <row r="40" ht="15.75" customHeight="1" spans="1:26">
      <c r="A40" s="303"/>
      <c r="B40" s="303"/>
      <c r="C40" s="303"/>
      <c r="D40" s="303"/>
      <c r="E40" s="303"/>
      <c r="F40" s="303"/>
      <c r="G40" s="303"/>
      <c r="H40" s="303"/>
      <c r="I40" s="303"/>
      <c r="J40" s="303"/>
      <c r="K40" s="303"/>
      <c r="L40" s="303"/>
      <c r="M40" s="303"/>
      <c r="N40" s="303"/>
      <c r="O40" s="303"/>
      <c r="P40" s="303"/>
      <c r="Q40" s="303"/>
      <c r="R40" s="303"/>
      <c r="S40" s="303"/>
      <c r="T40" s="303"/>
      <c r="U40" s="303"/>
      <c r="V40" s="303"/>
      <c r="W40" s="303"/>
      <c r="X40" s="303"/>
      <c r="Y40" s="303"/>
      <c r="Z40" s="303"/>
    </row>
    <row r="41" ht="15.75" customHeight="1" spans="1:26">
      <c r="A41" s="303"/>
      <c r="B41" s="303"/>
      <c r="C41" s="303"/>
      <c r="D41" s="303"/>
      <c r="E41" s="303"/>
      <c r="F41" s="303"/>
      <c r="G41" s="303"/>
      <c r="H41" s="303"/>
      <c r="I41" s="303"/>
      <c r="J41" s="303"/>
      <c r="K41" s="303"/>
      <c r="L41" s="303"/>
      <c r="M41" s="303"/>
      <c r="N41" s="303"/>
      <c r="O41" s="303"/>
      <c r="P41" s="303"/>
      <c r="Q41" s="303"/>
      <c r="R41" s="303"/>
      <c r="S41" s="303"/>
      <c r="T41" s="303"/>
      <c r="U41" s="303"/>
      <c r="V41" s="303"/>
      <c r="W41" s="303"/>
      <c r="X41" s="303"/>
      <c r="Y41" s="303"/>
      <c r="Z41" s="303"/>
    </row>
    <row r="42" ht="15.75" customHeight="1" spans="1:26">
      <c r="A42" s="303"/>
      <c r="B42" s="303"/>
      <c r="C42" s="303"/>
      <c r="D42" s="303"/>
      <c r="E42" s="303"/>
      <c r="F42" s="303"/>
      <c r="G42" s="303"/>
      <c r="H42" s="303"/>
      <c r="I42" s="303"/>
      <c r="J42" s="303"/>
      <c r="K42" s="303"/>
      <c r="L42" s="303"/>
      <c r="M42" s="303"/>
      <c r="N42" s="303"/>
      <c r="O42" s="303"/>
      <c r="P42" s="303"/>
      <c r="Q42" s="303"/>
      <c r="R42" s="303"/>
      <c r="S42" s="303"/>
      <c r="T42" s="303"/>
      <c r="U42" s="303"/>
      <c r="V42" s="303"/>
      <c r="W42" s="303"/>
      <c r="X42" s="303"/>
      <c r="Y42" s="303"/>
      <c r="Z42" s="303"/>
    </row>
    <row r="43" ht="15.75" customHeight="1" spans="1:26">
      <c r="A43" s="303"/>
      <c r="B43" s="303"/>
      <c r="C43" s="303"/>
      <c r="D43" s="303"/>
      <c r="E43" s="303"/>
      <c r="F43" s="303"/>
      <c r="G43" s="303"/>
      <c r="H43" s="303"/>
      <c r="I43" s="303"/>
      <c r="J43" s="303"/>
      <c r="K43" s="303"/>
      <c r="L43" s="303"/>
      <c r="M43" s="303"/>
      <c r="N43" s="303"/>
      <c r="O43" s="303"/>
      <c r="P43" s="303"/>
      <c r="Q43" s="303"/>
      <c r="R43" s="303"/>
      <c r="S43" s="303"/>
      <c r="T43" s="303"/>
      <c r="U43" s="303"/>
      <c r="V43" s="303"/>
      <c r="W43" s="303"/>
      <c r="X43" s="303"/>
      <c r="Y43" s="303"/>
      <c r="Z43" s="303"/>
    </row>
    <row r="44" ht="15.75" customHeight="1" spans="1:26">
      <c r="A44" s="303"/>
      <c r="B44" s="303"/>
      <c r="C44" s="303"/>
      <c r="D44" s="303"/>
      <c r="E44" s="303"/>
      <c r="F44" s="303"/>
      <c r="G44" s="303"/>
      <c r="H44" s="303"/>
      <c r="I44" s="303"/>
      <c r="J44" s="303"/>
      <c r="K44" s="303"/>
      <c r="L44" s="303"/>
      <c r="M44" s="303"/>
      <c r="N44" s="303"/>
      <c r="O44" s="303"/>
      <c r="P44" s="303"/>
      <c r="Q44" s="303"/>
      <c r="R44" s="303"/>
      <c r="S44" s="303"/>
      <c r="T44" s="303"/>
      <c r="U44" s="303"/>
      <c r="V44" s="303"/>
      <c r="W44" s="303"/>
      <c r="X44" s="303"/>
      <c r="Y44" s="303"/>
      <c r="Z44" s="303"/>
    </row>
    <row r="45" ht="15.75" customHeight="1" spans="1:26">
      <c r="A45" s="303"/>
      <c r="B45" s="303"/>
      <c r="C45" s="303"/>
      <c r="D45" s="303"/>
      <c r="E45" s="303"/>
      <c r="F45" s="303"/>
      <c r="G45" s="303"/>
      <c r="H45" s="303"/>
      <c r="I45" s="303"/>
      <c r="J45" s="303"/>
      <c r="K45" s="303"/>
      <c r="L45" s="303"/>
      <c r="M45" s="303"/>
      <c r="N45" s="303"/>
      <c r="O45" s="303"/>
      <c r="P45" s="303"/>
      <c r="Q45" s="303"/>
      <c r="R45" s="303"/>
      <c r="S45" s="303"/>
      <c r="T45" s="303"/>
      <c r="U45" s="303"/>
      <c r="V45" s="303"/>
      <c r="W45" s="303"/>
      <c r="X45" s="303"/>
      <c r="Y45" s="303"/>
      <c r="Z45" s="303"/>
    </row>
    <row r="46" ht="15.75" customHeight="1" spans="1:26">
      <c r="A46" s="303"/>
      <c r="B46" s="303"/>
      <c r="C46" s="303"/>
      <c r="D46" s="303"/>
      <c r="E46" s="303"/>
      <c r="F46" s="303"/>
      <c r="G46" s="303"/>
      <c r="H46" s="303"/>
      <c r="I46" s="303"/>
      <c r="J46" s="303"/>
      <c r="K46" s="303"/>
      <c r="L46" s="303"/>
      <c r="M46" s="303"/>
      <c r="N46" s="303"/>
      <c r="O46" s="303"/>
      <c r="P46" s="303"/>
      <c r="Q46" s="303"/>
      <c r="R46" s="303"/>
      <c r="S46" s="303"/>
      <c r="T46" s="303"/>
      <c r="U46" s="303"/>
      <c r="V46" s="303"/>
      <c r="W46" s="303"/>
      <c r="X46" s="303"/>
      <c r="Y46" s="303"/>
      <c r="Z46" s="303"/>
    </row>
    <row r="47" ht="15.75" customHeight="1" spans="1:26">
      <c r="A47" s="303"/>
      <c r="B47" s="303"/>
      <c r="C47" s="303"/>
      <c r="D47" s="303"/>
      <c r="E47" s="303"/>
      <c r="F47" s="303"/>
      <c r="G47" s="303"/>
      <c r="H47" s="303"/>
      <c r="I47" s="303"/>
      <c r="J47" s="303"/>
      <c r="K47" s="303"/>
      <c r="L47" s="303"/>
      <c r="M47" s="303"/>
      <c r="N47" s="303"/>
      <c r="O47" s="303"/>
      <c r="P47" s="303"/>
      <c r="Q47" s="303"/>
      <c r="R47" s="303"/>
      <c r="S47" s="303"/>
      <c r="T47" s="303"/>
      <c r="U47" s="303"/>
      <c r="V47" s="303"/>
      <c r="W47" s="303"/>
      <c r="X47" s="303"/>
      <c r="Y47" s="303"/>
      <c r="Z47" s="303"/>
    </row>
    <row r="48" ht="15.75" customHeight="1" spans="1:26">
      <c r="A48" s="303"/>
      <c r="B48" s="303"/>
      <c r="C48" s="303"/>
      <c r="D48" s="303"/>
      <c r="E48" s="303"/>
      <c r="F48" s="303"/>
      <c r="G48" s="303"/>
      <c r="H48" s="303"/>
      <c r="I48" s="303"/>
      <c r="J48" s="303"/>
      <c r="K48" s="303"/>
      <c r="L48" s="303"/>
      <c r="M48" s="303"/>
      <c r="N48" s="303"/>
      <c r="O48" s="303"/>
      <c r="P48" s="303"/>
      <c r="Q48" s="303"/>
      <c r="R48" s="303"/>
      <c r="S48" s="303"/>
      <c r="T48" s="303"/>
      <c r="U48" s="303"/>
      <c r="V48" s="303"/>
      <c r="W48" s="303"/>
      <c r="X48" s="303"/>
      <c r="Y48" s="303"/>
      <c r="Z48" s="303"/>
    </row>
    <row r="49" ht="15.75" customHeight="1" spans="1:26">
      <c r="A49" s="303"/>
      <c r="B49" s="303"/>
      <c r="C49" s="303"/>
      <c r="D49" s="303"/>
      <c r="E49" s="303"/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303"/>
      <c r="U49" s="303"/>
      <c r="V49" s="303"/>
      <c r="W49" s="303"/>
      <c r="X49" s="303"/>
      <c r="Y49" s="303"/>
      <c r="Z49" s="303"/>
    </row>
    <row r="50" ht="15.75" customHeight="1" spans="1:26">
      <c r="A50" s="303"/>
      <c r="B50" s="303"/>
      <c r="C50" s="303"/>
      <c r="D50" s="303"/>
      <c r="E50" s="303"/>
      <c r="F50" s="303"/>
      <c r="G50" s="303"/>
      <c r="H50" s="303"/>
      <c r="I50" s="303"/>
      <c r="J50" s="303"/>
      <c r="K50" s="303"/>
      <c r="L50" s="303"/>
      <c r="M50" s="303"/>
      <c r="N50" s="303"/>
      <c r="O50" s="303"/>
      <c r="P50" s="303"/>
      <c r="Q50" s="303"/>
      <c r="R50" s="303"/>
      <c r="S50" s="303"/>
      <c r="T50" s="303"/>
      <c r="U50" s="303"/>
      <c r="V50" s="303"/>
      <c r="W50" s="303"/>
      <c r="X50" s="303"/>
      <c r="Y50" s="303"/>
      <c r="Z50" s="303"/>
    </row>
    <row r="51" ht="15.75" customHeight="1" spans="1:26">
      <c r="A51" s="303"/>
      <c r="B51" s="303"/>
      <c r="C51" s="303"/>
      <c r="D51" s="303"/>
      <c r="E51" s="303"/>
      <c r="F51" s="303"/>
      <c r="G51" s="303"/>
      <c r="H51" s="303"/>
      <c r="I51" s="303"/>
      <c r="J51" s="303"/>
      <c r="K51" s="303"/>
      <c r="L51" s="303"/>
      <c r="M51" s="303"/>
      <c r="N51" s="303"/>
      <c r="O51" s="303"/>
      <c r="P51" s="303"/>
      <c r="Q51" s="303"/>
      <c r="R51" s="303"/>
      <c r="S51" s="303"/>
      <c r="T51" s="303"/>
      <c r="U51" s="303"/>
      <c r="V51" s="303"/>
      <c r="W51" s="303"/>
      <c r="X51" s="303"/>
      <c r="Y51" s="303"/>
      <c r="Z51" s="303"/>
    </row>
    <row r="52" ht="15.75" customHeight="1" spans="1:26">
      <c r="A52" s="303"/>
      <c r="B52" s="303"/>
      <c r="C52" s="303"/>
      <c r="D52" s="303"/>
      <c r="E52" s="303"/>
      <c r="F52" s="303"/>
      <c r="G52" s="303"/>
      <c r="H52" s="303"/>
      <c r="I52" s="303"/>
      <c r="J52" s="303"/>
      <c r="K52" s="303"/>
      <c r="L52" s="303"/>
      <c r="M52" s="303"/>
      <c r="N52" s="303"/>
      <c r="O52" s="303"/>
      <c r="P52" s="303"/>
      <c r="Q52" s="303"/>
      <c r="R52" s="303"/>
      <c r="S52" s="303"/>
      <c r="T52" s="303"/>
      <c r="U52" s="303"/>
      <c r="V52" s="303"/>
      <c r="W52" s="303"/>
      <c r="X52" s="303"/>
      <c r="Y52" s="303"/>
      <c r="Z52" s="303"/>
    </row>
    <row r="53" ht="15.75" customHeight="1" spans="1:26">
      <c r="A53" s="303"/>
      <c r="B53" s="303"/>
      <c r="C53" s="303"/>
      <c r="D53" s="303"/>
      <c r="E53" s="303"/>
      <c r="F53" s="303"/>
      <c r="G53" s="303"/>
      <c r="H53" s="303"/>
      <c r="I53" s="303"/>
      <c r="J53" s="303"/>
      <c r="K53" s="303"/>
      <c r="L53" s="303"/>
      <c r="M53" s="303"/>
      <c r="N53" s="303"/>
      <c r="O53" s="303"/>
      <c r="P53" s="303"/>
      <c r="Q53" s="303"/>
      <c r="R53" s="303"/>
      <c r="S53" s="303"/>
      <c r="T53" s="303"/>
      <c r="U53" s="303"/>
      <c r="V53" s="303"/>
      <c r="W53" s="303"/>
      <c r="X53" s="303"/>
      <c r="Y53" s="303"/>
      <c r="Z53" s="303"/>
    </row>
    <row r="54" ht="15.75" customHeight="1" spans="1:26">
      <c r="A54" s="303"/>
      <c r="B54" s="303"/>
      <c r="C54" s="303"/>
      <c r="D54" s="303"/>
      <c r="E54" s="303"/>
      <c r="F54" s="303"/>
      <c r="G54" s="303"/>
      <c r="H54" s="303"/>
      <c r="I54" s="303"/>
      <c r="J54" s="303"/>
      <c r="K54" s="303"/>
      <c r="L54" s="303"/>
      <c r="M54" s="303"/>
      <c r="N54" s="303"/>
      <c r="O54" s="303"/>
      <c r="P54" s="303"/>
      <c r="Q54" s="303"/>
      <c r="R54" s="303"/>
      <c r="S54" s="303"/>
      <c r="T54" s="303"/>
      <c r="U54" s="303"/>
      <c r="V54" s="303"/>
      <c r="W54" s="303"/>
      <c r="X54" s="303"/>
      <c r="Y54" s="303"/>
      <c r="Z54" s="303"/>
    </row>
    <row r="55" ht="15.75" customHeight="1" spans="1:26">
      <c r="A55" s="303"/>
      <c r="B55" s="303"/>
      <c r="C55" s="303"/>
      <c r="D55" s="303"/>
      <c r="E55" s="303"/>
      <c r="F55" s="303"/>
      <c r="G55" s="303"/>
      <c r="H55" s="303"/>
      <c r="I55" s="303"/>
      <c r="J55" s="303"/>
      <c r="K55" s="303"/>
      <c r="L55" s="303"/>
      <c r="M55" s="303"/>
      <c r="N55" s="303"/>
      <c r="O55" s="303"/>
      <c r="P55" s="303"/>
      <c r="Q55" s="303"/>
      <c r="R55" s="303"/>
      <c r="S55" s="303"/>
      <c r="T55" s="303"/>
      <c r="U55" s="303"/>
      <c r="V55" s="303"/>
      <c r="W55" s="303"/>
      <c r="X55" s="303"/>
      <c r="Y55" s="303"/>
      <c r="Z55" s="303"/>
    </row>
    <row r="56" ht="15.75" customHeight="1" spans="1:26">
      <c r="A56" s="303"/>
      <c r="B56" s="303"/>
      <c r="C56" s="303"/>
      <c r="D56" s="303"/>
      <c r="E56" s="303"/>
      <c r="F56" s="303"/>
      <c r="G56" s="303"/>
      <c r="H56" s="303"/>
      <c r="I56" s="303"/>
      <c r="J56" s="303"/>
      <c r="K56" s="303"/>
      <c r="L56" s="303"/>
      <c r="M56" s="303"/>
      <c r="N56" s="303"/>
      <c r="O56" s="303"/>
      <c r="P56" s="303"/>
      <c r="Q56" s="303"/>
      <c r="R56" s="303"/>
      <c r="S56" s="303"/>
      <c r="T56" s="303"/>
      <c r="U56" s="303"/>
      <c r="V56" s="303"/>
      <c r="W56" s="303"/>
      <c r="X56" s="303"/>
      <c r="Y56" s="303"/>
      <c r="Z56" s="303"/>
    </row>
    <row r="57" ht="15.75" customHeight="1" spans="1:26">
      <c r="A57" s="303"/>
      <c r="B57" s="303"/>
      <c r="C57" s="303"/>
      <c r="D57" s="303"/>
      <c r="E57" s="303"/>
      <c r="F57" s="303"/>
      <c r="G57" s="303"/>
      <c r="H57" s="303"/>
      <c r="I57" s="303"/>
      <c r="J57" s="303"/>
      <c r="K57" s="303"/>
      <c r="L57" s="303"/>
      <c r="M57" s="303"/>
      <c r="N57" s="303"/>
      <c r="O57" s="303"/>
      <c r="P57" s="303"/>
      <c r="Q57" s="303"/>
      <c r="R57" s="303"/>
      <c r="S57" s="303"/>
      <c r="T57" s="303"/>
      <c r="U57" s="303"/>
      <c r="V57" s="303"/>
      <c r="W57" s="303"/>
      <c r="X57" s="303"/>
      <c r="Y57" s="303"/>
      <c r="Z57" s="303"/>
    </row>
    <row r="58" ht="15.75" customHeight="1" spans="1:26">
      <c r="A58" s="303"/>
      <c r="B58" s="303"/>
      <c r="C58" s="303"/>
      <c r="D58" s="303"/>
      <c r="E58" s="303"/>
      <c r="F58" s="303"/>
      <c r="G58" s="303"/>
      <c r="H58" s="303"/>
      <c r="I58" s="303"/>
      <c r="J58" s="303"/>
      <c r="K58" s="303"/>
      <c r="L58" s="303"/>
      <c r="M58" s="303"/>
      <c r="N58" s="303"/>
      <c r="O58" s="303"/>
      <c r="P58" s="303"/>
      <c r="Q58" s="303"/>
      <c r="R58" s="303"/>
      <c r="S58" s="303"/>
      <c r="T58" s="303"/>
      <c r="U58" s="303"/>
      <c r="V58" s="303"/>
      <c r="W58" s="303"/>
      <c r="X58" s="303"/>
      <c r="Y58" s="303"/>
      <c r="Z58" s="303"/>
    </row>
    <row r="59" ht="15.75" customHeight="1" spans="1:26">
      <c r="A59" s="303"/>
      <c r="B59" s="303"/>
      <c r="C59" s="303"/>
      <c r="D59" s="303"/>
      <c r="E59" s="303"/>
      <c r="F59" s="303"/>
      <c r="G59" s="303"/>
      <c r="H59" s="303"/>
      <c r="I59" s="303"/>
      <c r="J59" s="303"/>
      <c r="K59" s="303"/>
      <c r="L59" s="303"/>
      <c r="M59" s="303"/>
      <c r="N59" s="303"/>
      <c r="O59" s="303"/>
      <c r="P59" s="303"/>
      <c r="Q59" s="303"/>
      <c r="R59" s="303"/>
      <c r="S59" s="303"/>
      <c r="T59" s="303"/>
      <c r="U59" s="303"/>
      <c r="V59" s="303"/>
      <c r="W59" s="303"/>
      <c r="X59" s="303"/>
      <c r="Y59" s="303"/>
      <c r="Z59" s="303"/>
    </row>
    <row r="60" ht="15.75" customHeight="1" spans="1:26">
      <c r="A60" s="303"/>
      <c r="B60" s="303"/>
      <c r="C60" s="303"/>
      <c r="D60" s="303"/>
      <c r="E60" s="303"/>
      <c r="F60" s="303"/>
      <c r="G60" s="303"/>
      <c r="H60" s="303"/>
      <c r="I60" s="303"/>
      <c r="J60" s="303"/>
      <c r="K60" s="303"/>
      <c r="L60" s="303"/>
      <c r="M60" s="303"/>
      <c r="N60" s="303"/>
      <c r="O60" s="303"/>
      <c r="P60" s="303"/>
      <c r="Q60" s="303"/>
      <c r="R60" s="303"/>
      <c r="S60" s="303"/>
      <c r="T60" s="303"/>
      <c r="U60" s="303"/>
      <c r="V60" s="303"/>
      <c r="W60" s="303"/>
      <c r="X60" s="303"/>
      <c r="Y60" s="303"/>
      <c r="Z60" s="303"/>
    </row>
    <row r="61" ht="15.75" customHeight="1" spans="1:26">
      <c r="A61" s="303"/>
      <c r="B61" s="303"/>
      <c r="C61" s="303"/>
      <c r="D61" s="303"/>
      <c r="E61" s="303"/>
      <c r="F61" s="303"/>
      <c r="G61" s="303"/>
      <c r="H61" s="303"/>
      <c r="I61" s="303"/>
      <c r="J61" s="303"/>
      <c r="K61" s="303"/>
      <c r="L61" s="303"/>
      <c r="M61" s="303"/>
      <c r="N61" s="303"/>
      <c r="O61" s="303"/>
      <c r="P61" s="303"/>
      <c r="Q61" s="303"/>
      <c r="R61" s="303"/>
      <c r="S61" s="303"/>
      <c r="T61" s="303"/>
      <c r="U61" s="303"/>
      <c r="V61" s="303"/>
      <c r="W61" s="303"/>
      <c r="X61" s="303"/>
      <c r="Y61" s="303"/>
      <c r="Z61" s="303"/>
    </row>
    <row r="62" ht="15.75" customHeight="1" spans="1:26">
      <c r="A62" s="303"/>
      <c r="B62" s="303"/>
      <c r="C62" s="303"/>
      <c r="D62" s="303"/>
      <c r="E62" s="303"/>
      <c r="F62" s="303"/>
      <c r="G62" s="303"/>
      <c r="H62" s="303"/>
      <c r="I62" s="303"/>
      <c r="J62" s="303"/>
      <c r="K62" s="303"/>
      <c r="L62" s="303"/>
      <c r="M62" s="303"/>
      <c r="N62" s="303"/>
      <c r="O62" s="303"/>
      <c r="P62" s="303"/>
      <c r="Q62" s="303"/>
      <c r="R62" s="303"/>
      <c r="S62" s="303"/>
      <c r="T62" s="303"/>
      <c r="U62" s="303"/>
      <c r="V62" s="303"/>
      <c r="W62" s="303"/>
      <c r="X62" s="303"/>
      <c r="Y62" s="303"/>
      <c r="Z62" s="303"/>
    </row>
    <row r="63" ht="15.75" customHeight="1" spans="1:26">
      <c r="A63" s="303"/>
      <c r="B63" s="303"/>
      <c r="C63" s="303"/>
      <c r="D63" s="303"/>
      <c r="E63" s="303"/>
      <c r="F63" s="303"/>
      <c r="G63" s="303"/>
      <c r="H63" s="303"/>
      <c r="I63" s="303"/>
      <c r="J63" s="303"/>
      <c r="K63" s="303"/>
      <c r="L63" s="303"/>
      <c r="M63" s="303"/>
      <c r="N63" s="303"/>
      <c r="O63" s="303"/>
      <c r="P63" s="303"/>
      <c r="Q63" s="303"/>
      <c r="R63" s="303"/>
      <c r="S63" s="303"/>
      <c r="T63" s="303"/>
      <c r="U63" s="303"/>
      <c r="V63" s="303"/>
      <c r="W63" s="303"/>
      <c r="X63" s="303"/>
      <c r="Y63" s="303"/>
      <c r="Z63" s="303"/>
    </row>
    <row r="64" ht="15.75" customHeight="1" spans="1:26">
      <c r="A64" s="303"/>
      <c r="B64" s="303"/>
      <c r="C64" s="303"/>
      <c r="D64" s="303"/>
      <c r="E64" s="303"/>
      <c r="F64" s="303"/>
      <c r="G64" s="303"/>
      <c r="H64" s="303"/>
      <c r="I64" s="303"/>
      <c r="J64" s="303"/>
      <c r="K64" s="303"/>
      <c r="L64" s="303"/>
      <c r="M64" s="303"/>
      <c r="N64" s="303"/>
      <c r="O64" s="303"/>
      <c r="P64" s="303"/>
      <c r="Q64" s="303"/>
      <c r="R64" s="303"/>
      <c r="S64" s="303"/>
      <c r="T64" s="303"/>
      <c r="U64" s="303"/>
      <c r="V64" s="303"/>
      <c r="W64" s="303"/>
      <c r="X64" s="303"/>
      <c r="Y64" s="303"/>
      <c r="Z64" s="303"/>
    </row>
    <row r="65" ht="15.75" customHeight="1" spans="1:26">
      <c r="A65" s="303"/>
      <c r="B65" s="303"/>
      <c r="C65" s="303"/>
      <c r="D65" s="303"/>
      <c r="E65" s="303"/>
      <c r="F65" s="303"/>
      <c r="G65" s="303"/>
      <c r="H65" s="303"/>
      <c r="I65" s="303"/>
      <c r="J65" s="303"/>
      <c r="K65" s="303"/>
      <c r="L65" s="303"/>
      <c r="M65" s="303"/>
      <c r="N65" s="303"/>
      <c r="O65" s="303"/>
      <c r="P65" s="303"/>
      <c r="Q65" s="303"/>
      <c r="R65" s="303"/>
      <c r="S65" s="303"/>
      <c r="T65" s="303"/>
      <c r="U65" s="303"/>
      <c r="V65" s="303"/>
      <c r="W65" s="303"/>
      <c r="X65" s="303"/>
      <c r="Y65" s="303"/>
      <c r="Z65" s="303"/>
    </row>
    <row r="66" ht="15.75" customHeight="1" spans="1:26">
      <c r="A66" s="303"/>
      <c r="B66" s="303"/>
      <c r="C66" s="303"/>
      <c r="D66" s="303"/>
      <c r="E66" s="303"/>
      <c r="F66" s="303"/>
      <c r="G66" s="303"/>
      <c r="H66" s="303"/>
      <c r="I66" s="303"/>
      <c r="J66" s="303"/>
      <c r="K66" s="303"/>
      <c r="L66" s="303"/>
      <c r="M66" s="303"/>
      <c r="N66" s="303"/>
      <c r="O66" s="303"/>
      <c r="P66" s="303"/>
      <c r="Q66" s="303"/>
      <c r="R66" s="303"/>
      <c r="S66" s="303"/>
      <c r="T66" s="303"/>
      <c r="U66" s="303"/>
      <c r="V66" s="303"/>
      <c r="W66" s="303"/>
      <c r="X66" s="303"/>
      <c r="Y66" s="303"/>
      <c r="Z66" s="303"/>
    </row>
    <row r="67" ht="15.75" customHeight="1" spans="1:26">
      <c r="A67" s="303"/>
      <c r="B67" s="303"/>
      <c r="C67" s="303"/>
      <c r="D67" s="303"/>
      <c r="E67" s="303"/>
      <c r="F67" s="303"/>
      <c r="G67" s="303"/>
      <c r="H67" s="303"/>
      <c r="I67" s="303"/>
      <c r="J67" s="303"/>
      <c r="K67" s="303"/>
      <c r="L67" s="303"/>
      <c r="M67" s="303"/>
      <c r="N67" s="303"/>
      <c r="O67" s="303"/>
      <c r="P67" s="303"/>
      <c r="Q67" s="303"/>
      <c r="R67" s="303"/>
      <c r="S67" s="303"/>
      <c r="T67" s="303"/>
      <c r="U67" s="303"/>
      <c r="V67" s="303"/>
      <c r="W67" s="303"/>
      <c r="X67" s="303"/>
      <c r="Y67" s="303"/>
      <c r="Z67" s="303"/>
    </row>
    <row r="68" ht="15.75" customHeight="1" spans="1:26">
      <c r="A68" s="303"/>
      <c r="B68" s="303"/>
      <c r="C68" s="303"/>
      <c r="D68" s="303"/>
      <c r="E68" s="303"/>
      <c r="F68" s="303"/>
      <c r="G68" s="303"/>
      <c r="H68" s="303"/>
      <c r="I68" s="303"/>
      <c r="J68" s="303"/>
      <c r="K68" s="303"/>
      <c r="L68" s="303"/>
      <c r="M68" s="303"/>
      <c r="N68" s="303"/>
      <c r="O68" s="303"/>
      <c r="P68" s="303"/>
      <c r="Q68" s="303"/>
      <c r="R68" s="303"/>
      <c r="S68" s="303"/>
      <c r="T68" s="303"/>
      <c r="U68" s="303"/>
      <c r="V68" s="303"/>
      <c r="W68" s="303"/>
      <c r="X68" s="303"/>
      <c r="Y68" s="303"/>
      <c r="Z68" s="303"/>
    </row>
    <row r="69" ht="15.75" customHeight="1" spans="1:26">
      <c r="A69" s="303"/>
      <c r="B69" s="303"/>
      <c r="C69" s="303"/>
      <c r="D69" s="303"/>
      <c r="E69" s="303"/>
      <c r="F69" s="303"/>
      <c r="G69" s="303"/>
      <c r="H69" s="303"/>
      <c r="I69" s="303"/>
      <c r="J69" s="303"/>
      <c r="K69" s="303"/>
      <c r="L69" s="303"/>
      <c r="M69" s="303"/>
      <c r="N69" s="303"/>
      <c r="O69" s="303"/>
      <c r="P69" s="303"/>
      <c r="Q69" s="303"/>
      <c r="R69" s="303"/>
      <c r="S69" s="303"/>
      <c r="T69" s="303"/>
      <c r="U69" s="303"/>
      <c r="V69" s="303"/>
      <c r="W69" s="303"/>
      <c r="X69" s="303"/>
      <c r="Y69" s="303"/>
      <c r="Z69" s="303"/>
    </row>
    <row r="70" ht="15.75" customHeight="1" spans="1:26">
      <c r="A70" s="303"/>
      <c r="B70" s="303"/>
      <c r="C70" s="303"/>
      <c r="D70" s="303"/>
      <c r="E70" s="303"/>
      <c r="F70" s="303"/>
      <c r="G70" s="303"/>
      <c r="H70" s="303"/>
      <c r="I70" s="303"/>
      <c r="J70" s="303"/>
      <c r="K70" s="303"/>
      <c r="L70" s="303"/>
      <c r="M70" s="303"/>
      <c r="N70" s="303"/>
      <c r="O70" s="303"/>
      <c r="P70" s="303"/>
      <c r="Q70" s="303"/>
      <c r="R70" s="303"/>
      <c r="S70" s="303"/>
      <c r="T70" s="303"/>
      <c r="U70" s="303"/>
      <c r="V70" s="303"/>
      <c r="W70" s="303"/>
      <c r="X70" s="303"/>
      <c r="Y70" s="303"/>
      <c r="Z70" s="303"/>
    </row>
    <row r="71" ht="15.75" customHeight="1" spans="1:26">
      <c r="A71" s="303"/>
      <c r="B71" s="303"/>
      <c r="C71" s="303"/>
      <c r="D71" s="303"/>
      <c r="E71" s="303"/>
      <c r="F71" s="303"/>
      <c r="G71" s="303"/>
      <c r="H71" s="303"/>
      <c r="I71" s="303"/>
      <c r="J71" s="303"/>
      <c r="K71" s="303"/>
      <c r="L71" s="303"/>
      <c r="M71" s="303"/>
      <c r="N71" s="303"/>
      <c r="O71" s="303"/>
      <c r="P71" s="303"/>
      <c r="Q71" s="303"/>
      <c r="R71" s="303"/>
      <c r="S71" s="303"/>
      <c r="T71" s="303"/>
      <c r="U71" s="303"/>
      <c r="V71" s="303"/>
      <c r="W71" s="303"/>
      <c r="X71" s="303"/>
      <c r="Y71" s="303"/>
      <c r="Z71" s="303"/>
    </row>
    <row r="72" ht="15.75" customHeight="1" spans="1:26">
      <c r="A72" s="303"/>
      <c r="B72" s="303"/>
      <c r="C72" s="303"/>
      <c r="D72" s="303"/>
      <c r="E72" s="303"/>
      <c r="F72" s="303"/>
      <c r="G72" s="303"/>
      <c r="H72" s="303"/>
      <c r="I72" s="303"/>
      <c r="J72" s="303"/>
      <c r="K72" s="303"/>
      <c r="L72" s="303"/>
      <c r="M72" s="303"/>
      <c r="N72" s="303"/>
      <c r="O72" s="303"/>
      <c r="P72" s="303"/>
      <c r="Q72" s="303"/>
      <c r="R72" s="303"/>
      <c r="S72" s="303"/>
      <c r="T72" s="303"/>
      <c r="U72" s="303"/>
      <c r="V72" s="303"/>
      <c r="W72" s="303"/>
      <c r="X72" s="303"/>
      <c r="Y72" s="303"/>
      <c r="Z72" s="303"/>
    </row>
    <row r="73" ht="15.75" customHeight="1" spans="1:26">
      <c r="A73" s="303"/>
      <c r="B73" s="303"/>
      <c r="C73" s="303"/>
      <c r="D73" s="303"/>
      <c r="E73" s="303"/>
      <c r="F73" s="303"/>
      <c r="G73" s="303"/>
      <c r="H73" s="303"/>
      <c r="I73" s="303"/>
      <c r="J73" s="303"/>
      <c r="K73" s="303"/>
      <c r="L73" s="303"/>
      <c r="M73" s="303"/>
      <c r="N73" s="303"/>
      <c r="O73" s="303"/>
      <c r="P73" s="303"/>
      <c r="Q73" s="303"/>
      <c r="R73" s="303"/>
      <c r="S73" s="303"/>
      <c r="T73" s="303"/>
      <c r="U73" s="303"/>
      <c r="V73" s="303"/>
      <c r="W73" s="303"/>
      <c r="X73" s="303"/>
      <c r="Y73" s="303"/>
      <c r="Z73" s="303"/>
    </row>
    <row r="74" ht="15.75" customHeight="1" spans="1:26">
      <c r="A74" s="303"/>
      <c r="B74" s="303"/>
      <c r="C74" s="303"/>
      <c r="D74" s="303"/>
      <c r="E74" s="303"/>
      <c r="F74" s="303"/>
      <c r="G74" s="303"/>
      <c r="H74" s="303"/>
      <c r="I74" s="303"/>
      <c r="J74" s="303"/>
      <c r="K74" s="303"/>
      <c r="L74" s="303"/>
      <c r="M74" s="303"/>
      <c r="N74" s="303"/>
      <c r="O74" s="303"/>
      <c r="P74" s="303"/>
      <c r="Q74" s="303"/>
      <c r="R74" s="303"/>
      <c r="S74" s="303"/>
      <c r="T74" s="303"/>
      <c r="U74" s="303"/>
      <c r="V74" s="303"/>
      <c r="W74" s="303"/>
      <c r="X74" s="303"/>
      <c r="Y74" s="303"/>
      <c r="Z74" s="303"/>
    </row>
    <row r="75" ht="15.75" customHeight="1" spans="1:26">
      <c r="A75" s="303"/>
      <c r="B75" s="303"/>
      <c r="C75" s="303"/>
      <c r="D75" s="303"/>
      <c r="E75" s="303"/>
      <c r="F75" s="303"/>
      <c r="G75" s="303"/>
      <c r="H75" s="303"/>
      <c r="I75" s="303"/>
      <c r="J75" s="303"/>
      <c r="K75" s="303"/>
      <c r="L75" s="303"/>
      <c r="M75" s="303"/>
      <c r="N75" s="303"/>
      <c r="O75" s="303"/>
      <c r="P75" s="303"/>
      <c r="Q75" s="303"/>
      <c r="R75" s="303"/>
      <c r="S75" s="303"/>
      <c r="T75" s="303"/>
      <c r="U75" s="303"/>
      <c r="V75" s="303"/>
      <c r="W75" s="303"/>
      <c r="X75" s="303"/>
      <c r="Y75" s="303"/>
      <c r="Z75" s="303"/>
    </row>
    <row r="76" ht="15.75" customHeight="1" spans="1:26">
      <c r="A76" s="303"/>
      <c r="B76" s="303"/>
      <c r="C76" s="303"/>
      <c r="D76" s="303"/>
      <c r="E76" s="303"/>
      <c r="F76" s="303"/>
      <c r="G76" s="303"/>
      <c r="H76" s="303"/>
      <c r="I76" s="303"/>
      <c r="J76" s="303"/>
      <c r="K76" s="303"/>
      <c r="L76" s="303"/>
      <c r="M76" s="303"/>
      <c r="N76" s="303"/>
      <c r="O76" s="303"/>
      <c r="P76" s="303"/>
      <c r="Q76" s="303"/>
      <c r="R76" s="303"/>
      <c r="S76" s="303"/>
      <c r="T76" s="303"/>
      <c r="U76" s="303"/>
      <c r="V76" s="303"/>
      <c r="W76" s="303"/>
      <c r="X76" s="303"/>
      <c r="Y76" s="303"/>
      <c r="Z76" s="303"/>
    </row>
    <row r="77" ht="15.75" customHeight="1" spans="1:26">
      <c r="A77" s="303"/>
      <c r="B77" s="303"/>
      <c r="C77" s="303"/>
      <c r="D77" s="303"/>
      <c r="E77" s="303"/>
      <c r="F77" s="303"/>
      <c r="G77" s="303"/>
      <c r="H77" s="303"/>
      <c r="I77" s="303"/>
      <c r="J77" s="303"/>
      <c r="K77" s="303"/>
      <c r="L77" s="303"/>
      <c r="M77" s="303"/>
      <c r="N77" s="303"/>
      <c r="O77" s="303"/>
      <c r="P77" s="303"/>
      <c r="Q77" s="303"/>
      <c r="R77" s="303"/>
      <c r="S77" s="303"/>
      <c r="T77" s="303"/>
      <c r="U77" s="303"/>
      <c r="V77" s="303"/>
      <c r="W77" s="303"/>
      <c r="X77" s="303"/>
      <c r="Y77" s="303"/>
      <c r="Z77" s="303"/>
    </row>
    <row r="78" ht="15.75" customHeight="1" spans="1:26">
      <c r="A78" s="303"/>
      <c r="B78" s="303"/>
      <c r="C78" s="303"/>
      <c r="D78" s="303"/>
      <c r="E78" s="303"/>
      <c r="F78" s="303"/>
      <c r="G78" s="303"/>
      <c r="H78" s="303"/>
      <c r="I78" s="303"/>
      <c r="J78" s="303"/>
      <c r="K78" s="303"/>
      <c r="L78" s="303"/>
      <c r="M78" s="303"/>
      <c r="N78" s="303"/>
      <c r="O78" s="303"/>
      <c r="P78" s="303"/>
      <c r="Q78" s="303"/>
      <c r="R78" s="303"/>
      <c r="S78" s="303"/>
      <c r="T78" s="303"/>
      <c r="U78" s="303"/>
      <c r="V78" s="303"/>
      <c r="W78" s="303"/>
      <c r="X78" s="303"/>
      <c r="Y78" s="303"/>
      <c r="Z78" s="303"/>
    </row>
    <row r="79" ht="15.75" customHeight="1" spans="1:26">
      <c r="A79" s="303"/>
      <c r="B79" s="303"/>
      <c r="C79" s="303"/>
      <c r="D79" s="303"/>
      <c r="E79" s="303"/>
      <c r="F79" s="303"/>
      <c r="G79" s="303"/>
      <c r="H79" s="303"/>
      <c r="I79" s="303"/>
      <c r="J79" s="303"/>
      <c r="K79" s="303"/>
      <c r="L79" s="303"/>
      <c r="M79" s="303"/>
      <c r="N79" s="303"/>
      <c r="O79" s="303"/>
      <c r="P79" s="303"/>
      <c r="Q79" s="303"/>
      <c r="R79" s="303"/>
      <c r="S79" s="303"/>
      <c r="T79" s="303"/>
      <c r="U79" s="303"/>
      <c r="V79" s="303"/>
      <c r="W79" s="303"/>
      <c r="X79" s="303"/>
      <c r="Y79" s="303"/>
      <c r="Z79" s="303"/>
    </row>
    <row r="80" ht="15.75" customHeight="1" spans="1:26">
      <c r="A80" s="303"/>
      <c r="B80" s="303"/>
      <c r="C80" s="303"/>
      <c r="D80" s="303"/>
      <c r="E80" s="303"/>
      <c r="F80" s="303"/>
      <c r="G80" s="303"/>
      <c r="H80" s="303"/>
      <c r="I80" s="303"/>
      <c r="J80" s="303"/>
      <c r="K80" s="303"/>
      <c r="L80" s="303"/>
      <c r="M80" s="303"/>
      <c r="N80" s="303"/>
      <c r="O80" s="303"/>
      <c r="P80" s="303"/>
      <c r="Q80" s="303"/>
      <c r="R80" s="303"/>
      <c r="S80" s="303"/>
      <c r="T80" s="303"/>
      <c r="U80" s="303"/>
      <c r="V80" s="303"/>
      <c r="W80" s="303"/>
      <c r="X80" s="303"/>
      <c r="Y80" s="303"/>
      <c r="Z80" s="303"/>
    </row>
    <row r="81" ht="15.75" customHeight="1" spans="1:26">
      <c r="A81" s="303"/>
      <c r="B81" s="303"/>
      <c r="C81" s="303"/>
      <c r="D81" s="303"/>
      <c r="E81" s="303"/>
      <c r="F81" s="303"/>
      <c r="G81" s="303"/>
      <c r="H81" s="303"/>
      <c r="I81" s="303"/>
      <c r="J81" s="303"/>
      <c r="K81" s="303"/>
      <c r="L81" s="303"/>
      <c r="M81" s="303"/>
      <c r="N81" s="303"/>
      <c r="O81" s="303"/>
      <c r="P81" s="303"/>
      <c r="Q81" s="303"/>
      <c r="R81" s="303"/>
      <c r="S81" s="303"/>
      <c r="T81" s="303"/>
      <c r="U81" s="303"/>
      <c r="V81" s="303"/>
      <c r="W81" s="303"/>
      <c r="X81" s="303"/>
      <c r="Y81" s="303"/>
      <c r="Z81" s="303"/>
    </row>
    <row r="82" ht="15.75" customHeight="1" spans="1:26">
      <c r="A82" s="303"/>
      <c r="B82" s="303"/>
      <c r="C82" s="303"/>
      <c r="D82" s="303"/>
      <c r="E82" s="303"/>
      <c r="F82" s="303"/>
      <c r="G82" s="303"/>
      <c r="H82" s="303"/>
      <c r="I82" s="303"/>
      <c r="J82" s="303"/>
      <c r="K82" s="303"/>
      <c r="L82" s="303"/>
      <c r="M82" s="303"/>
      <c r="N82" s="303"/>
      <c r="O82" s="303"/>
      <c r="P82" s="303"/>
      <c r="Q82" s="303"/>
      <c r="R82" s="303"/>
      <c r="S82" s="303"/>
      <c r="T82" s="303"/>
      <c r="U82" s="303"/>
      <c r="V82" s="303"/>
      <c r="W82" s="303"/>
      <c r="X82" s="303"/>
      <c r="Y82" s="303"/>
      <c r="Z82" s="303"/>
    </row>
    <row r="83" ht="15.75" customHeight="1" spans="1:26">
      <c r="A83" s="303"/>
      <c r="B83" s="303"/>
      <c r="C83" s="303"/>
      <c r="D83" s="303"/>
      <c r="E83" s="303"/>
      <c r="F83" s="303"/>
      <c r="G83" s="303"/>
      <c r="H83" s="303"/>
      <c r="I83" s="303"/>
      <c r="J83" s="303"/>
      <c r="K83" s="303"/>
      <c r="L83" s="303"/>
      <c r="M83" s="303"/>
      <c r="N83" s="303"/>
      <c r="O83" s="303"/>
      <c r="P83" s="303"/>
      <c r="Q83" s="303"/>
      <c r="R83" s="303"/>
      <c r="S83" s="303"/>
      <c r="T83" s="303"/>
      <c r="U83" s="303"/>
      <c r="V83" s="303"/>
      <c r="W83" s="303"/>
      <c r="X83" s="303"/>
      <c r="Y83" s="303"/>
      <c r="Z83" s="303"/>
    </row>
    <row r="84" ht="15.75" customHeight="1" spans="1:26">
      <c r="A84" s="303"/>
      <c r="B84" s="303"/>
      <c r="C84" s="303"/>
      <c r="D84" s="303"/>
      <c r="E84" s="303"/>
      <c r="F84" s="303"/>
      <c r="G84" s="303"/>
      <c r="H84" s="303"/>
      <c r="I84" s="303"/>
      <c r="J84" s="303"/>
      <c r="K84" s="303"/>
      <c r="L84" s="303"/>
      <c r="M84" s="303"/>
      <c r="N84" s="303"/>
      <c r="O84" s="303"/>
      <c r="P84" s="303"/>
      <c r="Q84" s="303"/>
      <c r="R84" s="303"/>
      <c r="S84" s="303"/>
      <c r="T84" s="303"/>
      <c r="U84" s="303"/>
      <c r="V84" s="303"/>
      <c r="W84" s="303"/>
      <c r="X84" s="303"/>
      <c r="Y84" s="303"/>
      <c r="Z84" s="303"/>
    </row>
    <row r="85" ht="15.75" customHeight="1" spans="1:26">
      <c r="A85" s="303"/>
      <c r="B85" s="303"/>
      <c r="C85" s="303"/>
      <c r="D85" s="303"/>
      <c r="E85" s="303"/>
      <c r="F85" s="303"/>
      <c r="G85" s="303"/>
      <c r="H85" s="303"/>
      <c r="I85" s="303"/>
      <c r="J85" s="303"/>
      <c r="K85" s="303"/>
      <c r="L85" s="303"/>
      <c r="M85" s="303"/>
      <c r="N85" s="303"/>
      <c r="O85" s="303"/>
      <c r="P85" s="303"/>
      <c r="Q85" s="303"/>
      <c r="R85" s="303"/>
      <c r="S85" s="303"/>
      <c r="T85" s="303"/>
      <c r="U85" s="303"/>
      <c r="V85" s="303"/>
      <c r="W85" s="303"/>
      <c r="X85" s="303"/>
      <c r="Y85" s="303"/>
      <c r="Z85" s="303"/>
    </row>
    <row r="86" ht="15.75" customHeight="1" spans="1:26">
      <c r="A86" s="303"/>
      <c r="B86" s="303"/>
      <c r="C86" s="303"/>
      <c r="D86" s="303"/>
      <c r="E86" s="303"/>
      <c r="F86" s="303"/>
      <c r="G86" s="303"/>
      <c r="H86" s="303"/>
      <c r="I86" s="303"/>
      <c r="J86" s="303"/>
      <c r="K86" s="303"/>
      <c r="L86" s="303"/>
      <c r="M86" s="303"/>
      <c r="N86" s="303"/>
      <c r="O86" s="303"/>
      <c r="P86" s="303"/>
      <c r="Q86" s="303"/>
      <c r="R86" s="303"/>
      <c r="S86" s="303"/>
      <c r="T86" s="303"/>
      <c r="U86" s="303"/>
      <c r="V86" s="303"/>
      <c r="W86" s="303"/>
      <c r="X86" s="303"/>
      <c r="Y86" s="303"/>
      <c r="Z86" s="303"/>
    </row>
    <row r="87" ht="15.75" customHeight="1" spans="1:26">
      <c r="A87" s="303"/>
      <c r="B87" s="303"/>
      <c r="C87" s="303"/>
      <c r="D87" s="303"/>
      <c r="E87" s="303"/>
      <c r="F87" s="303"/>
      <c r="G87" s="303"/>
      <c r="H87" s="303"/>
      <c r="I87" s="303"/>
      <c r="J87" s="303"/>
      <c r="K87" s="303"/>
      <c r="L87" s="303"/>
      <c r="M87" s="303"/>
      <c r="N87" s="303"/>
      <c r="O87" s="303"/>
      <c r="P87" s="303"/>
      <c r="Q87" s="303"/>
      <c r="R87" s="303"/>
      <c r="S87" s="303"/>
      <c r="T87" s="303"/>
      <c r="U87" s="303"/>
      <c r="V87" s="303"/>
      <c r="W87" s="303"/>
      <c r="X87" s="303"/>
      <c r="Y87" s="303"/>
      <c r="Z87" s="303"/>
    </row>
    <row r="88" ht="15.75" customHeight="1" spans="1:26">
      <c r="A88" s="303"/>
      <c r="B88" s="303"/>
      <c r="C88" s="303"/>
      <c r="D88" s="303"/>
      <c r="E88" s="303"/>
      <c r="F88" s="303"/>
      <c r="G88" s="303"/>
      <c r="H88" s="303"/>
      <c r="I88" s="303"/>
      <c r="J88" s="303"/>
      <c r="K88" s="303"/>
      <c r="L88" s="303"/>
      <c r="M88" s="303"/>
      <c r="N88" s="303"/>
      <c r="O88" s="303"/>
      <c r="P88" s="303"/>
      <c r="Q88" s="303"/>
      <c r="R88" s="303"/>
      <c r="S88" s="303"/>
      <c r="T88" s="303"/>
      <c r="U88" s="303"/>
      <c r="V88" s="303"/>
      <c r="W88" s="303"/>
      <c r="X88" s="303"/>
      <c r="Y88" s="303"/>
      <c r="Z88" s="303"/>
    </row>
    <row r="89" ht="15.75" customHeight="1" spans="1:26">
      <c r="A89" s="303"/>
      <c r="B89" s="303"/>
      <c r="C89" s="303"/>
      <c r="D89" s="303"/>
      <c r="E89" s="303"/>
      <c r="F89" s="303"/>
      <c r="G89" s="303"/>
      <c r="H89" s="303"/>
      <c r="I89" s="303"/>
      <c r="J89" s="303"/>
      <c r="K89" s="303"/>
      <c r="L89" s="303"/>
      <c r="M89" s="303"/>
      <c r="N89" s="303"/>
      <c r="O89" s="303"/>
      <c r="P89" s="303"/>
      <c r="Q89" s="303"/>
      <c r="R89" s="303"/>
      <c r="S89" s="303"/>
      <c r="T89" s="303"/>
      <c r="U89" s="303"/>
      <c r="V89" s="303"/>
      <c r="W89" s="303"/>
      <c r="X89" s="303"/>
      <c r="Y89" s="303"/>
      <c r="Z89" s="303"/>
    </row>
    <row r="90" ht="15.75" customHeight="1" spans="1:26">
      <c r="A90" s="303"/>
      <c r="B90" s="303"/>
      <c r="C90" s="303"/>
      <c r="D90" s="303"/>
      <c r="E90" s="303"/>
      <c r="F90" s="303"/>
      <c r="G90" s="303"/>
      <c r="H90" s="303"/>
      <c r="I90" s="303"/>
      <c r="J90" s="303"/>
      <c r="K90" s="303"/>
      <c r="L90" s="303"/>
      <c r="M90" s="303"/>
      <c r="N90" s="303"/>
      <c r="O90" s="303"/>
      <c r="P90" s="303"/>
      <c r="Q90" s="303"/>
      <c r="R90" s="303"/>
      <c r="S90" s="303"/>
      <c r="T90" s="303"/>
      <c r="U90" s="303"/>
      <c r="V90" s="303"/>
      <c r="W90" s="303"/>
      <c r="X90" s="303"/>
      <c r="Y90" s="303"/>
      <c r="Z90" s="303"/>
    </row>
    <row r="91" ht="15.75" customHeight="1" spans="1:26">
      <c r="A91" s="303"/>
      <c r="B91" s="303"/>
      <c r="C91" s="303"/>
      <c r="D91" s="303"/>
      <c r="E91" s="303"/>
      <c r="F91" s="303"/>
      <c r="G91" s="303"/>
      <c r="H91" s="303"/>
      <c r="I91" s="303"/>
      <c r="J91" s="303"/>
      <c r="K91" s="303"/>
      <c r="L91" s="303"/>
      <c r="M91" s="303"/>
      <c r="N91" s="303"/>
      <c r="O91" s="303"/>
      <c r="P91" s="303"/>
      <c r="Q91" s="303"/>
      <c r="R91" s="303"/>
      <c r="S91" s="303"/>
      <c r="T91" s="303"/>
      <c r="U91" s="303"/>
      <c r="V91" s="303"/>
      <c r="W91" s="303"/>
      <c r="X91" s="303"/>
      <c r="Y91" s="303"/>
      <c r="Z91" s="303"/>
    </row>
    <row r="92" ht="15.75" customHeight="1" spans="1:26">
      <c r="A92" s="303"/>
      <c r="B92" s="303"/>
      <c r="C92" s="303"/>
      <c r="D92" s="303"/>
      <c r="E92" s="303"/>
      <c r="F92" s="303"/>
      <c r="G92" s="303"/>
      <c r="H92" s="303"/>
      <c r="I92" s="303"/>
      <c r="J92" s="303"/>
      <c r="K92" s="303"/>
      <c r="L92" s="303"/>
      <c r="M92" s="303"/>
      <c r="N92" s="303"/>
      <c r="O92" s="303"/>
      <c r="P92" s="303"/>
      <c r="Q92" s="303"/>
      <c r="R92" s="303"/>
      <c r="S92" s="303"/>
      <c r="T92" s="303"/>
      <c r="U92" s="303"/>
      <c r="V92" s="303"/>
      <c r="W92" s="303"/>
      <c r="X92" s="303"/>
      <c r="Y92" s="303"/>
      <c r="Z92" s="303"/>
    </row>
    <row r="93" ht="15.75" customHeight="1" spans="1:26">
      <c r="A93" s="303"/>
      <c r="B93" s="303"/>
      <c r="C93" s="303"/>
      <c r="D93" s="303"/>
      <c r="E93" s="303"/>
      <c r="F93" s="303"/>
      <c r="G93" s="303"/>
      <c r="H93" s="303"/>
      <c r="I93" s="303"/>
      <c r="J93" s="303"/>
      <c r="K93" s="303"/>
      <c r="L93" s="303"/>
      <c r="M93" s="303"/>
      <c r="N93" s="303"/>
      <c r="O93" s="303"/>
      <c r="P93" s="303"/>
      <c r="Q93" s="303"/>
      <c r="R93" s="303"/>
      <c r="S93" s="303"/>
      <c r="T93" s="303"/>
      <c r="U93" s="303"/>
      <c r="V93" s="303"/>
      <c r="W93" s="303"/>
      <c r="X93" s="303"/>
      <c r="Y93" s="303"/>
      <c r="Z93" s="303"/>
    </row>
    <row r="94" ht="15.75" customHeight="1" spans="1:26">
      <c r="A94" s="303"/>
      <c r="B94" s="303"/>
      <c r="C94" s="303"/>
      <c r="D94" s="303"/>
      <c r="E94" s="303"/>
      <c r="F94" s="303"/>
      <c r="G94" s="303"/>
      <c r="H94" s="303"/>
      <c r="I94" s="303"/>
      <c r="J94" s="303"/>
      <c r="K94" s="303"/>
      <c r="L94" s="303"/>
      <c r="M94" s="303"/>
      <c r="N94" s="303"/>
      <c r="O94" s="303"/>
      <c r="P94" s="303"/>
      <c r="Q94" s="303"/>
      <c r="R94" s="303"/>
      <c r="S94" s="303"/>
      <c r="T94" s="303"/>
      <c r="U94" s="303"/>
      <c r="V94" s="303"/>
      <c r="W94" s="303"/>
      <c r="X94" s="303"/>
      <c r="Y94" s="303"/>
      <c r="Z94" s="303"/>
    </row>
    <row r="95" ht="15.75" customHeight="1" spans="1:26">
      <c r="A95" s="303"/>
      <c r="B95" s="303"/>
      <c r="C95" s="303"/>
      <c r="D95" s="303"/>
      <c r="E95" s="303"/>
      <c r="F95" s="303"/>
      <c r="G95" s="303"/>
      <c r="H95" s="303"/>
      <c r="I95" s="303"/>
      <c r="J95" s="303"/>
      <c r="K95" s="303"/>
      <c r="L95" s="303"/>
      <c r="M95" s="303"/>
      <c r="N95" s="303"/>
      <c r="O95" s="303"/>
      <c r="P95" s="303"/>
      <c r="Q95" s="303"/>
      <c r="R95" s="303"/>
      <c r="S95" s="303"/>
      <c r="T95" s="303"/>
      <c r="U95" s="303"/>
      <c r="V95" s="303"/>
      <c r="W95" s="303"/>
      <c r="X95" s="303"/>
      <c r="Y95" s="303"/>
      <c r="Z95" s="303"/>
    </row>
    <row r="96" ht="15.75" customHeight="1" spans="1:26">
      <c r="A96" s="303"/>
      <c r="B96" s="303"/>
      <c r="C96" s="303"/>
      <c r="D96" s="303"/>
      <c r="E96" s="303"/>
      <c r="F96" s="303"/>
      <c r="G96" s="303"/>
      <c r="H96" s="303"/>
      <c r="I96" s="303"/>
      <c r="J96" s="303"/>
      <c r="K96" s="303"/>
      <c r="L96" s="303"/>
      <c r="M96" s="303"/>
      <c r="N96" s="303"/>
      <c r="O96" s="303"/>
      <c r="P96" s="303"/>
      <c r="Q96" s="303"/>
      <c r="R96" s="303"/>
      <c r="S96" s="303"/>
      <c r="T96" s="303"/>
      <c r="U96" s="303"/>
      <c r="V96" s="303"/>
      <c r="W96" s="303"/>
      <c r="X96" s="303"/>
      <c r="Y96" s="303"/>
      <c r="Z96" s="303"/>
    </row>
    <row r="97" ht="15.75" customHeight="1" spans="1:26">
      <c r="A97" s="303"/>
      <c r="B97" s="303"/>
      <c r="C97" s="303"/>
      <c r="D97" s="303"/>
      <c r="E97" s="303"/>
      <c r="F97" s="303"/>
      <c r="G97" s="303"/>
      <c r="H97" s="303"/>
      <c r="I97" s="303"/>
      <c r="J97" s="303"/>
      <c r="K97" s="303"/>
      <c r="L97" s="303"/>
      <c r="M97" s="303"/>
      <c r="N97" s="303"/>
      <c r="O97" s="303"/>
      <c r="P97" s="303"/>
      <c r="Q97" s="303"/>
      <c r="R97" s="303"/>
      <c r="S97" s="303"/>
      <c r="T97" s="303"/>
      <c r="U97" s="303"/>
      <c r="V97" s="303"/>
      <c r="W97" s="303"/>
      <c r="X97" s="303"/>
      <c r="Y97" s="303"/>
      <c r="Z97" s="303"/>
    </row>
    <row r="98" ht="15.75" customHeight="1" spans="1:26">
      <c r="A98" s="303"/>
      <c r="B98" s="303"/>
      <c r="C98" s="303"/>
      <c r="D98" s="303"/>
      <c r="E98" s="303"/>
      <c r="F98" s="303"/>
      <c r="G98" s="303"/>
      <c r="H98" s="303"/>
      <c r="I98" s="303"/>
      <c r="J98" s="303"/>
      <c r="K98" s="303"/>
      <c r="L98" s="303"/>
      <c r="M98" s="303"/>
      <c r="N98" s="303"/>
      <c r="O98" s="303"/>
      <c r="P98" s="303"/>
      <c r="Q98" s="303"/>
      <c r="R98" s="303"/>
      <c r="S98" s="303"/>
      <c r="T98" s="303"/>
      <c r="U98" s="303"/>
      <c r="V98" s="303"/>
      <c r="W98" s="303"/>
      <c r="X98" s="303"/>
      <c r="Y98" s="303"/>
      <c r="Z98" s="303"/>
    </row>
    <row r="99" ht="15.75" customHeight="1" spans="1:26">
      <c r="A99" s="303"/>
      <c r="B99" s="303"/>
      <c r="C99" s="303"/>
      <c r="D99" s="303"/>
      <c r="E99" s="303"/>
      <c r="F99" s="303"/>
      <c r="G99" s="303"/>
      <c r="H99" s="303"/>
      <c r="I99" s="303"/>
      <c r="J99" s="303"/>
      <c r="K99" s="303"/>
      <c r="L99" s="303"/>
      <c r="M99" s="303"/>
      <c r="N99" s="303"/>
      <c r="O99" s="303"/>
      <c r="P99" s="303"/>
      <c r="Q99" s="303"/>
      <c r="R99" s="303"/>
      <c r="S99" s="303"/>
      <c r="T99" s="303"/>
      <c r="U99" s="303"/>
      <c r="V99" s="303"/>
      <c r="W99" s="303"/>
      <c r="X99" s="303"/>
      <c r="Y99" s="303"/>
      <c r="Z99" s="303"/>
    </row>
    <row r="100" ht="15.75" customHeight="1" spans="1:26">
      <c r="A100" s="303"/>
      <c r="B100" s="303"/>
      <c r="C100" s="303"/>
      <c r="D100" s="303"/>
      <c r="E100" s="303"/>
      <c r="F100" s="303"/>
      <c r="G100" s="303"/>
      <c r="H100" s="303"/>
      <c r="I100" s="303"/>
      <c r="J100" s="303"/>
      <c r="K100" s="303"/>
      <c r="L100" s="303"/>
      <c r="M100" s="303"/>
      <c r="N100" s="303"/>
      <c r="O100" s="303"/>
      <c r="P100" s="303"/>
      <c r="Q100" s="303"/>
      <c r="R100" s="303"/>
      <c r="S100" s="303"/>
      <c r="T100" s="303"/>
      <c r="U100" s="303"/>
      <c r="V100" s="303"/>
      <c r="W100" s="303"/>
      <c r="X100" s="303"/>
      <c r="Y100" s="303"/>
      <c r="Z100" s="303"/>
    </row>
    <row r="101" ht="15.75" customHeight="1" spans="1:26">
      <c r="A101" s="303"/>
      <c r="B101" s="303"/>
      <c r="C101" s="303"/>
      <c r="D101" s="303"/>
      <c r="E101" s="303"/>
      <c r="F101" s="303"/>
      <c r="G101" s="303"/>
      <c r="H101" s="303"/>
      <c r="I101" s="303"/>
      <c r="J101" s="303"/>
      <c r="K101" s="303"/>
      <c r="L101" s="303"/>
      <c r="M101" s="303"/>
      <c r="N101" s="303"/>
      <c r="O101" s="303"/>
      <c r="P101" s="303"/>
      <c r="Q101" s="303"/>
      <c r="R101" s="303"/>
      <c r="S101" s="303"/>
      <c r="T101" s="303"/>
      <c r="U101" s="303"/>
      <c r="V101" s="303"/>
      <c r="W101" s="303"/>
      <c r="X101" s="303"/>
      <c r="Y101" s="303"/>
      <c r="Z101" s="303"/>
    </row>
    <row r="102" ht="15.75" customHeight="1" spans="1:26">
      <c r="A102" s="303"/>
      <c r="B102" s="303"/>
      <c r="C102" s="303"/>
      <c r="D102" s="303"/>
      <c r="E102" s="303"/>
      <c r="F102" s="303"/>
      <c r="G102" s="303"/>
      <c r="H102" s="303"/>
      <c r="I102" s="303"/>
      <c r="J102" s="303"/>
      <c r="K102" s="303"/>
      <c r="L102" s="303"/>
      <c r="M102" s="303"/>
      <c r="N102" s="303"/>
      <c r="O102" s="303"/>
      <c r="P102" s="303"/>
      <c r="Q102" s="303"/>
      <c r="R102" s="303"/>
      <c r="S102" s="303"/>
      <c r="T102" s="303"/>
      <c r="U102" s="303"/>
      <c r="V102" s="303"/>
      <c r="W102" s="303"/>
      <c r="X102" s="303"/>
      <c r="Y102" s="303"/>
      <c r="Z102" s="303"/>
    </row>
    <row r="103" ht="15.75" customHeight="1" spans="1:26">
      <c r="A103" s="303"/>
      <c r="B103" s="303"/>
      <c r="C103" s="303"/>
      <c r="D103" s="303"/>
      <c r="E103" s="303"/>
      <c r="F103" s="303"/>
      <c r="G103" s="303"/>
      <c r="H103" s="303"/>
      <c r="I103" s="303"/>
      <c r="J103" s="303"/>
      <c r="K103" s="303"/>
      <c r="L103" s="303"/>
      <c r="M103" s="303"/>
      <c r="N103" s="303"/>
      <c r="O103" s="303"/>
      <c r="P103" s="303"/>
      <c r="Q103" s="303"/>
      <c r="R103" s="303"/>
      <c r="S103" s="303"/>
      <c r="T103" s="303"/>
      <c r="U103" s="303"/>
      <c r="V103" s="303"/>
      <c r="W103" s="303"/>
      <c r="X103" s="303"/>
      <c r="Y103" s="303"/>
      <c r="Z103" s="303"/>
    </row>
    <row r="104" ht="15.75" customHeight="1" spans="1:26">
      <c r="A104" s="303"/>
      <c r="B104" s="303"/>
      <c r="C104" s="303"/>
      <c r="D104" s="303"/>
      <c r="E104" s="303"/>
      <c r="F104" s="303"/>
      <c r="G104" s="303"/>
      <c r="H104" s="303"/>
      <c r="I104" s="303"/>
      <c r="J104" s="303"/>
      <c r="K104" s="303"/>
      <c r="L104" s="303"/>
      <c r="M104" s="303"/>
      <c r="N104" s="303"/>
      <c r="O104" s="303"/>
      <c r="P104" s="303"/>
      <c r="Q104" s="303"/>
      <c r="R104" s="303"/>
      <c r="S104" s="303"/>
      <c r="T104" s="303"/>
      <c r="U104" s="303"/>
      <c r="V104" s="303"/>
      <c r="W104" s="303"/>
      <c r="X104" s="303"/>
      <c r="Y104" s="303"/>
      <c r="Z104" s="303"/>
    </row>
    <row r="105" ht="15.75" customHeight="1" spans="1:26">
      <c r="A105" s="303"/>
      <c r="B105" s="303"/>
      <c r="C105" s="303"/>
      <c r="D105" s="303"/>
      <c r="E105" s="303"/>
      <c r="F105" s="303"/>
      <c r="G105" s="303"/>
      <c r="H105" s="303"/>
      <c r="I105" s="303"/>
      <c r="J105" s="303"/>
      <c r="K105" s="303"/>
      <c r="L105" s="303"/>
      <c r="M105" s="303"/>
      <c r="N105" s="303"/>
      <c r="O105" s="303"/>
      <c r="P105" s="303"/>
      <c r="Q105" s="303"/>
      <c r="R105" s="303"/>
      <c r="S105" s="303"/>
      <c r="T105" s="303"/>
      <c r="U105" s="303"/>
      <c r="V105" s="303"/>
      <c r="W105" s="303"/>
      <c r="X105" s="303"/>
      <c r="Y105" s="303"/>
      <c r="Z105" s="303"/>
    </row>
    <row r="106" ht="15.75" customHeight="1" spans="1:26">
      <c r="A106" s="303"/>
      <c r="B106" s="303"/>
      <c r="C106" s="303"/>
      <c r="D106" s="303"/>
      <c r="E106" s="303"/>
      <c r="F106" s="303"/>
      <c r="G106" s="303"/>
      <c r="H106" s="303"/>
      <c r="I106" s="303"/>
      <c r="J106" s="303"/>
      <c r="K106" s="303"/>
      <c r="L106" s="303"/>
      <c r="M106" s="303"/>
      <c r="N106" s="303"/>
      <c r="O106" s="303"/>
      <c r="P106" s="303"/>
      <c r="Q106" s="303"/>
      <c r="R106" s="303"/>
      <c r="S106" s="303"/>
      <c r="T106" s="303"/>
      <c r="U106" s="303"/>
      <c r="V106" s="303"/>
      <c r="W106" s="303"/>
      <c r="X106" s="303"/>
      <c r="Y106" s="303"/>
      <c r="Z106" s="303"/>
    </row>
    <row r="107" ht="15.75" customHeight="1" spans="1:26">
      <c r="A107" s="303"/>
      <c r="B107" s="303"/>
      <c r="C107" s="303"/>
      <c r="D107" s="303"/>
      <c r="E107" s="303"/>
      <c r="F107" s="303"/>
      <c r="G107" s="303"/>
      <c r="H107" s="303"/>
      <c r="I107" s="303"/>
      <c r="J107" s="303"/>
      <c r="K107" s="303"/>
      <c r="L107" s="303"/>
      <c r="M107" s="303"/>
      <c r="N107" s="303"/>
      <c r="O107" s="303"/>
      <c r="P107" s="303"/>
      <c r="Q107" s="303"/>
      <c r="R107" s="303"/>
      <c r="S107" s="303"/>
      <c r="T107" s="303"/>
      <c r="U107" s="303"/>
      <c r="V107" s="303"/>
      <c r="W107" s="303"/>
      <c r="X107" s="303"/>
      <c r="Y107" s="303"/>
      <c r="Z107" s="303"/>
    </row>
    <row r="108" ht="15.75" customHeight="1" spans="1:26">
      <c r="A108" s="303"/>
      <c r="B108" s="303"/>
      <c r="C108" s="303"/>
      <c r="D108" s="303"/>
      <c r="E108" s="303"/>
      <c r="F108" s="303"/>
      <c r="G108" s="303"/>
      <c r="H108" s="303"/>
      <c r="I108" s="303"/>
      <c r="J108" s="303"/>
      <c r="K108" s="303"/>
      <c r="L108" s="303"/>
      <c r="M108" s="303"/>
      <c r="N108" s="303"/>
      <c r="O108" s="303"/>
      <c r="P108" s="303"/>
      <c r="Q108" s="303"/>
      <c r="R108" s="303"/>
      <c r="S108" s="303"/>
      <c r="T108" s="303"/>
      <c r="U108" s="303"/>
      <c r="V108" s="303"/>
      <c r="W108" s="303"/>
      <c r="X108" s="303"/>
      <c r="Y108" s="303"/>
      <c r="Z108" s="303"/>
    </row>
    <row r="109" ht="15.75" customHeight="1" spans="1:26">
      <c r="A109" s="303"/>
      <c r="B109" s="303"/>
      <c r="C109" s="303"/>
      <c r="D109" s="303"/>
      <c r="E109" s="303"/>
      <c r="F109" s="303"/>
      <c r="G109" s="303"/>
      <c r="H109" s="303"/>
      <c r="I109" s="303"/>
      <c r="J109" s="303"/>
      <c r="K109" s="303"/>
      <c r="L109" s="303"/>
      <c r="M109" s="303"/>
      <c r="N109" s="303"/>
      <c r="O109" s="303"/>
      <c r="P109" s="303"/>
      <c r="Q109" s="303"/>
      <c r="R109" s="303"/>
      <c r="S109" s="303"/>
      <c r="T109" s="303"/>
      <c r="U109" s="303"/>
      <c r="V109" s="303"/>
      <c r="W109" s="303"/>
      <c r="X109" s="303"/>
      <c r="Y109" s="303"/>
      <c r="Z109" s="303"/>
    </row>
    <row r="110" ht="15.75" customHeight="1" spans="1:26">
      <c r="A110" s="303"/>
      <c r="B110" s="303"/>
      <c r="C110" s="303"/>
      <c r="D110" s="303"/>
      <c r="E110" s="303"/>
      <c r="F110" s="303"/>
      <c r="G110" s="303"/>
      <c r="H110" s="303"/>
      <c r="I110" s="303"/>
      <c r="J110" s="303"/>
      <c r="K110" s="303"/>
      <c r="L110" s="303"/>
      <c r="M110" s="303"/>
      <c r="N110" s="303"/>
      <c r="O110" s="303"/>
      <c r="P110" s="303"/>
      <c r="Q110" s="303"/>
      <c r="R110" s="303"/>
      <c r="S110" s="303"/>
      <c r="T110" s="303"/>
      <c r="U110" s="303"/>
      <c r="V110" s="303"/>
      <c r="W110" s="303"/>
      <c r="X110" s="303"/>
      <c r="Y110" s="303"/>
      <c r="Z110" s="303"/>
    </row>
    <row r="111" ht="15.75" customHeight="1" spans="1:26">
      <c r="A111" s="303"/>
      <c r="B111" s="303"/>
      <c r="C111" s="303"/>
      <c r="D111" s="303"/>
      <c r="E111" s="303"/>
      <c r="F111" s="303"/>
      <c r="G111" s="303"/>
      <c r="H111" s="303"/>
      <c r="I111" s="303"/>
      <c r="J111" s="303"/>
      <c r="K111" s="303"/>
      <c r="L111" s="303"/>
      <c r="M111" s="303"/>
      <c r="N111" s="303"/>
      <c r="O111" s="303"/>
      <c r="P111" s="303"/>
      <c r="Q111" s="303"/>
      <c r="R111" s="303"/>
      <c r="S111" s="303"/>
      <c r="T111" s="303"/>
      <c r="U111" s="303"/>
      <c r="V111" s="303"/>
      <c r="W111" s="303"/>
      <c r="X111" s="303"/>
      <c r="Y111" s="303"/>
      <c r="Z111" s="303"/>
    </row>
    <row r="112" ht="15.75" customHeight="1" spans="1:26">
      <c r="A112" s="303"/>
      <c r="B112" s="303"/>
      <c r="C112" s="303"/>
      <c r="D112" s="303"/>
      <c r="E112" s="303"/>
      <c r="F112" s="303"/>
      <c r="G112" s="303"/>
      <c r="H112" s="303"/>
      <c r="I112" s="303"/>
      <c r="J112" s="303"/>
      <c r="K112" s="303"/>
      <c r="L112" s="303"/>
      <c r="M112" s="303"/>
      <c r="N112" s="303"/>
      <c r="O112" s="303"/>
      <c r="P112" s="303"/>
      <c r="Q112" s="303"/>
      <c r="R112" s="303"/>
      <c r="S112" s="303"/>
      <c r="T112" s="303"/>
      <c r="U112" s="303"/>
      <c r="V112" s="303"/>
      <c r="W112" s="303"/>
      <c r="X112" s="303"/>
      <c r="Y112" s="303"/>
      <c r="Z112" s="303"/>
    </row>
    <row r="113" ht="15.75" customHeight="1" spans="1:26">
      <c r="A113" s="303"/>
      <c r="B113" s="303"/>
      <c r="C113" s="303"/>
      <c r="D113" s="303"/>
      <c r="E113" s="303"/>
      <c r="F113" s="303"/>
      <c r="G113" s="303"/>
      <c r="H113" s="303"/>
      <c r="I113" s="303"/>
      <c r="J113" s="303"/>
      <c r="K113" s="303"/>
      <c r="L113" s="303"/>
      <c r="M113" s="303"/>
      <c r="N113" s="303"/>
      <c r="O113" s="303"/>
      <c r="P113" s="303"/>
      <c r="Q113" s="303"/>
      <c r="R113" s="303"/>
      <c r="S113" s="303"/>
      <c r="T113" s="303"/>
      <c r="U113" s="303"/>
      <c r="V113" s="303"/>
      <c r="W113" s="303"/>
      <c r="X113" s="303"/>
      <c r="Y113" s="303"/>
      <c r="Z113" s="303"/>
    </row>
    <row r="114" ht="15.75" customHeight="1" spans="1:26">
      <c r="A114" s="303"/>
      <c r="B114" s="303"/>
      <c r="C114" s="303"/>
      <c r="D114" s="303"/>
      <c r="E114" s="303"/>
      <c r="F114" s="303"/>
      <c r="G114" s="303"/>
      <c r="H114" s="303"/>
      <c r="I114" s="303"/>
      <c r="J114" s="303"/>
      <c r="K114" s="303"/>
      <c r="L114" s="303"/>
      <c r="M114" s="303"/>
      <c r="N114" s="303"/>
      <c r="O114" s="303"/>
      <c r="P114" s="303"/>
      <c r="Q114" s="303"/>
      <c r="R114" s="303"/>
      <c r="S114" s="303"/>
      <c r="T114" s="303"/>
      <c r="U114" s="303"/>
      <c r="V114" s="303"/>
      <c r="W114" s="303"/>
      <c r="X114" s="303"/>
      <c r="Y114" s="303"/>
      <c r="Z114" s="303"/>
    </row>
    <row r="115" ht="15.75" customHeight="1" spans="1:26">
      <c r="A115" s="303"/>
      <c r="B115" s="303"/>
      <c r="C115" s="303"/>
      <c r="D115" s="303"/>
      <c r="E115" s="303"/>
      <c r="F115" s="303"/>
      <c r="G115" s="303"/>
      <c r="H115" s="303"/>
      <c r="I115" s="303"/>
      <c r="J115" s="303"/>
      <c r="K115" s="303"/>
      <c r="L115" s="303"/>
      <c r="M115" s="303"/>
      <c r="N115" s="303"/>
      <c r="O115" s="303"/>
      <c r="P115" s="303"/>
      <c r="Q115" s="303"/>
      <c r="R115" s="303"/>
      <c r="S115" s="303"/>
      <c r="T115" s="303"/>
      <c r="U115" s="303"/>
      <c r="V115" s="303"/>
      <c r="W115" s="303"/>
      <c r="X115" s="303"/>
      <c r="Y115" s="303"/>
      <c r="Z115" s="303"/>
    </row>
    <row r="116" ht="15.75" customHeight="1" spans="1:26">
      <c r="A116" s="303"/>
      <c r="B116" s="303"/>
      <c r="C116" s="303"/>
      <c r="D116" s="303"/>
      <c r="E116" s="303"/>
      <c r="F116" s="303"/>
      <c r="G116" s="303"/>
      <c r="H116" s="303"/>
      <c r="I116" s="303"/>
      <c r="J116" s="303"/>
      <c r="K116" s="303"/>
      <c r="L116" s="303"/>
      <c r="M116" s="303"/>
      <c r="N116" s="303"/>
      <c r="O116" s="303"/>
      <c r="P116" s="303"/>
      <c r="Q116" s="303"/>
      <c r="R116" s="303"/>
      <c r="S116" s="303"/>
      <c r="T116" s="303"/>
      <c r="U116" s="303"/>
      <c r="V116" s="303"/>
      <c r="W116" s="303"/>
      <c r="X116" s="303"/>
      <c r="Y116" s="303"/>
      <c r="Z116" s="303"/>
    </row>
    <row r="117" ht="15.75" customHeight="1" spans="1:26">
      <c r="A117" s="303"/>
      <c r="B117" s="303"/>
      <c r="C117" s="303"/>
      <c r="D117" s="303"/>
      <c r="E117" s="303"/>
      <c r="F117" s="303"/>
      <c r="G117" s="303"/>
      <c r="H117" s="303"/>
      <c r="I117" s="303"/>
      <c r="J117" s="303"/>
      <c r="K117" s="303"/>
      <c r="L117" s="303"/>
      <c r="M117" s="303"/>
      <c r="N117" s="303"/>
      <c r="O117" s="303"/>
      <c r="P117" s="303"/>
      <c r="Q117" s="303"/>
      <c r="R117" s="303"/>
      <c r="S117" s="303"/>
      <c r="T117" s="303"/>
      <c r="U117" s="303"/>
      <c r="V117" s="303"/>
      <c r="W117" s="303"/>
      <c r="X117" s="303"/>
      <c r="Y117" s="303"/>
      <c r="Z117" s="303"/>
    </row>
    <row r="118" ht="15.75" customHeight="1" spans="1:26">
      <c r="A118" s="303"/>
      <c r="B118" s="303"/>
      <c r="C118" s="303"/>
      <c r="D118" s="303"/>
      <c r="E118" s="303"/>
      <c r="F118" s="303"/>
      <c r="G118" s="303"/>
      <c r="H118" s="303"/>
      <c r="I118" s="303"/>
      <c r="J118" s="303"/>
      <c r="K118" s="303"/>
      <c r="L118" s="303"/>
      <c r="M118" s="303"/>
      <c r="N118" s="303"/>
      <c r="O118" s="303"/>
      <c r="P118" s="303"/>
      <c r="Q118" s="303"/>
      <c r="R118" s="303"/>
      <c r="S118" s="303"/>
      <c r="T118" s="303"/>
      <c r="U118" s="303"/>
      <c r="V118" s="303"/>
      <c r="W118" s="303"/>
      <c r="X118" s="303"/>
      <c r="Y118" s="303"/>
      <c r="Z118" s="303"/>
    </row>
    <row r="119" ht="15.75" customHeight="1" spans="1:26">
      <c r="A119" s="303"/>
      <c r="B119" s="303"/>
      <c r="C119" s="303"/>
      <c r="D119" s="303"/>
      <c r="E119" s="303"/>
      <c r="F119" s="303"/>
      <c r="G119" s="303"/>
      <c r="H119" s="303"/>
      <c r="I119" s="303"/>
      <c r="J119" s="303"/>
      <c r="K119" s="303"/>
      <c r="L119" s="303"/>
      <c r="M119" s="303"/>
      <c r="N119" s="303"/>
      <c r="O119" s="303"/>
      <c r="P119" s="303"/>
      <c r="Q119" s="303"/>
      <c r="R119" s="303"/>
      <c r="S119" s="303"/>
      <c r="T119" s="303"/>
      <c r="U119" s="303"/>
      <c r="V119" s="303"/>
      <c r="W119" s="303"/>
      <c r="X119" s="303"/>
      <c r="Y119" s="303"/>
      <c r="Z119" s="303"/>
    </row>
    <row r="120" ht="15.75" customHeight="1" spans="1:26">
      <c r="A120" s="303"/>
      <c r="B120" s="303"/>
      <c r="C120" s="303"/>
      <c r="D120" s="303"/>
      <c r="E120" s="303"/>
      <c r="F120" s="303"/>
      <c r="G120" s="303"/>
      <c r="H120" s="303"/>
      <c r="I120" s="303"/>
      <c r="J120" s="303"/>
      <c r="K120" s="303"/>
      <c r="L120" s="303"/>
      <c r="M120" s="303"/>
      <c r="N120" s="303"/>
      <c r="O120" s="303"/>
      <c r="P120" s="303"/>
      <c r="Q120" s="303"/>
      <c r="R120" s="303"/>
      <c r="S120" s="303"/>
      <c r="T120" s="303"/>
      <c r="U120" s="303"/>
      <c r="V120" s="303"/>
      <c r="W120" s="303"/>
      <c r="X120" s="303"/>
      <c r="Y120" s="303"/>
      <c r="Z120" s="303"/>
    </row>
    <row r="121" ht="15.75" customHeight="1" spans="1:26">
      <c r="A121" s="303"/>
      <c r="B121" s="303"/>
      <c r="C121" s="303"/>
      <c r="D121" s="303"/>
      <c r="E121" s="303"/>
      <c r="F121" s="303"/>
      <c r="G121" s="303"/>
      <c r="H121" s="303"/>
      <c r="I121" s="303"/>
      <c r="J121" s="303"/>
      <c r="K121" s="303"/>
      <c r="L121" s="303"/>
      <c r="M121" s="303"/>
      <c r="N121" s="303"/>
      <c r="O121" s="303"/>
      <c r="P121" s="303"/>
      <c r="Q121" s="303"/>
      <c r="R121" s="303"/>
      <c r="S121" s="303"/>
      <c r="T121" s="303"/>
      <c r="U121" s="303"/>
      <c r="V121" s="303"/>
      <c r="W121" s="303"/>
      <c r="X121" s="303"/>
      <c r="Y121" s="303"/>
      <c r="Z121" s="303"/>
    </row>
    <row r="122" ht="15.75" customHeight="1" spans="1:26">
      <c r="A122" s="303"/>
      <c r="B122" s="303"/>
      <c r="C122" s="303"/>
      <c r="D122" s="303"/>
      <c r="E122" s="303"/>
      <c r="F122" s="303"/>
      <c r="G122" s="303"/>
      <c r="H122" s="303"/>
      <c r="I122" s="303"/>
      <c r="J122" s="303"/>
      <c r="K122" s="303"/>
      <c r="L122" s="303"/>
      <c r="M122" s="303"/>
      <c r="N122" s="303"/>
      <c r="O122" s="303"/>
      <c r="P122" s="303"/>
      <c r="Q122" s="303"/>
      <c r="R122" s="303"/>
      <c r="S122" s="303"/>
      <c r="T122" s="303"/>
      <c r="U122" s="303"/>
      <c r="V122" s="303"/>
      <c r="W122" s="303"/>
      <c r="X122" s="303"/>
      <c r="Y122" s="303"/>
      <c r="Z122" s="303"/>
    </row>
    <row r="123" ht="15.75" customHeight="1" spans="1:26">
      <c r="A123" s="303"/>
      <c r="B123" s="303"/>
      <c r="C123" s="303"/>
      <c r="D123" s="303"/>
      <c r="E123" s="303"/>
      <c r="F123" s="303"/>
      <c r="G123" s="303"/>
      <c r="H123" s="303"/>
      <c r="I123" s="303"/>
      <c r="J123" s="303"/>
      <c r="K123" s="303"/>
      <c r="L123" s="303"/>
      <c r="M123" s="303"/>
      <c r="N123" s="303"/>
      <c r="O123" s="303"/>
      <c r="P123" s="303"/>
      <c r="Q123" s="303"/>
      <c r="R123" s="303"/>
      <c r="S123" s="303"/>
      <c r="T123" s="303"/>
      <c r="U123" s="303"/>
      <c r="V123" s="303"/>
      <c r="W123" s="303"/>
      <c r="X123" s="303"/>
      <c r="Y123" s="303"/>
      <c r="Z123" s="303"/>
    </row>
    <row r="124" ht="15.75" customHeight="1" spans="1:26">
      <c r="A124" s="303"/>
      <c r="B124" s="303"/>
      <c r="C124" s="303"/>
      <c r="D124" s="303"/>
      <c r="E124" s="303"/>
      <c r="F124" s="303"/>
      <c r="G124" s="303"/>
      <c r="H124" s="303"/>
      <c r="I124" s="303"/>
      <c r="J124" s="303"/>
      <c r="K124" s="303"/>
      <c r="L124" s="303"/>
      <c r="M124" s="303"/>
      <c r="N124" s="303"/>
      <c r="O124" s="303"/>
      <c r="P124" s="303"/>
      <c r="Q124" s="303"/>
      <c r="R124" s="303"/>
      <c r="S124" s="303"/>
      <c r="T124" s="303"/>
      <c r="U124" s="303"/>
      <c r="V124" s="303"/>
      <c r="W124" s="303"/>
      <c r="X124" s="303"/>
      <c r="Y124" s="303"/>
      <c r="Z124" s="303"/>
    </row>
    <row r="125" ht="15.75" customHeight="1" spans="1:26">
      <c r="A125" s="303"/>
      <c r="B125" s="303"/>
      <c r="C125" s="303"/>
      <c r="D125" s="303"/>
      <c r="E125" s="303"/>
      <c r="F125" s="303"/>
      <c r="G125" s="303"/>
      <c r="H125" s="303"/>
      <c r="I125" s="303"/>
      <c r="J125" s="303"/>
      <c r="K125" s="303"/>
      <c r="L125" s="303"/>
      <c r="M125" s="303"/>
      <c r="N125" s="303"/>
      <c r="O125" s="303"/>
      <c r="P125" s="303"/>
      <c r="Q125" s="303"/>
      <c r="R125" s="303"/>
      <c r="S125" s="303"/>
      <c r="T125" s="303"/>
      <c r="U125" s="303"/>
      <c r="V125" s="303"/>
      <c r="W125" s="303"/>
      <c r="X125" s="303"/>
      <c r="Y125" s="303"/>
      <c r="Z125" s="303"/>
    </row>
    <row r="126" ht="15.75" customHeight="1" spans="1:26">
      <c r="A126" s="303"/>
      <c r="B126" s="303"/>
      <c r="C126" s="303"/>
      <c r="D126" s="303"/>
      <c r="E126" s="303"/>
      <c r="F126" s="303"/>
      <c r="G126" s="303"/>
      <c r="H126" s="303"/>
      <c r="I126" s="303"/>
      <c r="J126" s="303"/>
      <c r="K126" s="303"/>
      <c r="L126" s="303"/>
      <c r="M126" s="303"/>
      <c r="N126" s="303"/>
      <c r="O126" s="303"/>
      <c r="P126" s="303"/>
      <c r="Q126" s="303"/>
      <c r="R126" s="303"/>
      <c r="S126" s="303"/>
      <c r="T126" s="303"/>
      <c r="U126" s="303"/>
      <c r="V126" s="303"/>
      <c r="W126" s="303"/>
      <c r="X126" s="303"/>
      <c r="Y126" s="303"/>
      <c r="Z126" s="303"/>
    </row>
    <row r="127" ht="15.75" customHeight="1" spans="1:26">
      <c r="A127" s="303"/>
      <c r="B127" s="303"/>
      <c r="C127" s="303"/>
      <c r="D127" s="303"/>
      <c r="E127" s="303"/>
      <c r="F127" s="303"/>
      <c r="G127" s="303"/>
      <c r="H127" s="303"/>
      <c r="I127" s="303"/>
      <c r="J127" s="303"/>
      <c r="K127" s="303"/>
      <c r="L127" s="303"/>
      <c r="M127" s="303"/>
      <c r="N127" s="303"/>
      <c r="O127" s="303"/>
      <c r="P127" s="303"/>
      <c r="Q127" s="303"/>
      <c r="R127" s="303"/>
      <c r="S127" s="303"/>
      <c r="T127" s="303"/>
      <c r="U127" s="303"/>
      <c r="V127" s="303"/>
      <c r="W127" s="303"/>
      <c r="X127" s="303"/>
      <c r="Y127" s="303"/>
      <c r="Z127" s="303"/>
    </row>
    <row r="128" ht="15.75" customHeight="1" spans="1:26">
      <c r="A128" s="303"/>
      <c r="B128" s="303"/>
      <c r="C128" s="303"/>
      <c r="D128" s="303"/>
      <c r="E128" s="303"/>
      <c r="F128" s="303"/>
      <c r="G128" s="303"/>
      <c r="H128" s="303"/>
      <c r="I128" s="303"/>
      <c r="J128" s="303"/>
      <c r="K128" s="303"/>
      <c r="L128" s="303"/>
      <c r="M128" s="303"/>
      <c r="N128" s="303"/>
      <c r="O128" s="303"/>
      <c r="P128" s="303"/>
      <c r="Q128" s="303"/>
      <c r="R128" s="303"/>
      <c r="S128" s="303"/>
      <c r="T128" s="303"/>
      <c r="U128" s="303"/>
      <c r="V128" s="303"/>
      <c r="W128" s="303"/>
      <c r="X128" s="303"/>
      <c r="Y128" s="303"/>
      <c r="Z128" s="303"/>
    </row>
    <row r="129" ht="15.75" customHeight="1" spans="1:26">
      <c r="A129" s="303"/>
      <c r="B129" s="303"/>
      <c r="C129" s="303"/>
      <c r="D129" s="303"/>
      <c r="E129" s="303"/>
      <c r="F129" s="303"/>
      <c r="G129" s="303"/>
      <c r="H129" s="303"/>
      <c r="I129" s="303"/>
      <c r="J129" s="303"/>
      <c r="K129" s="303"/>
      <c r="L129" s="303"/>
      <c r="M129" s="303"/>
      <c r="N129" s="303"/>
      <c r="O129" s="303"/>
      <c r="P129" s="303"/>
      <c r="Q129" s="303"/>
      <c r="R129" s="303"/>
      <c r="S129" s="303"/>
      <c r="T129" s="303"/>
      <c r="U129" s="303"/>
      <c r="V129" s="303"/>
      <c r="W129" s="303"/>
      <c r="X129" s="303"/>
      <c r="Y129" s="303"/>
      <c r="Z129" s="303"/>
    </row>
    <row r="130" ht="15.75" customHeight="1" spans="1:26">
      <c r="A130" s="303"/>
      <c r="B130" s="303"/>
      <c r="C130" s="303"/>
      <c r="D130" s="303"/>
      <c r="E130" s="303"/>
      <c r="F130" s="303"/>
      <c r="G130" s="303"/>
      <c r="H130" s="303"/>
      <c r="I130" s="303"/>
      <c r="J130" s="303"/>
      <c r="K130" s="303"/>
      <c r="L130" s="303"/>
      <c r="M130" s="303"/>
      <c r="N130" s="303"/>
      <c r="O130" s="303"/>
      <c r="P130" s="303"/>
      <c r="Q130" s="303"/>
      <c r="R130" s="303"/>
      <c r="S130" s="303"/>
      <c r="T130" s="303"/>
      <c r="U130" s="303"/>
      <c r="V130" s="303"/>
      <c r="W130" s="303"/>
      <c r="X130" s="303"/>
      <c r="Y130" s="303"/>
      <c r="Z130" s="303"/>
    </row>
    <row r="131" ht="15.75" customHeight="1" spans="1:26">
      <c r="A131" s="303"/>
      <c r="B131" s="303"/>
      <c r="C131" s="303"/>
      <c r="D131" s="303"/>
      <c r="E131" s="303"/>
      <c r="F131" s="303"/>
      <c r="G131" s="303"/>
      <c r="H131" s="303"/>
      <c r="I131" s="303"/>
      <c r="J131" s="303"/>
      <c r="K131" s="303"/>
      <c r="L131" s="303"/>
      <c r="M131" s="303"/>
      <c r="N131" s="303"/>
      <c r="O131" s="303"/>
      <c r="P131" s="303"/>
      <c r="Q131" s="303"/>
      <c r="R131" s="303"/>
      <c r="S131" s="303"/>
      <c r="T131" s="303"/>
      <c r="U131" s="303"/>
      <c r="V131" s="303"/>
      <c r="W131" s="303"/>
      <c r="X131" s="303"/>
      <c r="Y131" s="303"/>
      <c r="Z131" s="303"/>
    </row>
    <row r="132" ht="15.75" customHeight="1" spans="1:26">
      <c r="A132" s="303"/>
      <c r="B132" s="303"/>
      <c r="C132" s="303"/>
      <c r="D132" s="303"/>
      <c r="E132" s="303"/>
      <c r="F132" s="303"/>
      <c r="G132" s="303"/>
      <c r="H132" s="303"/>
      <c r="I132" s="303"/>
      <c r="J132" s="303"/>
      <c r="K132" s="303"/>
      <c r="L132" s="303"/>
      <c r="M132" s="303"/>
      <c r="N132" s="303"/>
      <c r="O132" s="303"/>
      <c r="P132" s="303"/>
      <c r="Q132" s="303"/>
      <c r="R132" s="303"/>
      <c r="S132" s="303"/>
      <c r="T132" s="303"/>
      <c r="U132" s="303"/>
      <c r="V132" s="303"/>
      <c r="W132" s="303"/>
      <c r="X132" s="303"/>
      <c r="Y132" s="303"/>
      <c r="Z132" s="303"/>
    </row>
    <row r="133" ht="15.75" customHeight="1" spans="1:26">
      <c r="A133" s="303"/>
      <c r="B133" s="303"/>
      <c r="C133" s="303"/>
      <c r="D133" s="303"/>
      <c r="E133" s="303"/>
      <c r="F133" s="303"/>
      <c r="G133" s="303"/>
      <c r="H133" s="303"/>
      <c r="I133" s="303"/>
      <c r="J133" s="303"/>
      <c r="K133" s="303"/>
      <c r="L133" s="303"/>
      <c r="M133" s="303"/>
      <c r="N133" s="303"/>
      <c r="O133" s="303"/>
      <c r="P133" s="303"/>
      <c r="Q133" s="303"/>
      <c r="R133" s="303"/>
      <c r="S133" s="303"/>
      <c r="T133" s="303"/>
      <c r="U133" s="303"/>
      <c r="V133" s="303"/>
      <c r="W133" s="303"/>
      <c r="X133" s="303"/>
      <c r="Y133" s="303"/>
      <c r="Z133" s="303"/>
    </row>
    <row r="134" ht="15.75" customHeight="1" spans="1:26">
      <c r="A134" s="303"/>
      <c r="B134" s="303"/>
      <c r="C134" s="303"/>
      <c r="D134" s="303"/>
      <c r="E134" s="303"/>
      <c r="F134" s="303"/>
      <c r="G134" s="303"/>
      <c r="H134" s="303"/>
      <c r="I134" s="303"/>
      <c r="J134" s="303"/>
      <c r="K134" s="303"/>
      <c r="L134" s="303"/>
      <c r="M134" s="303"/>
      <c r="N134" s="303"/>
      <c r="O134" s="303"/>
      <c r="P134" s="303"/>
      <c r="Q134" s="303"/>
      <c r="R134" s="303"/>
      <c r="S134" s="303"/>
      <c r="T134" s="303"/>
      <c r="U134" s="303"/>
      <c r="V134" s="303"/>
      <c r="W134" s="303"/>
      <c r="X134" s="303"/>
      <c r="Y134" s="303"/>
      <c r="Z134" s="303"/>
    </row>
    <row r="135" ht="15.75" customHeight="1" spans="1:26">
      <c r="A135" s="303"/>
      <c r="B135" s="303"/>
      <c r="C135" s="303"/>
      <c r="D135" s="303"/>
      <c r="E135" s="303"/>
      <c r="F135" s="303"/>
      <c r="G135" s="303"/>
      <c r="H135" s="303"/>
      <c r="I135" s="303"/>
      <c r="J135" s="303"/>
      <c r="K135" s="303"/>
      <c r="L135" s="303"/>
      <c r="M135" s="303"/>
      <c r="N135" s="303"/>
      <c r="O135" s="303"/>
      <c r="P135" s="303"/>
      <c r="Q135" s="303"/>
      <c r="R135" s="303"/>
      <c r="S135" s="303"/>
      <c r="T135" s="303"/>
      <c r="U135" s="303"/>
      <c r="V135" s="303"/>
      <c r="W135" s="303"/>
      <c r="X135" s="303"/>
      <c r="Y135" s="303"/>
      <c r="Z135" s="303"/>
    </row>
    <row r="136" ht="15.75" customHeight="1" spans="1:26">
      <c r="A136" s="303"/>
      <c r="B136" s="303"/>
      <c r="C136" s="303"/>
      <c r="D136" s="303"/>
      <c r="E136" s="303"/>
      <c r="F136" s="303"/>
      <c r="G136" s="303"/>
      <c r="H136" s="303"/>
      <c r="I136" s="303"/>
      <c r="J136" s="303"/>
      <c r="K136" s="303"/>
      <c r="L136" s="303"/>
      <c r="M136" s="303"/>
      <c r="N136" s="303"/>
      <c r="O136" s="303"/>
      <c r="P136" s="303"/>
      <c r="Q136" s="303"/>
      <c r="R136" s="303"/>
      <c r="S136" s="303"/>
      <c r="T136" s="303"/>
      <c r="U136" s="303"/>
      <c r="V136" s="303"/>
      <c r="W136" s="303"/>
      <c r="X136" s="303"/>
      <c r="Y136" s="303"/>
      <c r="Z136" s="303"/>
    </row>
    <row r="137" ht="15.75" customHeight="1" spans="1:26">
      <c r="A137" s="303"/>
      <c r="B137" s="303"/>
      <c r="C137" s="303"/>
      <c r="D137" s="303"/>
      <c r="E137" s="303"/>
      <c r="F137" s="303"/>
      <c r="G137" s="303"/>
      <c r="H137" s="303"/>
      <c r="I137" s="303"/>
      <c r="J137" s="303"/>
      <c r="K137" s="303"/>
      <c r="L137" s="303"/>
      <c r="M137" s="303"/>
      <c r="N137" s="303"/>
      <c r="O137" s="303"/>
      <c r="P137" s="303"/>
      <c r="Q137" s="303"/>
      <c r="R137" s="303"/>
      <c r="S137" s="303"/>
      <c r="T137" s="303"/>
      <c r="U137" s="303"/>
      <c r="V137" s="303"/>
      <c r="W137" s="303"/>
      <c r="X137" s="303"/>
      <c r="Y137" s="303"/>
      <c r="Z137" s="303"/>
    </row>
    <row r="138" ht="15.75" customHeight="1" spans="1:26">
      <c r="A138" s="303"/>
      <c r="B138" s="303"/>
      <c r="C138" s="303"/>
      <c r="D138" s="303"/>
      <c r="E138" s="303"/>
      <c r="F138" s="303"/>
      <c r="G138" s="303"/>
      <c r="H138" s="303"/>
      <c r="I138" s="303"/>
      <c r="J138" s="303"/>
      <c r="K138" s="303"/>
      <c r="L138" s="303"/>
      <c r="M138" s="303"/>
      <c r="N138" s="303"/>
      <c r="O138" s="303"/>
      <c r="P138" s="303"/>
      <c r="Q138" s="303"/>
      <c r="R138" s="303"/>
      <c r="S138" s="303"/>
      <c r="T138" s="303"/>
      <c r="U138" s="303"/>
      <c r="V138" s="303"/>
      <c r="W138" s="303"/>
      <c r="X138" s="303"/>
      <c r="Y138" s="303"/>
      <c r="Z138" s="303"/>
    </row>
    <row r="139" ht="15.75" customHeight="1" spans="1:26">
      <c r="A139" s="303"/>
      <c r="B139" s="303"/>
      <c r="C139" s="303"/>
      <c r="D139" s="303"/>
      <c r="E139" s="303"/>
      <c r="F139" s="303"/>
      <c r="G139" s="303"/>
      <c r="H139" s="303"/>
      <c r="I139" s="303"/>
      <c r="J139" s="303"/>
      <c r="K139" s="303"/>
      <c r="L139" s="303"/>
      <c r="M139" s="303"/>
      <c r="N139" s="303"/>
      <c r="O139" s="303"/>
      <c r="P139" s="303"/>
      <c r="Q139" s="303"/>
      <c r="R139" s="303"/>
      <c r="S139" s="303"/>
      <c r="T139" s="303"/>
      <c r="U139" s="303"/>
      <c r="V139" s="303"/>
      <c r="W139" s="303"/>
      <c r="X139" s="303"/>
      <c r="Y139" s="303"/>
      <c r="Z139" s="303"/>
    </row>
    <row r="140" ht="15.75" customHeight="1" spans="1:26">
      <c r="A140" s="303"/>
      <c r="B140" s="303"/>
      <c r="C140" s="303"/>
      <c r="D140" s="303"/>
      <c r="E140" s="303"/>
      <c r="F140" s="303"/>
      <c r="G140" s="303"/>
      <c r="H140" s="303"/>
      <c r="I140" s="303"/>
      <c r="J140" s="303"/>
      <c r="K140" s="303"/>
      <c r="L140" s="303"/>
      <c r="M140" s="303"/>
      <c r="N140" s="303"/>
      <c r="O140" s="303"/>
      <c r="P140" s="303"/>
      <c r="Q140" s="303"/>
      <c r="R140" s="303"/>
      <c r="S140" s="303"/>
      <c r="T140" s="303"/>
      <c r="U140" s="303"/>
      <c r="V140" s="303"/>
      <c r="W140" s="303"/>
      <c r="X140" s="303"/>
      <c r="Y140" s="303"/>
      <c r="Z140" s="303"/>
    </row>
    <row r="141" ht="15.75" customHeight="1" spans="1:26">
      <c r="A141" s="303"/>
      <c r="B141" s="303"/>
      <c r="C141" s="303"/>
      <c r="D141" s="303"/>
      <c r="E141" s="303"/>
      <c r="F141" s="303"/>
      <c r="G141" s="303"/>
      <c r="H141" s="303"/>
      <c r="I141" s="303"/>
      <c r="J141" s="303"/>
      <c r="K141" s="303"/>
      <c r="L141" s="303"/>
      <c r="M141" s="303"/>
      <c r="N141" s="303"/>
      <c r="O141" s="303"/>
      <c r="P141" s="303"/>
      <c r="Q141" s="303"/>
      <c r="R141" s="303"/>
      <c r="S141" s="303"/>
      <c r="T141" s="303"/>
      <c r="U141" s="303"/>
      <c r="V141" s="303"/>
      <c r="W141" s="303"/>
      <c r="X141" s="303"/>
      <c r="Y141" s="303"/>
      <c r="Z141" s="303"/>
    </row>
    <row r="142" ht="15.75" customHeight="1" spans="1:26">
      <c r="A142" s="303"/>
      <c r="B142" s="303"/>
      <c r="C142" s="303"/>
      <c r="D142" s="303"/>
      <c r="E142" s="303"/>
      <c r="F142" s="303"/>
      <c r="G142" s="303"/>
      <c r="H142" s="303"/>
      <c r="I142" s="303"/>
      <c r="J142" s="303"/>
      <c r="K142" s="303"/>
      <c r="L142" s="303"/>
      <c r="M142" s="303"/>
      <c r="N142" s="303"/>
      <c r="O142" s="303"/>
      <c r="P142" s="303"/>
      <c r="Q142" s="303"/>
      <c r="R142" s="303"/>
      <c r="S142" s="303"/>
      <c r="T142" s="303"/>
      <c r="U142" s="303"/>
      <c r="V142" s="303"/>
      <c r="W142" s="303"/>
      <c r="X142" s="303"/>
      <c r="Y142" s="303"/>
      <c r="Z142" s="303"/>
    </row>
    <row r="143" ht="15.75" customHeight="1" spans="1:26">
      <c r="A143" s="303"/>
      <c r="B143" s="303"/>
      <c r="C143" s="303"/>
      <c r="D143" s="303"/>
      <c r="E143" s="303"/>
      <c r="F143" s="303"/>
      <c r="G143" s="303"/>
      <c r="H143" s="303"/>
      <c r="I143" s="303"/>
      <c r="J143" s="303"/>
      <c r="K143" s="303"/>
      <c r="L143" s="303"/>
      <c r="M143" s="303"/>
      <c r="N143" s="303"/>
      <c r="O143" s="303"/>
      <c r="P143" s="303"/>
      <c r="Q143" s="303"/>
      <c r="R143" s="303"/>
      <c r="S143" s="303"/>
      <c r="T143" s="303"/>
      <c r="U143" s="303"/>
      <c r="V143" s="303"/>
      <c r="W143" s="303"/>
      <c r="X143" s="303"/>
      <c r="Y143" s="303"/>
      <c r="Z143" s="303"/>
    </row>
    <row r="144" ht="15.75" customHeight="1" spans="1:26">
      <c r="A144" s="303"/>
      <c r="B144" s="303"/>
      <c r="C144" s="303"/>
      <c r="D144" s="303"/>
      <c r="E144" s="303"/>
      <c r="F144" s="303"/>
      <c r="G144" s="303"/>
      <c r="H144" s="303"/>
      <c r="I144" s="303"/>
      <c r="J144" s="303"/>
      <c r="K144" s="303"/>
      <c r="L144" s="303"/>
      <c r="M144" s="303"/>
      <c r="N144" s="303"/>
      <c r="O144" s="303"/>
      <c r="P144" s="303"/>
      <c r="Q144" s="303"/>
      <c r="R144" s="303"/>
      <c r="S144" s="303"/>
      <c r="T144" s="303"/>
      <c r="U144" s="303"/>
      <c r="V144" s="303"/>
      <c r="W144" s="303"/>
      <c r="X144" s="303"/>
      <c r="Y144" s="303"/>
      <c r="Z144" s="303"/>
    </row>
    <row r="145" ht="15.75" customHeight="1" spans="1:26">
      <c r="A145" s="303"/>
      <c r="B145" s="303"/>
      <c r="C145" s="303"/>
      <c r="D145" s="303"/>
      <c r="E145" s="303"/>
      <c r="F145" s="303"/>
      <c r="G145" s="303"/>
      <c r="H145" s="303"/>
      <c r="I145" s="303"/>
      <c r="J145" s="303"/>
      <c r="K145" s="303"/>
      <c r="L145" s="303"/>
      <c r="M145" s="303"/>
      <c r="N145" s="303"/>
      <c r="O145" s="303"/>
      <c r="P145" s="303"/>
      <c r="Q145" s="303"/>
      <c r="R145" s="303"/>
      <c r="S145" s="303"/>
      <c r="T145" s="303"/>
      <c r="U145" s="303"/>
      <c r="V145" s="303"/>
      <c r="W145" s="303"/>
      <c r="X145" s="303"/>
      <c r="Y145" s="303"/>
      <c r="Z145" s="303"/>
    </row>
    <row r="146" ht="15.75" customHeight="1" spans="1:26">
      <c r="A146" s="303"/>
      <c r="B146" s="303"/>
      <c r="C146" s="303"/>
      <c r="D146" s="303"/>
      <c r="E146" s="303"/>
      <c r="F146" s="303"/>
      <c r="G146" s="303"/>
      <c r="H146" s="303"/>
      <c r="I146" s="303"/>
      <c r="J146" s="303"/>
      <c r="K146" s="303"/>
      <c r="L146" s="303"/>
      <c r="M146" s="303"/>
      <c r="N146" s="303"/>
      <c r="O146" s="303"/>
      <c r="P146" s="303"/>
      <c r="Q146" s="303"/>
      <c r="R146" s="303"/>
      <c r="S146" s="303"/>
      <c r="T146" s="303"/>
      <c r="U146" s="303"/>
      <c r="V146" s="303"/>
      <c r="W146" s="303"/>
      <c r="X146" s="303"/>
      <c r="Y146" s="303"/>
      <c r="Z146" s="303"/>
    </row>
    <row r="147" ht="15.75" customHeight="1" spans="1:26">
      <c r="A147" s="303"/>
      <c r="B147" s="303"/>
      <c r="C147" s="303"/>
      <c r="D147" s="303"/>
      <c r="E147" s="303"/>
      <c r="F147" s="303"/>
      <c r="G147" s="303"/>
      <c r="H147" s="303"/>
      <c r="I147" s="303"/>
      <c r="J147" s="303"/>
      <c r="K147" s="303"/>
      <c r="L147" s="303"/>
      <c r="M147" s="303"/>
      <c r="N147" s="303"/>
      <c r="O147" s="303"/>
      <c r="P147" s="303"/>
      <c r="Q147" s="303"/>
      <c r="R147" s="303"/>
      <c r="S147" s="303"/>
      <c r="T147" s="303"/>
      <c r="U147" s="303"/>
      <c r="V147" s="303"/>
      <c r="W147" s="303"/>
      <c r="X147" s="303"/>
      <c r="Y147" s="303"/>
      <c r="Z147" s="303"/>
    </row>
    <row r="148" ht="15.75" customHeight="1" spans="1:26">
      <c r="A148" s="303"/>
      <c r="B148" s="303"/>
      <c r="C148" s="303"/>
      <c r="D148" s="303"/>
      <c r="E148" s="303"/>
      <c r="F148" s="303"/>
      <c r="G148" s="303"/>
      <c r="H148" s="303"/>
      <c r="I148" s="303"/>
      <c r="J148" s="303"/>
      <c r="K148" s="303"/>
      <c r="L148" s="303"/>
      <c r="M148" s="303"/>
      <c r="N148" s="303"/>
      <c r="O148" s="303"/>
      <c r="P148" s="303"/>
      <c r="Q148" s="303"/>
      <c r="R148" s="303"/>
      <c r="S148" s="303"/>
      <c r="T148" s="303"/>
      <c r="U148" s="303"/>
      <c r="V148" s="303"/>
      <c r="W148" s="303"/>
      <c r="X148" s="303"/>
      <c r="Y148" s="303"/>
      <c r="Z148" s="303"/>
    </row>
    <row r="149" ht="15.75" customHeight="1" spans="1:26">
      <c r="A149" s="303"/>
      <c r="B149" s="303"/>
      <c r="C149" s="303"/>
      <c r="D149" s="303"/>
      <c r="E149" s="303"/>
      <c r="F149" s="303"/>
      <c r="G149" s="303"/>
      <c r="H149" s="303"/>
      <c r="I149" s="303"/>
      <c r="J149" s="303"/>
      <c r="K149" s="303"/>
      <c r="L149" s="303"/>
      <c r="M149" s="303"/>
      <c r="N149" s="303"/>
      <c r="O149" s="303"/>
      <c r="P149" s="303"/>
      <c r="Q149" s="303"/>
      <c r="R149" s="303"/>
      <c r="S149" s="303"/>
      <c r="T149" s="303"/>
      <c r="U149" s="303"/>
      <c r="V149" s="303"/>
      <c r="W149" s="303"/>
      <c r="X149" s="303"/>
      <c r="Y149" s="303"/>
      <c r="Z149" s="303"/>
    </row>
    <row r="150" ht="15.75" customHeight="1" spans="1:26">
      <c r="A150" s="303"/>
      <c r="B150" s="303"/>
      <c r="C150" s="303"/>
      <c r="D150" s="303"/>
      <c r="E150" s="303"/>
      <c r="F150" s="303"/>
      <c r="G150" s="303"/>
      <c r="H150" s="303"/>
      <c r="I150" s="303"/>
      <c r="J150" s="303"/>
      <c r="K150" s="303"/>
      <c r="L150" s="303"/>
      <c r="M150" s="303"/>
      <c r="N150" s="303"/>
      <c r="O150" s="303"/>
      <c r="P150" s="303"/>
      <c r="Q150" s="303"/>
      <c r="R150" s="303"/>
      <c r="S150" s="303"/>
      <c r="T150" s="303"/>
      <c r="U150" s="303"/>
      <c r="V150" s="303"/>
      <c r="W150" s="303"/>
      <c r="X150" s="303"/>
      <c r="Y150" s="303"/>
      <c r="Z150" s="303"/>
    </row>
    <row r="151" ht="15.75" customHeight="1" spans="1:26">
      <c r="A151" s="303"/>
      <c r="B151" s="303"/>
      <c r="C151" s="303"/>
      <c r="D151" s="303"/>
      <c r="E151" s="303"/>
      <c r="F151" s="303"/>
      <c r="G151" s="303"/>
      <c r="H151" s="303"/>
      <c r="I151" s="303"/>
      <c r="J151" s="303"/>
      <c r="K151" s="303"/>
      <c r="L151" s="303"/>
      <c r="M151" s="303"/>
      <c r="N151" s="303"/>
      <c r="O151" s="303"/>
      <c r="P151" s="303"/>
      <c r="Q151" s="303"/>
      <c r="R151" s="303"/>
      <c r="S151" s="303"/>
      <c r="T151" s="303"/>
      <c r="U151" s="303"/>
      <c r="V151" s="303"/>
      <c r="W151" s="303"/>
      <c r="X151" s="303"/>
      <c r="Y151" s="303"/>
      <c r="Z151" s="303"/>
    </row>
    <row r="152" ht="15.75" customHeight="1" spans="1:26">
      <c r="A152" s="303"/>
      <c r="B152" s="303"/>
      <c r="C152" s="303"/>
      <c r="D152" s="303"/>
      <c r="E152" s="303"/>
      <c r="F152" s="303"/>
      <c r="G152" s="303"/>
      <c r="H152" s="303"/>
      <c r="I152" s="303"/>
      <c r="J152" s="303"/>
      <c r="K152" s="303"/>
      <c r="L152" s="303"/>
      <c r="M152" s="303"/>
      <c r="N152" s="303"/>
      <c r="O152" s="303"/>
      <c r="P152" s="303"/>
      <c r="Q152" s="303"/>
      <c r="R152" s="303"/>
      <c r="S152" s="303"/>
      <c r="T152" s="303"/>
      <c r="U152" s="303"/>
      <c r="V152" s="303"/>
      <c r="W152" s="303"/>
      <c r="X152" s="303"/>
      <c r="Y152" s="303"/>
      <c r="Z152" s="303"/>
    </row>
    <row r="153" ht="15.75" customHeight="1" spans="1:26">
      <c r="A153" s="303"/>
      <c r="B153" s="303"/>
      <c r="C153" s="303"/>
      <c r="D153" s="303"/>
      <c r="E153" s="303"/>
      <c r="F153" s="303"/>
      <c r="G153" s="303"/>
      <c r="H153" s="303"/>
      <c r="I153" s="303"/>
      <c r="J153" s="303"/>
      <c r="K153" s="303"/>
      <c r="L153" s="303"/>
      <c r="M153" s="303"/>
      <c r="N153" s="303"/>
      <c r="O153" s="303"/>
      <c r="P153" s="303"/>
      <c r="Q153" s="303"/>
      <c r="R153" s="303"/>
      <c r="S153" s="303"/>
      <c r="T153" s="303"/>
      <c r="U153" s="303"/>
      <c r="V153" s="303"/>
      <c r="W153" s="303"/>
      <c r="X153" s="303"/>
      <c r="Y153" s="303"/>
      <c r="Z153" s="303"/>
    </row>
    <row r="154" ht="15.75" customHeight="1" spans="1:26">
      <c r="A154" s="303"/>
      <c r="B154" s="303"/>
      <c r="C154" s="303"/>
      <c r="D154" s="303"/>
      <c r="E154" s="303"/>
      <c r="F154" s="303"/>
      <c r="G154" s="303"/>
      <c r="H154" s="303"/>
      <c r="I154" s="303"/>
      <c r="J154" s="303"/>
      <c r="K154" s="303"/>
      <c r="L154" s="303"/>
      <c r="M154" s="303"/>
      <c r="N154" s="303"/>
      <c r="O154" s="303"/>
      <c r="P154" s="303"/>
      <c r="Q154" s="303"/>
      <c r="R154" s="303"/>
      <c r="S154" s="303"/>
      <c r="T154" s="303"/>
      <c r="U154" s="303"/>
      <c r="V154" s="303"/>
      <c r="W154" s="303"/>
      <c r="X154" s="303"/>
      <c r="Y154" s="303"/>
      <c r="Z154" s="303"/>
    </row>
    <row r="155" ht="15.75" customHeight="1" spans="1:26">
      <c r="A155" s="303"/>
      <c r="B155" s="303"/>
      <c r="C155" s="303"/>
      <c r="D155" s="303"/>
      <c r="E155" s="303"/>
      <c r="F155" s="303"/>
      <c r="G155" s="303"/>
      <c r="H155" s="303"/>
      <c r="I155" s="303"/>
      <c r="J155" s="303"/>
      <c r="K155" s="303"/>
      <c r="L155" s="303"/>
      <c r="M155" s="303"/>
      <c r="N155" s="303"/>
      <c r="O155" s="303"/>
      <c r="P155" s="303"/>
      <c r="Q155" s="303"/>
      <c r="R155" s="303"/>
      <c r="S155" s="303"/>
      <c r="T155" s="303"/>
      <c r="U155" s="303"/>
      <c r="V155" s="303"/>
      <c r="W155" s="303"/>
      <c r="X155" s="303"/>
      <c r="Y155" s="303"/>
      <c r="Z155" s="303"/>
    </row>
    <row r="156" ht="15.75" customHeight="1" spans="1:26">
      <c r="A156" s="303"/>
      <c r="B156" s="303"/>
      <c r="C156" s="303"/>
      <c r="D156" s="303"/>
      <c r="E156" s="303"/>
      <c r="F156" s="303"/>
      <c r="G156" s="303"/>
      <c r="H156" s="303"/>
      <c r="I156" s="303"/>
      <c r="J156" s="303"/>
      <c r="K156" s="303"/>
      <c r="L156" s="303"/>
      <c r="M156" s="303"/>
      <c r="N156" s="303"/>
      <c r="O156" s="303"/>
      <c r="P156" s="303"/>
      <c r="Q156" s="303"/>
      <c r="R156" s="303"/>
      <c r="S156" s="303"/>
      <c r="T156" s="303"/>
      <c r="U156" s="303"/>
      <c r="V156" s="303"/>
      <c r="W156" s="303"/>
      <c r="X156" s="303"/>
      <c r="Y156" s="303"/>
      <c r="Z156" s="303"/>
    </row>
    <row r="157" ht="15.75" customHeight="1" spans="1:26">
      <c r="A157" s="303"/>
      <c r="B157" s="303"/>
      <c r="C157" s="303"/>
      <c r="D157" s="303"/>
      <c r="E157" s="303"/>
      <c r="F157" s="303"/>
      <c r="G157" s="303"/>
      <c r="H157" s="303"/>
      <c r="I157" s="303"/>
      <c r="J157" s="303"/>
      <c r="K157" s="303"/>
      <c r="L157" s="303"/>
      <c r="M157" s="303"/>
      <c r="N157" s="303"/>
      <c r="O157" s="303"/>
      <c r="P157" s="303"/>
      <c r="Q157" s="303"/>
      <c r="R157" s="303"/>
      <c r="S157" s="303"/>
      <c r="T157" s="303"/>
      <c r="U157" s="303"/>
      <c r="V157" s="303"/>
      <c r="W157" s="303"/>
      <c r="X157" s="303"/>
      <c r="Y157" s="303"/>
      <c r="Z157" s="303"/>
    </row>
    <row r="158" ht="15.75" customHeight="1" spans="1:26">
      <c r="A158" s="303"/>
      <c r="B158" s="303"/>
      <c r="C158" s="303"/>
      <c r="D158" s="303"/>
      <c r="E158" s="303"/>
      <c r="F158" s="303"/>
      <c r="G158" s="303"/>
      <c r="H158" s="303"/>
      <c r="I158" s="303"/>
      <c r="J158" s="303"/>
      <c r="K158" s="303"/>
      <c r="L158" s="303"/>
      <c r="M158" s="303"/>
      <c r="N158" s="303"/>
      <c r="O158" s="303"/>
      <c r="P158" s="303"/>
      <c r="Q158" s="303"/>
      <c r="R158" s="303"/>
      <c r="S158" s="303"/>
      <c r="T158" s="303"/>
      <c r="U158" s="303"/>
      <c r="V158" s="303"/>
      <c r="W158" s="303"/>
      <c r="X158" s="303"/>
      <c r="Y158" s="303"/>
      <c r="Z158" s="303"/>
    </row>
    <row r="159" ht="15.75" customHeight="1" spans="1:26">
      <c r="A159" s="303"/>
      <c r="B159" s="303"/>
      <c r="C159" s="303"/>
      <c r="D159" s="303"/>
      <c r="E159" s="303"/>
      <c r="F159" s="303"/>
      <c r="G159" s="303"/>
      <c r="H159" s="303"/>
      <c r="I159" s="303"/>
      <c r="J159" s="303"/>
      <c r="K159" s="303"/>
      <c r="L159" s="303"/>
      <c r="M159" s="303"/>
      <c r="N159" s="303"/>
      <c r="O159" s="303"/>
      <c r="P159" s="303"/>
      <c r="Q159" s="303"/>
      <c r="R159" s="303"/>
      <c r="S159" s="303"/>
      <c r="T159" s="303"/>
      <c r="U159" s="303"/>
      <c r="V159" s="303"/>
      <c r="W159" s="303"/>
      <c r="X159" s="303"/>
      <c r="Y159" s="303"/>
      <c r="Z159" s="303"/>
    </row>
    <row r="160" ht="15.75" customHeight="1" spans="1:26">
      <c r="A160" s="303"/>
      <c r="B160" s="303"/>
      <c r="C160" s="303"/>
      <c r="D160" s="303"/>
      <c r="E160" s="303"/>
      <c r="F160" s="303"/>
      <c r="G160" s="303"/>
      <c r="H160" s="303"/>
      <c r="I160" s="303"/>
      <c r="J160" s="303"/>
      <c r="K160" s="303"/>
      <c r="L160" s="303"/>
      <c r="M160" s="303"/>
      <c r="N160" s="303"/>
      <c r="O160" s="303"/>
      <c r="P160" s="303"/>
      <c r="Q160" s="303"/>
      <c r="R160" s="303"/>
      <c r="S160" s="303"/>
      <c r="T160" s="303"/>
      <c r="U160" s="303"/>
      <c r="V160" s="303"/>
      <c r="W160" s="303"/>
      <c r="X160" s="303"/>
      <c r="Y160" s="303"/>
      <c r="Z160" s="303"/>
    </row>
    <row r="161" ht="15.75" customHeight="1" spans="1:26">
      <c r="A161" s="303"/>
      <c r="B161" s="303"/>
      <c r="C161" s="303"/>
      <c r="D161" s="303"/>
      <c r="E161" s="303"/>
      <c r="F161" s="303"/>
      <c r="G161" s="303"/>
      <c r="H161" s="303"/>
      <c r="I161" s="303"/>
      <c r="J161" s="303"/>
      <c r="K161" s="303"/>
      <c r="L161" s="303"/>
      <c r="M161" s="303"/>
      <c r="N161" s="303"/>
      <c r="O161" s="303"/>
      <c r="P161" s="303"/>
      <c r="Q161" s="303"/>
      <c r="R161" s="303"/>
      <c r="S161" s="303"/>
      <c r="T161" s="303"/>
      <c r="U161" s="303"/>
      <c r="V161" s="303"/>
      <c r="W161" s="303"/>
      <c r="X161" s="303"/>
      <c r="Y161" s="303"/>
      <c r="Z161" s="303"/>
    </row>
    <row r="162" ht="15.75" customHeight="1" spans="1:26">
      <c r="A162" s="303"/>
      <c r="B162" s="303"/>
      <c r="C162" s="303"/>
      <c r="D162" s="303"/>
      <c r="E162" s="303"/>
      <c r="F162" s="303"/>
      <c r="G162" s="303"/>
      <c r="H162" s="303"/>
      <c r="I162" s="303"/>
      <c r="J162" s="303"/>
      <c r="K162" s="303"/>
      <c r="L162" s="303"/>
      <c r="M162" s="303"/>
      <c r="N162" s="303"/>
      <c r="O162" s="303"/>
      <c r="P162" s="303"/>
      <c r="Q162" s="303"/>
      <c r="R162" s="303"/>
      <c r="S162" s="303"/>
      <c r="T162" s="303"/>
      <c r="U162" s="303"/>
      <c r="V162" s="303"/>
      <c r="W162" s="303"/>
      <c r="X162" s="303"/>
      <c r="Y162" s="303"/>
      <c r="Z162" s="303"/>
    </row>
    <row r="163" ht="15.75" customHeight="1" spans="1:26">
      <c r="A163" s="303"/>
      <c r="B163" s="303"/>
      <c r="C163" s="303"/>
      <c r="D163" s="303"/>
      <c r="E163" s="303"/>
      <c r="F163" s="303"/>
      <c r="G163" s="303"/>
      <c r="H163" s="303"/>
      <c r="I163" s="303"/>
      <c r="J163" s="303"/>
      <c r="K163" s="303"/>
      <c r="L163" s="303"/>
      <c r="M163" s="303"/>
      <c r="N163" s="303"/>
      <c r="O163" s="303"/>
      <c r="P163" s="303"/>
      <c r="Q163" s="303"/>
      <c r="R163" s="303"/>
      <c r="S163" s="303"/>
      <c r="T163" s="303"/>
      <c r="U163" s="303"/>
      <c r="V163" s="303"/>
      <c r="W163" s="303"/>
      <c r="X163" s="303"/>
      <c r="Y163" s="303"/>
      <c r="Z163" s="303"/>
    </row>
    <row r="164" ht="15.75" customHeight="1" spans="1:26">
      <c r="A164" s="303"/>
      <c r="B164" s="303"/>
      <c r="C164" s="303"/>
      <c r="D164" s="303"/>
      <c r="E164" s="303"/>
      <c r="F164" s="303"/>
      <c r="G164" s="303"/>
      <c r="H164" s="303"/>
      <c r="I164" s="303"/>
      <c r="J164" s="303"/>
      <c r="K164" s="303"/>
      <c r="L164" s="303"/>
      <c r="M164" s="303"/>
      <c r="N164" s="303"/>
      <c r="O164" s="303"/>
      <c r="P164" s="303"/>
      <c r="Q164" s="303"/>
      <c r="R164" s="303"/>
      <c r="S164" s="303"/>
      <c r="T164" s="303"/>
      <c r="U164" s="303"/>
      <c r="V164" s="303"/>
      <c r="W164" s="303"/>
      <c r="X164" s="303"/>
      <c r="Y164" s="303"/>
      <c r="Z164" s="303"/>
    </row>
    <row r="165" ht="15.75" customHeight="1" spans="1:26">
      <c r="A165" s="303"/>
      <c r="B165" s="303"/>
      <c r="C165" s="303"/>
      <c r="D165" s="303"/>
      <c r="E165" s="303"/>
      <c r="F165" s="303"/>
      <c r="G165" s="303"/>
      <c r="H165" s="303"/>
      <c r="I165" s="303"/>
      <c r="J165" s="303"/>
      <c r="K165" s="303"/>
      <c r="L165" s="303"/>
      <c r="M165" s="303"/>
      <c r="N165" s="303"/>
      <c r="O165" s="303"/>
      <c r="P165" s="303"/>
      <c r="Q165" s="303"/>
      <c r="R165" s="303"/>
      <c r="S165" s="303"/>
      <c r="T165" s="303"/>
      <c r="U165" s="303"/>
      <c r="V165" s="303"/>
      <c r="W165" s="303"/>
      <c r="X165" s="303"/>
      <c r="Y165" s="303"/>
      <c r="Z165" s="303"/>
    </row>
    <row r="166" ht="15.75" customHeight="1" spans="1:26">
      <c r="A166" s="303"/>
      <c r="B166" s="303"/>
      <c r="C166" s="303"/>
      <c r="D166" s="303"/>
      <c r="E166" s="303"/>
      <c r="F166" s="303"/>
      <c r="G166" s="303"/>
      <c r="H166" s="303"/>
      <c r="I166" s="303"/>
      <c r="J166" s="303"/>
      <c r="K166" s="303"/>
      <c r="L166" s="303"/>
      <c r="M166" s="303"/>
      <c r="N166" s="303"/>
      <c r="O166" s="303"/>
      <c r="P166" s="303"/>
      <c r="Q166" s="303"/>
      <c r="R166" s="303"/>
      <c r="S166" s="303"/>
      <c r="T166" s="303"/>
      <c r="U166" s="303"/>
      <c r="V166" s="303"/>
      <c r="W166" s="303"/>
      <c r="X166" s="303"/>
      <c r="Y166" s="303"/>
      <c r="Z166" s="303"/>
    </row>
    <row r="167" ht="15.75" customHeight="1" spans="1:26">
      <c r="A167" s="303"/>
      <c r="B167" s="303"/>
      <c r="C167" s="303"/>
      <c r="D167" s="303"/>
      <c r="E167" s="303"/>
      <c r="F167" s="303"/>
      <c r="G167" s="303"/>
      <c r="H167" s="303"/>
      <c r="I167" s="303"/>
      <c r="J167" s="303"/>
      <c r="K167" s="303"/>
      <c r="L167" s="303"/>
      <c r="M167" s="303"/>
      <c r="N167" s="303"/>
      <c r="O167" s="303"/>
      <c r="P167" s="303"/>
      <c r="Q167" s="303"/>
      <c r="R167" s="303"/>
      <c r="S167" s="303"/>
      <c r="T167" s="303"/>
      <c r="U167" s="303"/>
      <c r="V167" s="303"/>
      <c r="W167" s="303"/>
      <c r="X167" s="303"/>
      <c r="Y167" s="303"/>
      <c r="Z167" s="303"/>
    </row>
    <row r="168" ht="15.75" customHeight="1" spans="1:26">
      <c r="A168" s="303"/>
      <c r="B168" s="303"/>
      <c r="C168" s="303"/>
      <c r="D168" s="303"/>
      <c r="E168" s="303"/>
      <c r="F168" s="303"/>
      <c r="G168" s="303"/>
      <c r="H168" s="303"/>
      <c r="I168" s="303"/>
      <c r="J168" s="303"/>
      <c r="K168" s="303"/>
      <c r="L168" s="303"/>
      <c r="M168" s="303"/>
      <c r="N168" s="303"/>
      <c r="O168" s="303"/>
      <c r="P168" s="303"/>
      <c r="Q168" s="303"/>
      <c r="R168" s="303"/>
      <c r="S168" s="303"/>
      <c r="T168" s="303"/>
      <c r="U168" s="303"/>
      <c r="V168" s="303"/>
      <c r="W168" s="303"/>
      <c r="X168" s="303"/>
      <c r="Y168" s="303"/>
      <c r="Z168" s="303"/>
    </row>
    <row r="169" ht="15.75" customHeight="1" spans="1:26">
      <c r="A169" s="303"/>
      <c r="B169" s="303"/>
      <c r="C169" s="303"/>
      <c r="D169" s="303"/>
      <c r="E169" s="303"/>
      <c r="F169" s="303"/>
      <c r="G169" s="303"/>
      <c r="H169" s="303"/>
      <c r="I169" s="303"/>
      <c r="J169" s="303"/>
      <c r="K169" s="303"/>
      <c r="L169" s="303"/>
      <c r="M169" s="303"/>
      <c r="N169" s="303"/>
      <c r="O169" s="303"/>
      <c r="P169" s="303"/>
      <c r="Q169" s="303"/>
      <c r="R169" s="303"/>
      <c r="S169" s="303"/>
      <c r="T169" s="303"/>
      <c r="U169" s="303"/>
      <c r="V169" s="303"/>
      <c r="W169" s="303"/>
      <c r="X169" s="303"/>
      <c r="Y169" s="303"/>
      <c r="Z169" s="303"/>
    </row>
    <row r="170" ht="15.75" customHeight="1" spans="1:26">
      <c r="A170" s="303"/>
      <c r="B170" s="303"/>
      <c r="C170" s="303"/>
      <c r="D170" s="303"/>
      <c r="E170" s="303"/>
      <c r="F170" s="303"/>
      <c r="G170" s="303"/>
      <c r="H170" s="303"/>
      <c r="I170" s="303"/>
      <c r="J170" s="303"/>
      <c r="K170" s="303"/>
      <c r="L170" s="303"/>
      <c r="M170" s="303"/>
      <c r="N170" s="303"/>
      <c r="O170" s="303"/>
      <c r="P170" s="303"/>
      <c r="Q170" s="303"/>
      <c r="R170" s="303"/>
      <c r="S170" s="303"/>
      <c r="T170" s="303"/>
      <c r="U170" s="303"/>
      <c r="V170" s="303"/>
      <c r="W170" s="303"/>
      <c r="X170" s="303"/>
      <c r="Y170" s="303"/>
      <c r="Z170" s="303"/>
    </row>
    <row r="171" ht="15.75" customHeight="1" spans="1:26">
      <c r="A171" s="303"/>
      <c r="B171" s="303"/>
      <c r="C171" s="303"/>
      <c r="D171" s="303"/>
      <c r="E171" s="303"/>
      <c r="F171" s="303"/>
      <c r="G171" s="303"/>
      <c r="H171" s="303"/>
      <c r="I171" s="303"/>
      <c r="J171" s="303"/>
      <c r="K171" s="303"/>
      <c r="L171" s="303"/>
      <c r="M171" s="303"/>
      <c r="N171" s="303"/>
      <c r="O171" s="303"/>
      <c r="P171" s="303"/>
      <c r="Q171" s="303"/>
      <c r="R171" s="303"/>
      <c r="S171" s="303"/>
      <c r="T171" s="303"/>
      <c r="U171" s="303"/>
      <c r="V171" s="303"/>
      <c r="W171" s="303"/>
      <c r="X171" s="303"/>
      <c r="Y171" s="303"/>
      <c r="Z171" s="303"/>
    </row>
    <row r="172" ht="15.75" customHeight="1" spans="1:26">
      <c r="A172" s="303"/>
      <c r="B172" s="303"/>
      <c r="C172" s="303"/>
      <c r="D172" s="303"/>
      <c r="E172" s="303"/>
      <c r="F172" s="303"/>
      <c r="G172" s="303"/>
      <c r="H172" s="303"/>
      <c r="I172" s="303"/>
      <c r="J172" s="303"/>
      <c r="K172" s="303"/>
      <c r="L172" s="303"/>
      <c r="M172" s="303"/>
      <c r="N172" s="303"/>
      <c r="O172" s="303"/>
      <c r="P172" s="303"/>
      <c r="Q172" s="303"/>
      <c r="R172" s="303"/>
      <c r="S172" s="303"/>
      <c r="T172" s="303"/>
      <c r="U172" s="303"/>
      <c r="V172" s="303"/>
      <c r="W172" s="303"/>
      <c r="X172" s="303"/>
      <c r="Y172" s="303"/>
      <c r="Z172" s="303"/>
    </row>
    <row r="173" ht="15.75" customHeight="1" spans="1:26">
      <c r="A173" s="303"/>
      <c r="B173" s="303"/>
      <c r="C173" s="303"/>
      <c r="D173" s="303"/>
      <c r="E173" s="303"/>
      <c r="F173" s="303"/>
      <c r="G173" s="303"/>
      <c r="H173" s="303"/>
      <c r="I173" s="303"/>
      <c r="J173" s="303"/>
      <c r="K173" s="303"/>
      <c r="L173" s="303"/>
      <c r="M173" s="303"/>
      <c r="N173" s="303"/>
      <c r="O173" s="303"/>
      <c r="P173" s="303"/>
      <c r="Q173" s="303"/>
      <c r="R173" s="303"/>
      <c r="S173" s="303"/>
      <c r="T173" s="303"/>
      <c r="U173" s="303"/>
      <c r="V173" s="303"/>
      <c r="W173" s="303"/>
      <c r="X173" s="303"/>
      <c r="Y173" s="303"/>
      <c r="Z173" s="303"/>
    </row>
    <row r="174" ht="15.75" customHeight="1" spans="1:26">
      <c r="A174" s="303"/>
      <c r="B174" s="303"/>
      <c r="C174" s="303"/>
      <c r="D174" s="303"/>
      <c r="E174" s="303"/>
      <c r="F174" s="303"/>
      <c r="G174" s="303"/>
      <c r="H174" s="303"/>
      <c r="I174" s="303"/>
      <c r="J174" s="303"/>
      <c r="K174" s="303"/>
      <c r="L174" s="303"/>
      <c r="M174" s="303"/>
      <c r="N174" s="303"/>
      <c r="O174" s="303"/>
      <c r="P174" s="303"/>
      <c r="Q174" s="303"/>
      <c r="R174" s="303"/>
      <c r="S174" s="303"/>
      <c r="T174" s="303"/>
      <c r="U174" s="303"/>
      <c r="V174" s="303"/>
      <c r="W174" s="303"/>
      <c r="X174" s="303"/>
      <c r="Y174" s="303"/>
      <c r="Z174" s="303"/>
    </row>
    <row r="175" ht="15.75" customHeight="1" spans="1:26">
      <c r="A175" s="303"/>
      <c r="B175" s="303"/>
      <c r="C175" s="303"/>
      <c r="D175" s="303"/>
      <c r="E175" s="303"/>
      <c r="F175" s="303"/>
      <c r="G175" s="303"/>
      <c r="H175" s="303"/>
      <c r="I175" s="303"/>
      <c r="J175" s="303"/>
      <c r="K175" s="303"/>
      <c r="L175" s="303"/>
      <c r="M175" s="303"/>
      <c r="N175" s="303"/>
      <c r="O175" s="303"/>
      <c r="P175" s="303"/>
      <c r="Q175" s="303"/>
      <c r="R175" s="303"/>
      <c r="S175" s="303"/>
      <c r="T175" s="303"/>
      <c r="U175" s="303"/>
      <c r="V175" s="303"/>
      <c r="W175" s="303"/>
      <c r="X175" s="303"/>
      <c r="Y175" s="303"/>
      <c r="Z175" s="303"/>
    </row>
    <row r="176" ht="15.75" customHeight="1" spans="1:26">
      <c r="A176" s="303"/>
      <c r="B176" s="303"/>
      <c r="C176" s="303"/>
      <c r="D176" s="303"/>
      <c r="E176" s="303"/>
      <c r="F176" s="303"/>
      <c r="G176" s="303"/>
      <c r="H176" s="303"/>
      <c r="I176" s="303"/>
      <c r="J176" s="303"/>
      <c r="K176" s="303"/>
      <c r="L176" s="303"/>
      <c r="M176" s="303"/>
      <c r="N176" s="303"/>
      <c r="O176" s="303"/>
      <c r="P176" s="303"/>
      <c r="Q176" s="303"/>
      <c r="R176" s="303"/>
      <c r="S176" s="303"/>
      <c r="T176" s="303"/>
      <c r="U176" s="303"/>
      <c r="V176" s="303"/>
      <c r="W176" s="303"/>
      <c r="X176" s="303"/>
      <c r="Y176" s="303"/>
      <c r="Z176" s="303"/>
    </row>
    <row r="177" ht="15.75" customHeight="1" spans="1:26">
      <c r="A177" s="303"/>
      <c r="B177" s="303"/>
      <c r="C177" s="303"/>
      <c r="D177" s="303"/>
      <c r="E177" s="303"/>
      <c r="F177" s="303"/>
      <c r="G177" s="303"/>
      <c r="H177" s="303"/>
      <c r="I177" s="303"/>
      <c r="J177" s="303"/>
      <c r="K177" s="303"/>
      <c r="L177" s="303"/>
      <c r="M177" s="303"/>
      <c r="N177" s="303"/>
      <c r="O177" s="303"/>
      <c r="P177" s="303"/>
      <c r="Q177" s="303"/>
      <c r="R177" s="303"/>
      <c r="S177" s="303"/>
      <c r="T177" s="303"/>
      <c r="U177" s="303"/>
      <c r="V177" s="303"/>
      <c r="W177" s="303"/>
      <c r="X177" s="303"/>
      <c r="Y177" s="303"/>
      <c r="Z177" s="303"/>
    </row>
    <row r="178" ht="15.75" customHeight="1" spans="1:26">
      <c r="A178" s="303"/>
      <c r="B178" s="303"/>
      <c r="C178" s="303"/>
      <c r="D178" s="303"/>
      <c r="E178" s="303"/>
      <c r="F178" s="303"/>
      <c r="G178" s="303"/>
      <c r="H178" s="303"/>
      <c r="I178" s="303"/>
      <c r="J178" s="303"/>
      <c r="K178" s="303"/>
      <c r="L178" s="303"/>
      <c r="M178" s="303"/>
      <c r="N178" s="303"/>
      <c r="O178" s="303"/>
      <c r="P178" s="303"/>
      <c r="Q178" s="303"/>
      <c r="R178" s="303"/>
      <c r="S178" s="303"/>
      <c r="T178" s="303"/>
      <c r="U178" s="303"/>
      <c r="V178" s="303"/>
      <c r="W178" s="303"/>
      <c r="X178" s="303"/>
      <c r="Y178" s="303"/>
      <c r="Z178" s="303"/>
    </row>
    <row r="179" ht="15.75" customHeight="1" spans="1:26">
      <c r="A179" s="303"/>
      <c r="B179" s="303"/>
      <c r="C179" s="303"/>
      <c r="D179" s="303"/>
      <c r="E179" s="303"/>
      <c r="F179" s="303"/>
      <c r="G179" s="303"/>
      <c r="H179" s="303"/>
      <c r="I179" s="303"/>
      <c r="J179" s="303"/>
      <c r="K179" s="303"/>
      <c r="L179" s="303"/>
      <c r="M179" s="303"/>
      <c r="N179" s="303"/>
      <c r="O179" s="303"/>
      <c r="P179" s="303"/>
      <c r="Q179" s="303"/>
      <c r="R179" s="303"/>
      <c r="S179" s="303"/>
      <c r="T179" s="303"/>
      <c r="U179" s="303"/>
      <c r="V179" s="303"/>
      <c r="W179" s="303"/>
      <c r="X179" s="303"/>
      <c r="Y179" s="303"/>
      <c r="Z179" s="303"/>
    </row>
    <row r="180" ht="15.75" customHeight="1" spans="1:26">
      <c r="A180" s="303"/>
      <c r="B180" s="303"/>
      <c r="C180" s="303"/>
      <c r="D180" s="303"/>
      <c r="E180" s="303"/>
      <c r="F180" s="303"/>
      <c r="G180" s="303"/>
      <c r="H180" s="303"/>
      <c r="I180" s="303"/>
      <c r="J180" s="303"/>
      <c r="K180" s="303"/>
      <c r="L180" s="303"/>
      <c r="M180" s="303"/>
      <c r="N180" s="303"/>
      <c r="O180" s="303"/>
      <c r="P180" s="303"/>
      <c r="Q180" s="303"/>
      <c r="R180" s="303"/>
      <c r="S180" s="303"/>
      <c r="T180" s="303"/>
      <c r="U180" s="303"/>
      <c r="V180" s="303"/>
      <c r="W180" s="303"/>
      <c r="X180" s="303"/>
      <c r="Y180" s="303"/>
      <c r="Z180" s="303"/>
    </row>
    <row r="181" ht="15.75" customHeight="1" spans="1:26">
      <c r="A181" s="303"/>
      <c r="B181" s="303"/>
      <c r="C181" s="303"/>
      <c r="D181" s="303"/>
      <c r="E181" s="303"/>
      <c r="F181" s="303"/>
      <c r="G181" s="303"/>
      <c r="H181" s="303"/>
      <c r="I181" s="303"/>
      <c r="J181" s="303"/>
      <c r="K181" s="303"/>
      <c r="L181" s="303"/>
      <c r="M181" s="303"/>
      <c r="N181" s="303"/>
      <c r="O181" s="303"/>
      <c r="P181" s="303"/>
      <c r="Q181" s="303"/>
      <c r="R181" s="303"/>
      <c r="S181" s="303"/>
      <c r="T181" s="303"/>
      <c r="U181" s="303"/>
      <c r="V181" s="303"/>
      <c r="W181" s="303"/>
      <c r="X181" s="303"/>
      <c r="Y181" s="303"/>
      <c r="Z181" s="303"/>
    </row>
    <row r="182" ht="15.75" customHeight="1" spans="1:26">
      <c r="A182" s="303"/>
      <c r="B182" s="303"/>
      <c r="C182" s="303"/>
      <c r="D182" s="303"/>
      <c r="E182" s="303"/>
      <c r="F182" s="303"/>
      <c r="G182" s="303"/>
      <c r="H182" s="303"/>
      <c r="I182" s="303"/>
      <c r="J182" s="303"/>
      <c r="K182" s="303"/>
      <c r="L182" s="303"/>
      <c r="M182" s="303"/>
      <c r="N182" s="303"/>
      <c r="O182" s="303"/>
      <c r="P182" s="303"/>
      <c r="Q182" s="303"/>
      <c r="R182" s="303"/>
      <c r="S182" s="303"/>
      <c r="T182" s="303"/>
      <c r="U182" s="303"/>
      <c r="V182" s="303"/>
      <c r="W182" s="303"/>
      <c r="X182" s="303"/>
      <c r="Y182" s="303"/>
      <c r="Z182" s="303"/>
    </row>
    <row r="183" ht="15.75" customHeight="1" spans="1:26">
      <c r="A183" s="303"/>
      <c r="B183" s="303"/>
      <c r="C183" s="303"/>
      <c r="D183" s="303"/>
      <c r="E183" s="303"/>
      <c r="F183" s="303"/>
      <c r="G183" s="303"/>
      <c r="H183" s="303"/>
      <c r="I183" s="303"/>
      <c r="J183" s="303"/>
      <c r="K183" s="303"/>
      <c r="L183" s="303"/>
      <c r="M183" s="303"/>
      <c r="N183" s="303"/>
      <c r="O183" s="303"/>
      <c r="P183" s="303"/>
      <c r="Q183" s="303"/>
      <c r="R183" s="303"/>
      <c r="S183" s="303"/>
      <c r="T183" s="303"/>
      <c r="U183" s="303"/>
      <c r="V183" s="303"/>
      <c r="W183" s="303"/>
      <c r="X183" s="303"/>
      <c r="Y183" s="303"/>
      <c r="Z183" s="303"/>
    </row>
    <row r="184" ht="15.75" customHeight="1" spans="1:26">
      <c r="A184" s="303"/>
      <c r="B184" s="303"/>
      <c r="C184" s="303"/>
      <c r="D184" s="303"/>
      <c r="E184" s="303"/>
      <c r="F184" s="303"/>
      <c r="G184" s="303"/>
      <c r="H184" s="303"/>
      <c r="I184" s="303"/>
      <c r="J184" s="303"/>
      <c r="K184" s="303"/>
      <c r="L184" s="303"/>
      <c r="M184" s="303"/>
      <c r="N184" s="303"/>
      <c r="O184" s="303"/>
      <c r="P184" s="303"/>
      <c r="Q184" s="303"/>
      <c r="R184" s="303"/>
      <c r="S184" s="303"/>
      <c r="T184" s="303"/>
      <c r="U184" s="303"/>
      <c r="V184" s="303"/>
      <c r="W184" s="303"/>
      <c r="X184" s="303"/>
      <c r="Y184" s="303"/>
      <c r="Z184" s="303"/>
    </row>
    <row r="185" ht="15.75" customHeight="1" spans="1:26">
      <c r="A185" s="303"/>
      <c r="B185" s="303"/>
      <c r="C185" s="303"/>
      <c r="D185" s="303"/>
      <c r="E185" s="303"/>
      <c r="F185" s="303"/>
      <c r="G185" s="303"/>
      <c r="H185" s="303"/>
      <c r="I185" s="303"/>
      <c r="J185" s="303"/>
      <c r="K185" s="303"/>
      <c r="L185" s="303"/>
      <c r="M185" s="303"/>
      <c r="N185" s="303"/>
      <c r="O185" s="303"/>
      <c r="P185" s="303"/>
      <c r="Q185" s="303"/>
      <c r="R185" s="303"/>
      <c r="S185" s="303"/>
      <c r="T185" s="303"/>
      <c r="U185" s="303"/>
      <c r="V185" s="303"/>
      <c r="W185" s="303"/>
      <c r="X185" s="303"/>
      <c r="Y185" s="303"/>
      <c r="Z185" s="303"/>
    </row>
    <row r="186" ht="15.75" customHeight="1" spans="1:26">
      <c r="A186" s="303"/>
      <c r="B186" s="303"/>
      <c r="C186" s="303"/>
      <c r="D186" s="303"/>
      <c r="E186" s="303"/>
      <c r="F186" s="303"/>
      <c r="G186" s="303"/>
      <c r="H186" s="303"/>
      <c r="I186" s="303"/>
      <c r="J186" s="303"/>
      <c r="K186" s="303"/>
      <c r="L186" s="303"/>
      <c r="M186" s="303"/>
      <c r="N186" s="303"/>
      <c r="O186" s="303"/>
      <c r="P186" s="303"/>
      <c r="Q186" s="303"/>
      <c r="R186" s="303"/>
      <c r="S186" s="303"/>
      <c r="T186" s="303"/>
      <c r="U186" s="303"/>
      <c r="V186" s="303"/>
      <c r="W186" s="303"/>
      <c r="X186" s="303"/>
      <c r="Y186" s="303"/>
      <c r="Z186" s="303"/>
    </row>
    <row r="187" ht="15.75" customHeight="1" spans="1:26">
      <c r="A187" s="303"/>
      <c r="B187" s="303"/>
      <c r="C187" s="303"/>
      <c r="D187" s="303"/>
      <c r="E187" s="303"/>
      <c r="F187" s="303"/>
      <c r="G187" s="303"/>
      <c r="H187" s="303"/>
      <c r="I187" s="303"/>
      <c r="J187" s="303"/>
      <c r="K187" s="303"/>
      <c r="L187" s="303"/>
      <c r="M187" s="303"/>
      <c r="N187" s="303"/>
      <c r="O187" s="303"/>
      <c r="P187" s="303"/>
      <c r="Q187" s="303"/>
      <c r="R187" s="303"/>
      <c r="S187" s="303"/>
      <c r="T187" s="303"/>
      <c r="U187" s="303"/>
      <c r="V187" s="303"/>
      <c r="W187" s="303"/>
      <c r="X187" s="303"/>
      <c r="Y187" s="303"/>
      <c r="Z187" s="303"/>
    </row>
    <row r="188" ht="15.75" customHeight="1" spans="1:26">
      <c r="A188" s="303"/>
      <c r="B188" s="303"/>
      <c r="C188" s="303"/>
      <c r="D188" s="303"/>
      <c r="E188" s="303"/>
      <c r="F188" s="303"/>
      <c r="G188" s="303"/>
      <c r="H188" s="303"/>
      <c r="I188" s="303"/>
      <c r="J188" s="303"/>
      <c r="K188" s="303"/>
      <c r="L188" s="303"/>
      <c r="M188" s="303"/>
      <c r="N188" s="303"/>
      <c r="O188" s="303"/>
      <c r="P188" s="303"/>
      <c r="Q188" s="303"/>
      <c r="R188" s="303"/>
      <c r="S188" s="303"/>
      <c r="T188" s="303"/>
      <c r="U188" s="303"/>
      <c r="V188" s="303"/>
      <c r="W188" s="303"/>
      <c r="X188" s="303"/>
      <c r="Y188" s="303"/>
      <c r="Z188" s="303"/>
    </row>
    <row r="189" ht="15.75" customHeight="1" spans="1:26">
      <c r="A189" s="303"/>
      <c r="B189" s="303"/>
      <c r="C189" s="303"/>
      <c r="D189" s="303"/>
      <c r="E189" s="303"/>
      <c r="F189" s="303"/>
      <c r="G189" s="303"/>
      <c r="H189" s="303"/>
      <c r="I189" s="303"/>
      <c r="J189" s="303"/>
      <c r="K189" s="303"/>
      <c r="L189" s="303"/>
      <c r="M189" s="303"/>
      <c r="N189" s="303"/>
      <c r="O189" s="303"/>
      <c r="P189" s="303"/>
      <c r="Q189" s="303"/>
      <c r="R189" s="303"/>
      <c r="S189" s="303"/>
      <c r="T189" s="303"/>
      <c r="U189" s="303"/>
      <c r="V189" s="303"/>
      <c r="W189" s="303"/>
      <c r="X189" s="303"/>
      <c r="Y189" s="303"/>
      <c r="Z189" s="303"/>
    </row>
    <row r="190" ht="15.75" customHeight="1" spans="1:26">
      <c r="A190" s="303"/>
      <c r="B190" s="303"/>
      <c r="C190" s="303"/>
      <c r="D190" s="303"/>
      <c r="E190" s="303"/>
      <c r="F190" s="303"/>
      <c r="G190" s="303"/>
      <c r="H190" s="303"/>
      <c r="I190" s="303"/>
      <c r="J190" s="303"/>
      <c r="K190" s="303"/>
      <c r="L190" s="303"/>
      <c r="M190" s="303"/>
      <c r="N190" s="303"/>
      <c r="O190" s="303"/>
      <c r="P190" s="303"/>
      <c r="Q190" s="303"/>
      <c r="R190" s="303"/>
      <c r="S190" s="303"/>
      <c r="T190" s="303"/>
      <c r="U190" s="303"/>
      <c r="V190" s="303"/>
      <c r="W190" s="303"/>
      <c r="X190" s="303"/>
      <c r="Y190" s="303"/>
      <c r="Z190" s="303"/>
    </row>
    <row r="191" ht="15.75" customHeight="1" spans="1:26">
      <c r="A191" s="303"/>
      <c r="B191" s="303"/>
      <c r="C191" s="303"/>
      <c r="D191" s="303"/>
      <c r="E191" s="303"/>
      <c r="F191" s="303"/>
      <c r="G191" s="303"/>
      <c r="H191" s="303"/>
      <c r="I191" s="303"/>
      <c r="J191" s="303"/>
      <c r="K191" s="303"/>
      <c r="L191" s="303"/>
      <c r="M191" s="303"/>
      <c r="N191" s="303"/>
      <c r="O191" s="303"/>
      <c r="P191" s="303"/>
      <c r="Q191" s="303"/>
      <c r="R191" s="303"/>
      <c r="S191" s="303"/>
      <c r="T191" s="303"/>
      <c r="U191" s="303"/>
      <c r="V191" s="303"/>
      <c r="W191" s="303"/>
      <c r="X191" s="303"/>
      <c r="Y191" s="303"/>
      <c r="Z191" s="303"/>
    </row>
    <row r="192" ht="15.75" customHeight="1" spans="1:26">
      <c r="A192" s="303"/>
      <c r="B192" s="303"/>
      <c r="C192" s="303"/>
      <c r="D192" s="303"/>
      <c r="E192" s="303"/>
      <c r="F192" s="303"/>
      <c r="G192" s="303"/>
      <c r="H192" s="303"/>
      <c r="I192" s="303"/>
      <c r="J192" s="303"/>
      <c r="K192" s="303"/>
      <c r="L192" s="303"/>
      <c r="M192" s="303"/>
      <c r="N192" s="303"/>
      <c r="O192" s="303"/>
      <c r="P192" s="303"/>
      <c r="Q192" s="303"/>
      <c r="R192" s="303"/>
      <c r="S192" s="303"/>
      <c r="T192" s="303"/>
      <c r="U192" s="303"/>
      <c r="V192" s="303"/>
      <c r="W192" s="303"/>
      <c r="X192" s="303"/>
      <c r="Y192" s="303"/>
      <c r="Z192" s="303"/>
    </row>
    <row r="193" ht="15.75" customHeight="1" spans="1:26">
      <c r="A193" s="303"/>
      <c r="B193" s="303"/>
      <c r="C193" s="303"/>
      <c r="D193" s="303"/>
      <c r="E193" s="303"/>
      <c r="F193" s="303"/>
      <c r="G193" s="303"/>
      <c r="H193" s="303"/>
      <c r="I193" s="303"/>
      <c r="J193" s="303"/>
      <c r="K193" s="303"/>
      <c r="L193" s="303"/>
      <c r="M193" s="303"/>
      <c r="N193" s="303"/>
      <c r="O193" s="303"/>
      <c r="P193" s="303"/>
      <c r="Q193" s="303"/>
      <c r="R193" s="303"/>
      <c r="S193" s="303"/>
      <c r="T193" s="303"/>
      <c r="U193" s="303"/>
      <c r="V193" s="303"/>
      <c r="W193" s="303"/>
      <c r="X193" s="303"/>
      <c r="Y193" s="303"/>
      <c r="Z193" s="303"/>
    </row>
    <row r="194" ht="15.75" customHeight="1" spans="1:26">
      <c r="A194" s="303"/>
      <c r="B194" s="303"/>
      <c r="C194" s="303"/>
      <c r="D194" s="303"/>
      <c r="E194" s="303"/>
      <c r="F194" s="303"/>
      <c r="G194" s="303"/>
      <c r="H194" s="303"/>
      <c r="I194" s="303"/>
      <c r="J194" s="303"/>
      <c r="K194" s="303"/>
      <c r="L194" s="303"/>
      <c r="M194" s="303"/>
      <c r="N194" s="303"/>
      <c r="O194" s="303"/>
      <c r="P194" s="303"/>
      <c r="Q194" s="303"/>
      <c r="R194" s="303"/>
      <c r="S194" s="303"/>
      <c r="T194" s="303"/>
      <c r="U194" s="303"/>
      <c r="V194" s="303"/>
      <c r="W194" s="303"/>
      <c r="X194" s="303"/>
      <c r="Y194" s="303"/>
      <c r="Z194" s="303"/>
    </row>
    <row r="195" ht="15.75" customHeight="1" spans="1:26">
      <c r="A195" s="303"/>
      <c r="B195" s="303"/>
      <c r="C195" s="303"/>
      <c r="D195" s="303"/>
      <c r="E195" s="303"/>
      <c r="F195" s="303"/>
      <c r="G195" s="303"/>
      <c r="H195" s="303"/>
      <c r="I195" s="303"/>
      <c r="J195" s="303"/>
      <c r="K195" s="303"/>
      <c r="L195" s="303"/>
      <c r="M195" s="303"/>
      <c r="N195" s="303"/>
      <c r="O195" s="303"/>
      <c r="P195" s="303"/>
      <c r="Q195" s="303"/>
      <c r="R195" s="303"/>
      <c r="S195" s="303"/>
      <c r="T195" s="303"/>
      <c r="U195" s="303"/>
      <c r="V195" s="303"/>
      <c r="W195" s="303"/>
      <c r="X195" s="303"/>
      <c r="Y195" s="303"/>
      <c r="Z195" s="303"/>
    </row>
    <row r="196" ht="15.75" customHeight="1" spans="1:26">
      <c r="A196" s="303"/>
      <c r="B196" s="303"/>
      <c r="C196" s="303"/>
      <c r="D196" s="303"/>
      <c r="E196" s="303"/>
      <c r="F196" s="303"/>
      <c r="G196" s="303"/>
      <c r="H196" s="303"/>
      <c r="I196" s="303"/>
      <c r="J196" s="303"/>
      <c r="K196" s="303"/>
      <c r="L196" s="303"/>
      <c r="M196" s="303"/>
      <c r="N196" s="303"/>
      <c r="O196" s="303"/>
      <c r="P196" s="303"/>
      <c r="Q196" s="303"/>
      <c r="R196" s="303"/>
      <c r="S196" s="303"/>
      <c r="T196" s="303"/>
      <c r="U196" s="303"/>
      <c r="V196" s="303"/>
      <c r="W196" s="303"/>
      <c r="X196" s="303"/>
      <c r="Y196" s="303"/>
      <c r="Z196" s="303"/>
    </row>
    <row r="197" ht="15.75" customHeight="1" spans="1:26">
      <c r="A197" s="303"/>
      <c r="B197" s="303"/>
      <c r="C197" s="303"/>
      <c r="D197" s="303"/>
      <c r="E197" s="303"/>
      <c r="F197" s="303"/>
      <c r="G197" s="303"/>
      <c r="H197" s="303"/>
      <c r="I197" s="303"/>
      <c r="J197" s="303"/>
      <c r="K197" s="303"/>
      <c r="L197" s="303"/>
      <c r="M197" s="303"/>
      <c r="N197" s="303"/>
      <c r="O197" s="303"/>
      <c r="P197" s="303"/>
      <c r="Q197" s="303"/>
      <c r="R197" s="303"/>
      <c r="S197" s="303"/>
      <c r="T197" s="303"/>
      <c r="U197" s="303"/>
      <c r="V197" s="303"/>
      <c r="W197" s="303"/>
      <c r="X197" s="303"/>
      <c r="Y197" s="303"/>
      <c r="Z197" s="303"/>
    </row>
    <row r="198" ht="15.75" customHeight="1" spans="1:26">
      <c r="A198" s="303"/>
      <c r="B198" s="303"/>
      <c r="C198" s="303"/>
      <c r="D198" s="303"/>
      <c r="E198" s="303"/>
      <c r="F198" s="303"/>
      <c r="G198" s="303"/>
      <c r="H198" s="303"/>
      <c r="I198" s="303"/>
      <c r="J198" s="303"/>
      <c r="K198" s="303"/>
      <c r="L198" s="303"/>
      <c r="M198" s="303"/>
      <c r="N198" s="303"/>
      <c r="O198" s="303"/>
      <c r="P198" s="303"/>
      <c r="Q198" s="303"/>
      <c r="R198" s="303"/>
      <c r="S198" s="303"/>
      <c r="T198" s="303"/>
      <c r="U198" s="303"/>
      <c r="V198" s="303"/>
      <c r="W198" s="303"/>
      <c r="X198" s="303"/>
      <c r="Y198" s="303"/>
      <c r="Z198" s="303"/>
    </row>
    <row r="199" ht="15.75" customHeight="1" spans="1:26">
      <c r="A199" s="303"/>
      <c r="B199" s="303"/>
      <c r="C199" s="303"/>
      <c r="D199" s="303"/>
      <c r="E199" s="303"/>
      <c r="F199" s="303"/>
      <c r="G199" s="303"/>
      <c r="H199" s="303"/>
      <c r="I199" s="303"/>
      <c r="J199" s="303"/>
      <c r="K199" s="303"/>
      <c r="L199" s="303"/>
      <c r="M199" s="303"/>
      <c r="N199" s="303"/>
      <c r="O199" s="303"/>
      <c r="P199" s="303"/>
      <c r="Q199" s="303"/>
      <c r="R199" s="303"/>
      <c r="S199" s="303"/>
      <c r="T199" s="303"/>
      <c r="U199" s="303"/>
      <c r="V199" s="303"/>
      <c r="W199" s="303"/>
      <c r="X199" s="303"/>
      <c r="Y199" s="303"/>
      <c r="Z199" s="303"/>
    </row>
    <row r="200" ht="15.75" customHeight="1" spans="1:26">
      <c r="A200" s="303"/>
      <c r="B200" s="303"/>
      <c r="C200" s="303"/>
      <c r="D200" s="303"/>
      <c r="E200" s="303"/>
      <c r="F200" s="303"/>
      <c r="G200" s="303"/>
      <c r="H200" s="303"/>
      <c r="I200" s="303"/>
      <c r="J200" s="303"/>
      <c r="K200" s="303"/>
      <c r="L200" s="303"/>
      <c r="M200" s="303"/>
      <c r="N200" s="303"/>
      <c r="O200" s="303"/>
      <c r="P200" s="303"/>
      <c r="Q200" s="303"/>
      <c r="R200" s="303"/>
      <c r="S200" s="303"/>
      <c r="T200" s="303"/>
      <c r="U200" s="303"/>
      <c r="V200" s="303"/>
      <c r="W200" s="303"/>
      <c r="X200" s="303"/>
      <c r="Y200" s="303"/>
      <c r="Z200" s="303"/>
    </row>
    <row r="201" ht="15.75" customHeight="1" spans="1:26">
      <c r="A201" s="303"/>
      <c r="B201" s="303"/>
      <c r="C201" s="303"/>
      <c r="D201" s="303"/>
      <c r="E201" s="303"/>
      <c r="F201" s="303"/>
      <c r="G201" s="303"/>
      <c r="H201" s="303"/>
      <c r="I201" s="303"/>
      <c r="J201" s="303"/>
      <c r="K201" s="303"/>
      <c r="L201" s="303"/>
      <c r="M201" s="303"/>
      <c r="N201" s="303"/>
      <c r="O201" s="303"/>
      <c r="P201" s="303"/>
      <c r="Q201" s="303"/>
      <c r="R201" s="303"/>
      <c r="S201" s="303"/>
      <c r="T201" s="303"/>
      <c r="U201" s="303"/>
      <c r="V201" s="303"/>
      <c r="W201" s="303"/>
      <c r="X201" s="303"/>
      <c r="Y201" s="303"/>
      <c r="Z201" s="303"/>
    </row>
    <row r="202" ht="15.75" customHeight="1" spans="1:26">
      <c r="A202" s="303"/>
      <c r="B202" s="303"/>
      <c r="C202" s="303"/>
      <c r="D202" s="303"/>
      <c r="E202" s="303"/>
      <c r="F202" s="303"/>
      <c r="G202" s="303"/>
      <c r="H202" s="303"/>
      <c r="I202" s="303"/>
      <c r="J202" s="303"/>
      <c r="K202" s="303"/>
      <c r="L202" s="303"/>
      <c r="M202" s="303"/>
      <c r="N202" s="303"/>
      <c r="O202" s="303"/>
      <c r="P202" s="303"/>
      <c r="Q202" s="303"/>
      <c r="R202" s="303"/>
      <c r="S202" s="303"/>
      <c r="T202" s="303"/>
      <c r="U202" s="303"/>
      <c r="V202" s="303"/>
      <c r="W202" s="303"/>
      <c r="X202" s="303"/>
      <c r="Y202" s="303"/>
      <c r="Z202" s="303"/>
    </row>
    <row r="203" ht="15.75" customHeight="1" spans="1:26">
      <c r="A203" s="303"/>
      <c r="B203" s="303"/>
      <c r="C203" s="303"/>
      <c r="D203" s="303"/>
      <c r="E203" s="303"/>
      <c r="F203" s="303"/>
      <c r="G203" s="303"/>
      <c r="H203" s="303"/>
      <c r="I203" s="303"/>
      <c r="J203" s="303"/>
      <c r="K203" s="303"/>
      <c r="L203" s="303"/>
      <c r="M203" s="303"/>
      <c r="N203" s="303"/>
      <c r="O203" s="303"/>
      <c r="P203" s="303"/>
      <c r="Q203" s="303"/>
      <c r="R203" s="303"/>
      <c r="S203" s="303"/>
      <c r="T203" s="303"/>
      <c r="U203" s="303"/>
      <c r="V203" s="303"/>
      <c r="W203" s="303"/>
      <c r="X203" s="303"/>
      <c r="Y203" s="303"/>
      <c r="Z203" s="303"/>
    </row>
    <row r="204" ht="15.75" customHeight="1" spans="1:26">
      <c r="A204" s="303"/>
      <c r="B204" s="303"/>
      <c r="C204" s="303"/>
      <c r="D204" s="303"/>
      <c r="E204" s="303"/>
      <c r="F204" s="303"/>
      <c r="G204" s="303"/>
      <c r="H204" s="303"/>
      <c r="I204" s="303"/>
      <c r="J204" s="303"/>
      <c r="K204" s="303"/>
      <c r="L204" s="303"/>
      <c r="M204" s="303"/>
      <c r="N204" s="303"/>
      <c r="O204" s="303"/>
      <c r="P204" s="303"/>
      <c r="Q204" s="303"/>
      <c r="R204" s="303"/>
      <c r="S204" s="303"/>
      <c r="T204" s="303"/>
      <c r="U204" s="303"/>
      <c r="V204" s="303"/>
      <c r="W204" s="303"/>
      <c r="X204" s="303"/>
      <c r="Y204" s="303"/>
      <c r="Z204" s="303"/>
    </row>
    <row r="205" ht="15.75" customHeight="1" spans="1:26">
      <c r="A205" s="303"/>
      <c r="B205" s="303"/>
      <c r="C205" s="303"/>
      <c r="D205" s="303"/>
      <c r="E205" s="303"/>
      <c r="F205" s="303"/>
      <c r="G205" s="303"/>
      <c r="H205" s="303"/>
      <c r="I205" s="303"/>
      <c r="J205" s="303"/>
      <c r="K205" s="303"/>
      <c r="L205" s="303"/>
      <c r="M205" s="303"/>
      <c r="N205" s="303"/>
      <c r="O205" s="303"/>
      <c r="P205" s="303"/>
      <c r="Q205" s="303"/>
      <c r="R205" s="303"/>
      <c r="S205" s="303"/>
      <c r="T205" s="303"/>
      <c r="U205" s="303"/>
      <c r="V205" s="303"/>
      <c r="W205" s="303"/>
      <c r="X205" s="303"/>
      <c r="Y205" s="303"/>
      <c r="Z205" s="303"/>
    </row>
    <row r="206" ht="15.75" customHeight="1" spans="1:26">
      <c r="A206" s="303"/>
      <c r="B206" s="303"/>
      <c r="C206" s="303"/>
      <c r="D206" s="303"/>
      <c r="E206" s="303"/>
      <c r="F206" s="303"/>
      <c r="G206" s="303"/>
      <c r="H206" s="303"/>
      <c r="I206" s="303"/>
      <c r="J206" s="303"/>
      <c r="K206" s="303"/>
      <c r="L206" s="303"/>
      <c r="M206" s="303"/>
      <c r="N206" s="303"/>
      <c r="O206" s="303"/>
      <c r="P206" s="303"/>
      <c r="Q206" s="303"/>
      <c r="R206" s="303"/>
      <c r="S206" s="303"/>
      <c r="T206" s="303"/>
      <c r="U206" s="303"/>
      <c r="V206" s="303"/>
      <c r="W206" s="303"/>
      <c r="X206" s="303"/>
      <c r="Y206" s="303"/>
      <c r="Z206" s="303"/>
    </row>
    <row r="207" ht="15.75" customHeight="1" spans="1:26">
      <c r="A207" s="303"/>
      <c r="B207" s="303"/>
      <c r="C207" s="303"/>
      <c r="D207" s="303"/>
      <c r="E207" s="303"/>
      <c r="F207" s="303"/>
      <c r="G207" s="303"/>
      <c r="H207" s="303"/>
      <c r="I207" s="303"/>
      <c r="J207" s="303"/>
      <c r="K207" s="303"/>
      <c r="L207" s="303"/>
      <c r="M207" s="303"/>
      <c r="N207" s="303"/>
      <c r="O207" s="303"/>
      <c r="P207" s="303"/>
      <c r="Q207" s="303"/>
      <c r="R207" s="303"/>
      <c r="S207" s="303"/>
      <c r="T207" s="303"/>
      <c r="U207" s="303"/>
      <c r="V207" s="303"/>
      <c r="W207" s="303"/>
      <c r="X207" s="303"/>
      <c r="Y207" s="303"/>
      <c r="Z207" s="303"/>
    </row>
    <row r="208" ht="15.75" customHeight="1" spans="1:26">
      <c r="A208" s="303"/>
      <c r="B208" s="303"/>
      <c r="C208" s="303"/>
      <c r="D208" s="303"/>
      <c r="E208" s="303"/>
      <c r="F208" s="303"/>
      <c r="G208" s="303"/>
      <c r="H208" s="303"/>
      <c r="I208" s="303"/>
      <c r="J208" s="303"/>
      <c r="K208" s="303"/>
      <c r="L208" s="303"/>
      <c r="M208" s="303"/>
      <c r="N208" s="303"/>
      <c r="O208" s="303"/>
      <c r="P208" s="303"/>
      <c r="Q208" s="303"/>
      <c r="R208" s="303"/>
      <c r="S208" s="303"/>
      <c r="T208" s="303"/>
      <c r="U208" s="303"/>
      <c r="V208" s="303"/>
      <c r="W208" s="303"/>
      <c r="X208" s="303"/>
      <c r="Y208" s="303"/>
      <c r="Z208" s="303"/>
    </row>
    <row r="209" ht="15.75" customHeight="1" spans="1:26">
      <c r="A209" s="303"/>
      <c r="B209" s="303"/>
      <c r="C209" s="303"/>
      <c r="D209" s="303"/>
      <c r="E209" s="303"/>
      <c r="F209" s="303"/>
      <c r="G209" s="303"/>
      <c r="H209" s="303"/>
      <c r="I209" s="303"/>
      <c r="J209" s="303"/>
      <c r="K209" s="303"/>
      <c r="L209" s="303"/>
      <c r="M209" s="303"/>
      <c r="N209" s="303"/>
      <c r="O209" s="303"/>
      <c r="P209" s="303"/>
      <c r="Q209" s="303"/>
      <c r="R209" s="303"/>
      <c r="S209" s="303"/>
      <c r="T209" s="303"/>
      <c r="U209" s="303"/>
      <c r="V209" s="303"/>
      <c r="W209" s="303"/>
      <c r="X209" s="303"/>
      <c r="Y209" s="303"/>
      <c r="Z209" s="303"/>
    </row>
    <row r="210" ht="15.75" customHeight="1" spans="1:26">
      <c r="A210" s="303"/>
      <c r="B210" s="303"/>
      <c r="C210" s="303"/>
      <c r="D210" s="303"/>
      <c r="E210" s="303"/>
      <c r="F210" s="303"/>
      <c r="G210" s="303"/>
      <c r="H210" s="303"/>
      <c r="I210" s="303"/>
      <c r="J210" s="303"/>
      <c r="K210" s="303"/>
      <c r="L210" s="303"/>
      <c r="M210" s="303"/>
      <c r="N210" s="303"/>
      <c r="O210" s="303"/>
      <c r="P210" s="303"/>
      <c r="Q210" s="303"/>
      <c r="R210" s="303"/>
      <c r="S210" s="303"/>
      <c r="T210" s="303"/>
      <c r="U210" s="303"/>
      <c r="V210" s="303"/>
      <c r="W210" s="303"/>
      <c r="X210" s="303"/>
      <c r="Y210" s="303"/>
      <c r="Z210" s="303"/>
    </row>
    <row r="211" ht="15.75" customHeight="1" spans="1:26">
      <c r="A211" s="303"/>
      <c r="B211" s="303"/>
      <c r="C211" s="303"/>
      <c r="D211" s="303"/>
      <c r="E211" s="303"/>
      <c r="F211" s="303"/>
      <c r="G211" s="303"/>
      <c r="H211" s="303"/>
      <c r="I211" s="303"/>
      <c r="J211" s="303"/>
      <c r="K211" s="303"/>
      <c r="L211" s="303"/>
      <c r="M211" s="303"/>
      <c r="N211" s="303"/>
      <c r="O211" s="303"/>
      <c r="P211" s="303"/>
      <c r="Q211" s="303"/>
      <c r="R211" s="303"/>
      <c r="S211" s="303"/>
      <c r="T211" s="303"/>
      <c r="U211" s="303"/>
      <c r="V211" s="303"/>
      <c r="W211" s="303"/>
      <c r="X211" s="303"/>
      <c r="Y211" s="303"/>
      <c r="Z211" s="303"/>
    </row>
    <row r="212" ht="15.75" customHeight="1" spans="1:26">
      <c r="A212" s="303"/>
      <c r="B212" s="303"/>
      <c r="C212" s="303"/>
      <c r="D212" s="303"/>
      <c r="E212" s="303"/>
      <c r="F212" s="303"/>
      <c r="G212" s="303"/>
      <c r="H212" s="303"/>
      <c r="I212" s="303"/>
      <c r="J212" s="303"/>
      <c r="K212" s="303"/>
      <c r="L212" s="303"/>
      <c r="M212" s="303"/>
      <c r="N212" s="303"/>
      <c r="O212" s="303"/>
      <c r="P212" s="303"/>
      <c r="Q212" s="303"/>
      <c r="R212" s="303"/>
      <c r="S212" s="303"/>
      <c r="T212" s="303"/>
      <c r="U212" s="303"/>
      <c r="V212" s="303"/>
      <c r="W212" s="303"/>
      <c r="X212" s="303"/>
      <c r="Y212" s="303"/>
      <c r="Z212" s="303"/>
    </row>
    <row r="213" ht="15.75" customHeight="1" spans="1:26">
      <c r="A213" s="303"/>
      <c r="B213" s="303"/>
      <c r="C213" s="303"/>
      <c r="D213" s="303"/>
      <c r="E213" s="303"/>
      <c r="F213" s="303"/>
      <c r="G213" s="303"/>
      <c r="H213" s="303"/>
      <c r="I213" s="303"/>
      <c r="J213" s="303"/>
      <c r="K213" s="303"/>
      <c r="L213" s="303"/>
      <c r="M213" s="303"/>
      <c r="N213" s="303"/>
      <c r="O213" s="303"/>
      <c r="P213" s="303"/>
      <c r="Q213" s="303"/>
      <c r="R213" s="303"/>
      <c r="S213" s="303"/>
      <c r="T213" s="303"/>
      <c r="U213" s="303"/>
      <c r="V213" s="303"/>
      <c r="W213" s="303"/>
      <c r="X213" s="303"/>
      <c r="Y213" s="303"/>
      <c r="Z213" s="303"/>
    </row>
    <row r="214" ht="15.75" customHeight="1" spans="1:26">
      <c r="A214" s="303"/>
      <c r="B214" s="303"/>
      <c r="C214" s="303"/>
      <c r="D214" s="303"/>
      <c r="E214" s="303"/>
      <c r="F214" s="303"/>
      <c r="G214" s="303"/>
      <c r="H214" s="303"/>
      <c r="I214" s="303"/>
      <c r="J214" s="303"/>
      <c r="K214" s="303"/>
      <c r="L214" s="303"/>
      <c r="M214" s="303"/>
      <c r="N214" s="303"/>
      <c r="O214" s="303"/>
      <c r="P214" s="303"/>
      <c r="Q214" s="303"/>
      <c r="R214" s="303"/>
      <c r="S214" s="303"/>
      <c r="T214" s="303"/>
      <c r="U214" s="303"/>
      <c r="V214" s="303"/>
      <c r="W214" s="303"/>
      <c r="X214" s="303"/>
      <c r="Y214" s="303"/>
      <c r="Z214" s="303"/>
    </row>
    <row r="215" ht="15.75" customHeight="1" spans="1:26">
      <c r="A215" s="303"/>
      <c r="B215" s="303"/>
      <c r="C215" s="303"/>
      <c r="D215" s="303"/>
      <c r="E215" s="303"/>
      <c r="F215" s="303"/>
      <c r="G215" s="303"/>
      <c r="H215" s="303"/>
      <c r="I215" s="303"/>
      <c r="J215" s="303"/>
      <c r="K215" s="303"/>
      <c r="L215" s="303"/>
      <c r="M215" s="303"/>
      <c r="N215" s="303"/>
      <c r="O215" s="303"/>
      <c r="P215" s="303"/>
      <c r="Q215" s="303"/>
      <c r="R215" s="303"/>
      <c r="S215" s="303"/>
      <c r="T215" s="303"/>
      <c r="U215" s="303"/>
      <c r="V215" s="303"/>
      <c r="W215" s="303"/>
      <c r="X215" s="303"/>
      <c r="Y215" s="303"/>
      <c r="Z215" s="303"/>
    </row>
    <row r="216" ht="15.75" customHeight="1" spans="1:26">
      <c r="A216" s="303"/>
      <c r="B216" s="303"/>
      <c r="C216" s="303"/>
      <c r="D216" s="303"/>
      <c r="E216" s="303"/>
      <c r="F216" s="303"/>
      <c r="G216" s="303"/>
      <c r="H216" s="303"/>
      <c r="I216" s="303"/>
      <c r="J216" s="303"/>
      <c r="K216" s="303"/>
      <c r="L216" s="303"/>
      <c r="M216" s="303"/>
      <c r="N216" s="303"/>
      <c r="O216" s="303"/>
      <c r="P216" s="303"/>
      <c r="Q216" s="303"/>
      <c r="R216" s="303"/>
      <c r="S216" s="303"/>
      <c r="T216" s="303"/>
      <c r="U216" s="303"/>
      <c r="V216" s="303"/>
      <c r="W216" s="303"/>
      <c r="X216" s="303"/>
      <c r="Y216" s="303"/>
      <c r="Z216" s="303"/>
    </row>
    <row r="217" ht="15.75" customHeight="1" spans="1:26">
      <c r="A217" s="303"/>
      <c r="B217" s="303"/>
      <c r="C217" s="303"/>
      <c r="D217" s="303"/>
      <c r="E217" s="303"/>
      <c r="F217" s="303"/>
      <c r="G217" s="303"/>
      <c r="H217" s="303"/>
      <c r="I217" s="303"/>
      <c r="J217" s="303"/>
      <c r="K217" s="303"/>
      <c r="L217" s="303"/>
      <c r="M217" s="303"/>
      <c r="N217" s="303"/>
      <c r="O217" s="303"/>
      <c r="P217" s="303"/>
      <c r="Q217" s="303"/>
      <c r="R217" s="303"/>
      <c r="S217" s="303"/>
      <c r="T217" s="303"/>
      <c r="U217" s="303"/>
      <c r="V217" s="303"/>
      <c r="W217" s="303"/>
      <c r="X217" s="303"/>
      <c r="Y217" s="303"/>
      <c r="Z217" s="303"/>
    </row>
    <row r="218" ht="15.75" customHeight="1" spans="1:26">
      <c r="A218" s="303"/>
      <c r="B218" s="303"/>
      <c r="C218" s="303"/>
      <c r="D218" s="303"/>
      <c r="E218" s="303"/>
      <c r="F218" s="303"/>
      <c r="G218" s="303"/>
      <c r="H218" s="303"/>
      <c r="I218" s="303"/>
      <c r="J218" s="303"/>
      <c r="K218" s="303"/>
      <c r="L218" s="303"/>
      <c r="M218" s="303"/>
      <c r="N218" s="303"/>
      <c r="O218" s="303"/>
      <c r="P218" s="303"/>
      <c r="Q218" s="303"/>
      <c r="R218" s="303"/>
      <c r="S218" s="303"/>
      <c r="T218" s="303"/>
      <c r="U218" s="303"/>
      <c r="V218" s="303"/>
      <c r="W218" s="303"/>
      <c r="X218" s="303"/>
      <c r="Y218" s="303"/>
      <c r="Z218" s="303"/>
    </row>
    <row r="219" ht="15.75" customHeight="1" spans="1:26">
      <c r="A219" s="303"/>
      <c r="B219" s="303"/>
      <c r="C219" s="303"/>
      <c r="D219" s="303"/>
      <c r="E219" s="303"/>
      <c r="F219" s="303"/>
      <c r="G219" s="303"/>
      <c r="H219" s="303"/>
      <c r="I219" s="303"/>
      <c r="J219" s="303"/>
      <c r="K219" s="303"/>
      <c r="L219" s="303"/>
      <c r="M219" s="303"/>
      <c r="N219" s="303"/>
      <c r="O219" s="303"/>
      <c r="P219" s="303"/>
      <c r="Q219" s="303"/>
      <c r="R219" s="303"/>
      <c r="S219" s="303"/>
      <c r="T219" s="303"/>
      <c r="U219" s="303"/>
      <c r="V219" s="303"/>
      <c r="W219" s="303"/>
      <c r="X219" s="303"/>
      <c r="Y219" s="303"/>
      <c r="Z219" s="303"/>
    </row>
    <row r="220" ht="15.75" customHeight="1" spans="1:26">
      <c r="A220" s="303"/>
      <c r="B220" s="303"/>
      <c r="C220" s="303"/>
      <c r="D220" s="303"/>
      <c r="E220" s="303"/>
      <c r="F220" s="303"/>
      <c r="G220" s="303"/>
      <c r="H220" s="303"/>
      <c r="I220" s="303"/>
      <c r="J220" s="303"/>
      <c r="K220" s="303"/>
      <c r="L220" s="303"/>
      <c r="M220" s="303"/>
      <c r="N220" s="303"/>
      <c r="O220" s="303"/>
      <c r="P220" s="303"/>
      <c r="Q220" s="303"/>
      <c r="R220" s="303"/>
      <c r="S220" s="303"/>
      <c r="T220" s="303"/>
      <c r="U220" s="303"/>
      <c r="V220" s="303"/>
      <c r="W220" s="303"/>
      <c r="X220" s="303"/>
      <c r="Y220" s="303"/>
      <c r="Z220" s="30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B4:B9"/>
  </mergeCells>
  <pageMargins left="2.125" right="0.699305555555556" top="2.16527777777778" bottom="0.75" header="0" footer="0"/>
  <pageSetup paperSize="5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AP1000"/>
  <sheetViews>
    <sheetView zoomScale="85" zoomScaleNormal="85" workbookViewId="0">
      <pane xSplit="3" ySplit="1" topLeftCell="D2" activePane="bottomRight" state="frozen"/>
      <selection/>
      <selection pane="topRight"/>
      <selection pane="bottomLeft"/>
      <selection pane="bottomRight" activeCell="K15" sqref="K15:N15"/>
    </sheetView>
  </sheetViews>
  <sheetFormatPr defaultColWidth="14.4285714285714" defaultRowHeight="15" customHeight="1"/>
  <cols>
    <col min="1" max="1" width="6.28571428571429" customWidth="1"/>
    <col min="2" max="2" width="14.7142857142857" customWidth="1"/>
    <col min="3" max="3" width="15" hidden="1" customWidth="1"/>
    <col min="4" max="19" width="7.14285714285714" customWidth="1"/>
    <col min="20" max="20" width="12.5714285714286" customWidth="1"/>
    <col min="21" max="21" width="10.7142857142857" customWidth="1"/>
    <col min="22" max="22" width="11.5714285714286" customWidth="1"/>
    <col min="23" max="42" width="9.14285714285714" customWidth="1"/>
  </cols>
  <sheetData>
    <row r="1" ht="12.75" customHeight="1" spans="1:42">
      <c r="A1" s="200"/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368" t="s">
        <v>356</v>
      </c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 s="200"/>
      <c r="AP1" s="200"/>
    </row>
    <row r="2" ht="21" customHeight="1" spans="1:42">
      <c r="A2" s="354" t="s">
        <v>357</v>
      </c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0"/>
      <c r="AP2" s="200"/>
    </row>
    <row r="3" ht="10.5" customHeight="1" spans="1:42">
      <c r="A3" s="200"/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3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/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</row>
    <row r="4" ht="30.75" customHeight="1" spans="1:42">
      <c r="A4" s="48" t="s">
        <v>169</v>
      </c>
      <c r="B4" s="48" t="s">
        <v>206</v>
      </c>
      <c r="C4" s="355"/>
      <c r="D4" s="279" t="e">
        <f>"NUMBER OF TRANSFORMER INSTALLED AS ON "&amp;TEXT(EOMONTH(#REF!,0),"dd.mm.yyyy")</f>
        <v>#REF!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5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</row>
    <row r="5" ht="55.5" customHeight="1" spans="1:40">
      <c r="A5" s="36"/>
      <c r="B5" s="36"/>
      <c r="C5" s="356"/>
      <c r="D5" s="48" t="s">
        <v>358</v>
      </c>
      <c r="E5" s="48" t="s">
        <v>359</v>
      </c>
      <c r="F5" s="48" t="s">
        <v>360</v>
      </c>
      <c r="G5" s="48" t="s">
        <v>361</v>
      </c>
      <c r="H5" s="48" t="s">
        <v>362</v>
      </c>
      <c r="I5" s="48" t="s">
        <v>363</v>
      </c>
      <c r="J5" s="48" t="s">
        <v>364</v>
      </c>
      <c r="K5" s="48" t="s">
        <v>365</v>
      </c>
      <c r="L5" s="48" t="s">
        <v>366</v>
      </c>
      <c r="M5" s="48" t="s">
        <v>367</v>
      </c>
      <c r="N5" s="355" t="s">
        <v>368</v>
      </c>
      <c r="O5" s="53" t="s">
        <v>369</v>
      </c>
      <c r="P5" s="53" t="s">
        <v>370</v>
      </c>
      <c r="Q5" s="53" t="s">
        <v>371</v>
      </c>
      <c r="R5" s="371" t="s">
        <v>372</v>
      </c>
      <c r="S5" s="234" t="s">
        <v>30</v>
      </c>
      <c r="T5" s="53" t="s">
        <v>373</v>
      </c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</row>
    <row r="6" ht="6" customHeight="1" spans="1:40">
      <c r="A6" s="201"/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53"/>
      <c r="P6" s="53"/>
      <c r="Q6" s="53"/>
      <c r="R6" s="53"/>
      <c r="S6" s="234"/>
      <c r="T6" s="53"/>
      <c r="U6" s="200"/>
      <c r="V6" s="200"/>
      <c r="W6" s="200"/>
      <c r="X6" s="200"/>
      <c r="Y6" s="200"/>
      <c r="Z6" s="200"/>
      <c r="AA6" s="200"/>
      <c r="AB6" s="200"/>
      <c r="AC6" s="200"/>
      <c r="AD6" s="200"/>
      <c r="AE6" s="200"/>
      <c r="AF6" s="200"/>
      <c r="AG6" s="200"/>
      <c r="AH6" s="200"/>
      <c r="AI6" s="200"/>
      <c r="AJ6" s="200"/>
      <c r="AK6" s="200"/>
      <c r="AL6" s="200"/>
      <c r="AM6" s="200"/>
      <c r="AN6" s="200"/>
    </row>
    <row r="7" ht="30" customHeight="1" spans="1:40">
      <c r="A7" s="53">
        <v>1</v>
      </c>
      <c r="B7" s="357" t="s">
        <v>16</v>
      </c>
      <c r="C7" s="358"/>
      <c r="D7" s="202"/>
      <c r="E7" s="202"/>
      <c r="F7" s="202"/>
      <c r="G7" s="202"/>
      <c r="H7" s="202">
        <v>1</v>
      </c>
      <c r="I7" s="202"/>
      <c r="J7" s="202"/>
      <c r="K7" s="202"/>
      <c r="L7" s="202">
        <v>85</v>
      </c>
      <c r="M7" s="202">
        <v>374</v>
      </c>
      <c r="N7" s="369">
        <v>1</v>
      </c>
      <c r="O7" s="53">
        <v>368</v>
      </c>
      <c r="P7" s="53">
        <v>120</v>
      </c>
      <c r="Q7" s="53">
        <v>44</v>
      </c>
      <c r="R7" s="53"/>
      <c r="S7" s="234">
        <f t="shared" ref="S7:S12" si="0">SUM(D7:R7)</f>
        <v>993</v>
      </c>
      <c r="T7" s="53">
        <f t="shared" ref="T7:T11" si="1">1000*D7+630*E7+500*F7+400*G7+315*H7+250*I7+200*J7+150*K7+100*L7+63*M7+50*N7+25*O7+16*P7+10*Q7</f>
        <v>43987</v>
      </c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  <c r="AF7" s="200"/>
      <c r="AG7" s="200"/>
      <c r="AH7" s="200"/>
      <c r="AI7" s="200"/>
      <c r="AJ7" s="200"/>
      <c r="AK7" s="200"/>
      <c r="AL7" s="200"/>
      <c r="AM7" s="200"/>
      <c r="AN7" s="200"/>
    </row>
    <row r="8" ht="30" customHeight="1" spans="1:40">
      <c r="A8" s="53">
        <v>2</v>
      </c>
      <c r="B8" s="94" t="s">
        <v>18</v>
      </c>
      <c r="C8" s="359"/>
      <c r="D8" s="202"/>
      <c r="E8" s="202"/>
      <c r="F8" s="202"/>
      <c r="G8" s="202"/>
      <c r="H8" s="202"/>
      <c r="I8" s="202"/>
      <c r="J8" s="202"/>
      <c r="K8" s="202"/>
      <c r="L8" s="53">
        <v>62</v>
      </c>
      <c r="M8" s="53">
        <v>181</v>
      </c>
      <c r="N8" s="369"/>
      <c r="O8" s="53">
        <v>142</v>
      </c>
      <c r="P8" s="53">
        <v>13</v>
      </c>
      <c r="Q8" s="53">
        <v>19</v>
      </c>
      <c r="R8" s="53"/>
      <c r="S8" s="234">
        <f t="shared" si="0"/>
        <v>417</v>
      </c>
      <c r="T8" s="53">
        <f t="shared" si="1"/>
        <v>21551</v>
      </c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  <c r="AF8" s="200"/>
      <c r="AG8" s="200"/>
      <c r="AH8" s="200"/>
      <c r="AI8" s="200"/>
      <c r="AJ8" s="200"/>
      <c r="AK8" s="200"/>
      <c r="AL8" s="200"/>
      <c r="AM8" s="200"/>
      <c r="AN8" s="200"/>
    </row>
    <row r="9" ht="30" customHeight="1" spans="1:40">
      <c r="A9" s="53">
        <v>3</v>
      </c>
      <c r="B9" s="359" t="s">
        <v>17</v>
      </c>
      <c r="C9" s="359"/>
      <c r="D9" s="202"/>
      <c r="E9" s="202"/>
      <c r="F9" s="202"/>
      <c r="G9" s="202"/>
      <c r="H9" s="202"/>
      <c r="I9" s="202"/>
      <c r="J9" s="202"/>
      <c r="K9" s="202"/>
      <c r="L9" s="53">
        <v>32</v>
      </c>
      <c r="M9" s="53">
        <v>160</v>
      </c>
      <c r="N9" s="370">
        <v>1</v>
      </c>
      <c r="O9" s="53">
        <v>124</v>
      </c>
      <c r="P9" s="53">
        <v>55</v>
      </c>
      <c r="Q9" s="53">
        <v>39</v>
      </c>
      <c r="R9" s="53"/>
      <c r="S9" s="234">
        <f t="shared" si="0"/>
        <v>411</v>
      </c>
      <c r="T9" s="53">
        <f t="shared" si="1"/>
        <v>17700</v>
      </c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00"/>
      <c r="AI9" s="200"/>
      <c r="AJ9" s="200"/>
      <c r="AK9" s="200"/>
      <c r="AL9" s="200"/>
      <c r="AM9" s="200"/>
      <c r="AN9" s="200"/>
    </row>
    <row r="10" ht="30" customHeight="1" spans="1:40">
      <c r="A10" s="53">
        <v>4</v>
      </c>
      <c r="B10" s="359" t="s">
        <v>15</v>
      </c>
      <c r="C10" s="360"/>
      <c r="D10" s="202"/>
      <c r="E10" s="202"/>
      <c r="F10" s="202"/>
      <c r="G10" s="202"/>
      <c r="H10" s="202"/>
      <c r="I10" s="202"/>
      <c r="J10" s="202"/>
      <c r="K10" s="202"/>
      <c r="L10" s="53">
        <v>115</v>
      </c>
      <c r="M10" s="53">
        <v>385</v>
      </c>
      <c r="N10" s="370">
        <v>1</v>
      </c>
      <c r="O10" s="53">
        <v>381</v>
      </c>
      <c r="P10" s="53">
        <v>52</v>
      </c>
      <c r="Q10" s="53">
        <v>22</v>
      </c>
      <c r="R10" s="53"/>
      <c r="S10" s="234">
        <f t="shared" si="0"/>
        <v>956</v>
      </c>
      <c r="T10" s="53">
        <f t="shared" si="1"/>
        <v>46382</v>
      </c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0"/>
      <c r="AF10" s="200"/>
      <c r="AG10" s="200"/>
      <c r="AH10" s="200"/>
      <c r="AI10" s="200"/>
      <c r="AJ10" s="200"/>
      <c r="AK10" s="200"/>
      <c r="AL10" s="200"/>
      <c r="AM10" s="200"/>
      <c r="AN10" s="200"/>
    </row>
    <row r="11" ht="30" customHeight="1" spans="1:40">
      <c r="A11" s="53">
        <v>5</v>
      </c>
      <c r="B11" s="94" t="s">
        <v>14</v>
      </c>
      <c r="C11" s="359"/>
      <c r="D11" s="202"/>
      <c r="E11" s="202"/>
      <c r="F11" s="202"/>
      <c r="G11" s="202"/>
      <c r="H11" s="53">
        <v>2</v>
      </c>
      <c r="I11" s="53">
        <v>5</v>
      </c>
      <c r="J11" s="202"/>
      <c r="K11" s="202">
        <v>3</v>
      </c>
      <c r="L11" s="53">
        <v>167</v>
      </c>
      <c r="M11" s="53">
        <v>182</v>
      </c>
      <c r="N11" s="369"/>
      <c r="O11" s="53">
        <v>86</v>
      </c>
      <c r="P11" s="53">
        <v>11</v>
      </c>
      <c r="Q11" s="53">
        <v>6</v>
      </c>
      <c r="R11" s="53"/>
      <c r="S11" s="234">
        <f t="shared" si="0"/>
        <v>462</v>
      </c>
      <c r="T11" s="53">
        <f t="shared" si="1"/>
        <v>32882</v>
      </c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  <c r="AF11" s="200"/>
      <c r="AG11" s="200"/>
      <c r="AH11" s="200"/>
      <c r="AI11" s="200"/>
      <c r="AJ11" s="200"/>
      <c r="AK11" s="200"/>
      <c r="AL11" s="200"/>
      <c r="AM11" s="200"/>
      <c r="AN11" s="200"/>
    </row>
    <row r="12" ht="30" customHeight="1" spans="1:40">
      <c r="A12" s="206" t="s">
        <v>167</v>
      </c>
      <c r="B12" s="35"/>
      <c r="C12" s="361"/>
      <c r="D12" s="207">
        <f t="shared" ref="D12:R12" si="2">SUM(D7:D11)</f>
        <v>0</v>
      </c>
      <c r="E12" s="207">
        <f t="shared" si="2"/>
        <v>0</v>
      </c>
      <c r="F12" s="207">
        <f t="shared" si="2"/>
        <v>0</v>
      </c>
      <c r="G12" s="207">
        <f t="shared" si="2"/>
        <v>0</v>
      </c>
      <c r="H12" s="207">
        <f t="shared" si="2"/>
        <v>3</v>
      </c>
      <c r="I12" s="207">
        <f t="shared" si="2"/>
        <v>5</v>
      </c>
      <c r="J12" s="207">
        <f t="shared" si="2"/>
        <v>0</v>
      </c>
      <c r="K12" s="207">
        <f t="shared" si="2"/>
        <v>3</v>
      </c>
      <c r="L12" s="207">
        <f t="shared" si="2"/>
        <v>461</v>
      </c>
      <c r="M12" s="207">
        <f t="shared" si="2"/>
        <v>1282</v>
      </c>
      <c r="N12" s="206">
        <f t="shared" si="2"/>
        <v>3</v>
      </c>
      <c r="O12" s="207">
        <f t="shared" si="2"/>
        <v>1101</v>
      </c>
      <c r="P12" s="207">
        <f t="shared" si="2"/>
        <v>251</v>
      </c>
      <c r="Q12" s="207">
        <f t="shared" si="2"/>
        <v>130</v>
      </c>
      <c r="R12" s="207">
        <f t="shared" si="2"/>
        <v>0</v>
      </c>
      <c r="S12" s="207">
        <f t="shared" si="0"/>
        <v>3239</v>
      </c>
      <c r="T12" s="207">
        <f>SUM(T7:T11)</f>
        <v>162502</v>
      </c>
      <c r="U12" s="243"/>
      <c r="V12" s="243"/>
      <c r="W12" s="243"/>
      <c r="X12" s="243"/>
      <c r="Y12" s="243"/>
      <c r="Z12" s="243"/>
      <c r="AA12" s="243"/>
      <c r="AB12" s="243"/>
      <c r="AC12" s="243"/>
      <c r="AD12" s="243"/>
      <c r="AE12" s="243"/>
      <c r="AF12" s="243"/>
      <c r="AG12" s="243"/>
      <c r="AH12" s="243"/>
      <c r="AI12" s="243"/>
      <c r="AJ12" s="243"/>
      <c r="AK12" s="243"/>
      <c r="AL12" s="243"/>
      <c r="AM12" s="243"/>
      <c r="AN12" s="243"/>
    </row>
    <row r="13" spans="1:42">
      <c r="A13" s="200"/>
      <c r="B13" s="200"/>
      <c r="C13" s="200"/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3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</row>
    <row r="14" ht="15.75" spans="1:42">
      <c r="A14" s="200"/>
      <c r="B14" s="200" t="s">
        <v>374</v>
      </c>
      <c r="C14" s="200"/>
      <c r="D14" s="207">
        <v>0</v>
      </c>
      <c r="E14" s="207">
        <v>0</v>
      </c>
      <c r="F14" s="207">
        <v>0</v>
      </c>
      <c r="G14" s="207">
        <v>0</v>
      </c>
      <c r="H14" s="207">
        <v>3</v>
      </c>
      <c r="I14" s="207">
        <v>5</v>
      </c>
      <c r="J14" s="207">
        <v>0</v>
      </c>
      <c r="K14" s="207">
        <v>3</v>
      </c>
      <c r="L14" s="207">
        <v>460</v>
      </c>
      <c r="M14" s="207">
        <v>1282</v>
      </c>
      <c r="N14" s="207">
        <v>3</v>
      </c>
      <c r="O14" s="207">
        <v>1097</v>
      </c>
      <c r="P14" s="207">
        <v>251</v>
      </c>
      <c r="Q14" s="207">
        <v>130</v>
      </c>
      <c r="R14" s="207">
        <v>0</v>
      </c>
      <c r="S14" s="207">
        <v>3234</v>
      </c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  <c r="AF14" s="200"/>
      <c r="AG14" s="200"/>
      <c r="AH14" s="200"/>
      <c r="AI14" s="200"/>
      <c r="AJ14" s="200"/>
      <c r="AK14" s="200"/>
      <c r="AL14" s="200"/>
      <c r="AM14" s="200"/>
      <c r="AN14" s="200"/>
      <c r="AO14" s="200"/>
      <c r="AP14" s="200"/>
    </row>
    <row r="15" spans="1:42">
      <c r="A15" s="200"/>
      <c r="B15" s="200"/>
      <c r="C15" s="200"/>
      <c r="D15" s="200"/>
      <c r="E15" s="200"/>
      <c r="F15" s="200"/>
      <c r="G15" s="200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3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  <c r="AF15" s="200"/>
      <c r="AG15" s="200"/>
      <c r="AH15" s="200"/>
      <c r="AI15" s="200"/>
      <c r="AJ15" s="200"/>
      <c r="AK15" s="200"/>
      <c r="AL15" s="200"/>
      <c r="AM15" s="200"/>
      <c r="AN15" s="200"/>
      <c r="AO15" s="200"/>
      <c r="AP15" s="200"/>
    </row>
    <row r="16" ht="30" spans="1:42">
      <c r="A16" s="200"/>
      <c r="B16" s="200" t="s">
        <v>375</v>
      </c>
      <c r="C16" s="200"/>
      <c r="D16" s="234">
        <f t="shared" ref="D16:S16" si="3">D12-D14</f>
        <v>0</v>
      </c>
      <c r="E16" s="234">
        <f t="shared" si="3"/>
        <v>0</v>
      </c>
      <c r="F16" s="234">
        <f t="shared" si="3"/>
        <v>0</v>
      </c>
      <c r="G16" s="234">
        <f t="shared" si="3"/>
        <v>0</v>
      </c>
      <c r="H16" s="234">
        <f t="shared" si="3"/>
        <v>0</v>
      </c>
      <c r="I16" s="234">
        <f t="shared" si="3"/>
        <v>0</v>
      </c>
      <c r="J16" s="234">
        <f t="shared" si="3"/>
        <v>0</v>
      </c>
      <c r="K16" s="234">
        <f t="shared" si="3"/>
        <v>0</v>
      </c>
      <c r="L16" s="234">
        <f t="shared" si="3"/>
        <v>1</v>
      </c>
      <c r="M16" s="234">
        <f t="shared" si="3"/>
        <v>0</v>
      </c>
      <c r="N16" s="234">
        <f t="shared" si="3"/>
        <v>0</v>
      </c>
      <c r="O16" s="234">
        <f t="shared" si="3"/>
        <v>4</v>
      </c>
      <c r="P16" s="234">
        <f t="shared" si="3"/>
        <v>0</v>
      </c>
      <c r="Q16" s="234">
        <f t="shared" si="3"/>
        <v>0</v>
      </c>
      <c r="R16" s="234">
        <f t="shared" si="3"/>
        <v>0</v>
      </c>
      <c r="S16" s="234">
        <f t="shared" si="3"/>
        <v>5</v>
      </c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  <c r="AF16" s="200"/>
      <c r="AG16" s="200"/>
      <c r="AH16" s="200"/>
      <c r="AI16" s="200"/>
      <c r="AJ16" s="200"/>
      <c r="AK16" s="200"/>
      <c r="AL16" s="200"/>
      <c r="AM16" s="200"/>
      <c r="AN16" s="200"/>
      <c r="AO16" s="200"/>
      <c r="AP16" s="200"/>
    </row>
    <row r="17" spans="1:42">
      <c r="A17" s="200"/>
      <c r="B17" s="200"/>
      <c r="C17" s="200"/>
      <c r="D17" s="200"/>
      <c r="E17" s="200"/>
      <c r="F17" s="200"/>
      <c r="G17" s="200"/>
      <c r="H17" s="200"/>
      <c r="I17" s="200"/>
      <c r="J17" s="200"/>
      <c r="K17" s="200"/>
      <c r="L17" s="200"/>
      <c r="M17" s="200"/>
      <c r="N17" s="200"/>
      <c r="O17" s="200"/>
      <c r="P17" s="200"/>
      <c r="Q17" s="200"/>
      <c r="R17" s="200"/>
      <c r="S17" s="23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</row>
    <row r="18" spans="1:42">
      <c r="A18" s="200"/>
      <c r="B18" s="200"/>
      <c r="C18" s="200"/>
      <c r="D18" s="200"/>
      <c r="E18" s="200"/>
      <c r="F18" s="200"/>
      <c r="G18" s="200"/>
      <c r="H18" s="200"/>
      <c r="I18" s="200"/>
      <c r="J18" s="200"/>
      <c r="K18" s="200"/>
      <c r="L18" s="200"/>
      <c r="M18" s="200"/>
      <c r="N18" s="200"/>
      <c r="O18" s="200"/>
      <c r="P18" s="200"/>
      <c r="Q18" s="200"/>
      <c r="R18" s="200"/>
      <c r="S18" s="230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  <c r="AF18" s="200"/>
      <c r="AG18" s="200"/>
      <c r="AH18" s="200"/>
      <c r="AI18" s="200"/>
      <c r="AJ18" s="200"/>
      <c r="AK18" s="200"/>
      <c r="AL18" s="200"/>
      <c r="AM18" s="200"/>
      <c r="AN18" s="200"/>
      <c r="AO18" s="200"/>
      <c r="AP18" s="200"/>
    </row>
    <row r="19" spans="1:42">
      <c r="A19" s="200"/>
      <c r="B19" s="200"/>
      <c r="C19" s="200"/>
      <c r="D19" s="200"/>
      <c r="E19" s="200"/>
      <c r="F19" s="200"/>
      <c r="G19" s="200"/>
      <c r="H19" s="200"/>
      <c r="I19" s="200"/>
      <c r="J19" s="200"/>
      <c r="K19" s="200"/>
      <c r="L19" s="200"/>
      <c r="M19" s="200"/>
      <c r="N19" s="200"/>
      <c r="O19" s="200"/>
      <c r="P19" s="200"/>
      <c r="Q19" s="200"/>
      <c r="R19" s="200"/>
      <c r="S19" s="23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  <c r="AF19" s="200"/>
      <c r="AG19" s="200"/>
      <c r="AH19" s="200"/>
      <c r="AI19" s="200"/>
      <c r="AJ19" s="200"/>
      <c r="AK19" s="200"/>
      <c r="AL19" s="200"/>
      <c r="AM19" s="200"/>
      <c r="AN19" s="200"/>
      <c r="AO19" s="200"/>
      <c r="AP19" s="200"/>
    </row>
    <row r="20" spans="1:42">
      <c r="A20" s="200"/>
      <c r="B20" s="357" t="s">
        <v>16</v>
      </c>
      <c r="C20" s="200"/>
      <c r="D20" s="200">
        <v>39</v>
      </c>
      <c r="E20" s="202">
        <v>98</v>
      </c>
      <c r="F20" s="202">
        <v>260</v>
      </c>
      <c r="G20" s="202">
        <v>1</v>
      </c>
      <c r="H20" s="202">
        <v>271</v>
      </c>
      <c r="I20" s="202">
        <v>76</v>
      </c>
      <c r="J20" s="202">
        <v>0</v>
      </c>
      <c r="K20" s="202">
        <v>0</v>
      </c>
      <c r="L20" s="202">
        <v>0</v>
      </c>
      <c r="M20" s="202">
        <v>1</v>
      </c>
      <c r="N20" s="202">
        <v>0</v>
      </c>
      <c r="O20" s="202">
        <v>0</v>
      </c>
      <c r="P20" s="202">
        <v>0</v>
      </c>
      <c r="Q20" s="202">
        <v>0</v>
      </c>
      <c r="R20" s="233">
        <f>SUM(D20:Q20)</f>
        <v>746</v>
      </c>
      <c r="S20" s="23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  <c r="AF20" s="200"/>
      <c r="AG20" s="200"/>
      <c r="AH20" s="200"/>
      <c r="AI20" s="200"/>
      <c r="AJ20" s="200"/>
      <c r="AK20" s="200"/>
      <c r="AL20" s="200"/>
      <c r="AM20" s="200"/>
      <c r="AN20" s="200"/>
      <c r="AO20" s="200"/>
      <c r="AP20" s="200"/>
    </row>
    <row r="21" ht="15.75" customHeight="1" spans="1:42">
      <c r="A21" s="200"/>
      <c r="B21" s="94" t="s">
        <v>14</v>
      </c>
      <c r="C21" s="200"/>
      <c r="D21" s="200">
        <v>6</v>
      </c>
      <c r="E21" s="53">
        <v>9</v>
      </c>
      <c r="F21" s="53">
        <v>75</v>
      </c>
      <c r="G21" s="202">
        <v>0</v>
      </c>
      <c r="H21" s="53">
        <v>159</v>
      </c>
      <c r="I21" s="53">
        <v>143</v>
      </c>
      <c r="J21" s="202">
        <v>3</v>
      </c>
      <c r="K21" s="202">
        <v>0</v>
      </c>
      <c r="L21" s="53">
        <v>6</v>
      </c>
      <c r="M21" s="53">
        <v>2</v>
      </c>
      <c r="N21" s="202">
        <v>0</v>
      </c>
      <c r="O21" s="202">
        <v>0</v>
      </c>
      <c r="P21" s="202">
        <v>0</v>
      </c>
      <c r="Q21" s="202">
        <v>0</v>
      </c>
      <c r="R21" s="233">
        <f t="shared" ref="R21:R24" si="4">SUM(C21:Q21)</f>
        <v>403</v>
      </c>
      <c r="S21" s="230"/>
      <c r="T21" s="200"/>
      <c r="U21" s="200"/>
      <c r="V21" s="200"/>
      <c r="W21" s="200"/>
      <c r="X21" s="200"/>
      <c r="Y21" s="200"/>
      <c r="Z21" s="200"/>
      <c r="AA21" s="200"/>
      <c r="AB21" s="200"/>
      <c r="AC21" s="200"/>
      <c r="AD21" s="200"/>
      <c r="AE21" s="200"/>
      <c r="AF21" s="200"/>
      <c r="AG21" s="200"/>
      <c r="AH21" s="200"/>
      <c r="AI21" s="200"/>
      <c r="AJ21" s="200"/>
      <c r="AK21" s="200"/>
      <c r="AL21" s="200"/>
      <c r="AM21" s="200"/>
      <c r="AN21" s="200"/>
      <c r="AO21" s="200"/>
      <c r="AP21" s="200"/>
    </row>
    <row r="22" ht="15.75" customHeight="1" spans="1:42">
      <c r="A22" s="200"/>
      <c r="B22" s="359" t="s">
        <v>17</v>
      </c>
      <c r="C22" s="200"/>
      <c r="D22" s="200">
        <v>32</v>
      </c>
      <c r="E22" s="53">
        <v>40</v>
      </c>
      <c r="F22" s="53">
        <v>117</v>
      </c>
      <c r="G22" s="53">
        <v>1</v>
      </c>
      <c r="H22" s="53">
        <v>135</v>
      </c>
      <c r="I22" s="53">
        <v>26</v>
      </c>
      <c r="J22" s="202">
        <v>0</v>
      </c>
      <c r="K22" s="202">
        <v>0</v>
      </c>
      <c r="L22" s="202">
        <v>0</v>
      </c>
      <c r="M22" s="202">
        <v>0</v>
      </c>
      <c r="N22" s="202">
        <v>0</v>
      </c>
      <c r="O22" s="202">
        <v>0</v>
      </c>
      <c r="P22" s="202">
        <v>0</v>
      </c>
      <c r="Q22" s="202">
        <v>0</v>
      </c>
      <c r="R22" s="233">
        <f t="shared" si="4"/>
        <v>351</v>
      </c>
      <c r="S22" s="23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  <c r="AF22" s="200"/>
      <c r="AG22" s="200"/>
      <c r="AH22" s="200"/>
      <c r="AI22" s="200"/>
      <c r="AJ22" s="200"/>
      <c r="AK22" s="200"/>
      <c r="AL22" s="200"/>
      <c r="AM22" s="200"/>
      <c r="AN22" s="200"/>
      <c r="AO22" s="200"/>
      <c r="AP22" s="200"/>
    </row>
    <row r="23" ht="15.75" customHeight="1" spans="1:42">
      <c r="A23" s="200"/>
      <c r="B23" s="359" t="s">
        <v>15</v>
      </c>
      <c r="C23" s="200"/>
      <c r="D23" s="200">
        <v>15</v>
      </c>
      <c r="E23" s="53">
        <v>27</v>
      </c>
      <c r="F23" s="53">
        <v>214</v>
      </c>
      <c r="G23" s="53">
        <v>0</v>
      </c>
      <c r="H23" s="53">
        <v>274</v>
      </c>
      <c r="I23" s="53">
        <v>89</v>
      </c>
      <c r="J23" s="202">
        <v>0</v>
      </c>
      <c r="K23" s="202">
        <v>0</v>
      </c>
      <c r="L23" s="202">
        <v>0</v>
      </c>
      <c r="M23" s="202">
        <v>0</v>
      </c>
      <c r="N23" s="202">
        <v>0</v>
      </c>
      <c r="O23" s="202">
        <v>0</v>
      </c>
      <c r="P23" s="202">
        <v>0</v>
      </c>
      <c r="Q23" s="202">
        <v>0</v>
      </c>
      <c r="R23" s="233">
        <f t="shared" si="4"/>
        <v>619</v>
      </c>
      <c r="S23" s="23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  <c r="AF23" s="200"/>
      <c r="AG23" s="200"/>
      <c r="AH23" s="200"/>
      <c r="AI23" s="200"/>
      <c r="AJ23" s="200"/>
      <c r="AK23" s="200"/>
      <c r="AL23" s="200"/>
      <c r="AM23" s="200"/>
      <c r="AN23" s="200"/>
      <c r="AO23" s="200"/>
      <c r="AP23" s="200"/>
    </row>
    <row r="24" ht="15.75" customHeight="1" spans="1:42">
      <c r="A24" s="200"/>
      <c r="B24" s="94" t="s">
        <v>18</v>
      </c>
      <c r="C24" s="200"/>
      <c r="D24" s="200">
        <v>15</v>
      </c>
      <c r="E24" s="53">
        <v>13</v>
      </c>
      <c r="F24" s="53">
        <v>100</v>
      </c>
      <c r="G24" s="202">
        <v>0</v>
      </c>
      <c r="H24" s="53">
        <v>135</v>
      </c>
      <c r="I24" s="53">
        <v>56</v>
      </c>
      <c r="J24" s="202">
        <v>0</v>
      </c>
      <c r="K24" s="202">
        <v>0</v>
      </c>
      <c r="L24" s="202">
        <v>0</v>
      </c>
      <c r="M24" s="202">
        <v>0</v>
      </c>
      <c r="N24" s="202">
        <v>0</v>
      </c>
      <c r="O24" s="202">
        <v>0</v>
      </c>
      <c r="P24" s="202">
        <v>0</v>
      </c>
      <c r="Q24" s="202">
        <v>0</v>
      </c>
      <c r="R24" s="233">
        <f t="shared" si="4"/>
        <v>319</v>
      </c>
      <c r="S24" s="230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  <c r="AD24" s="200"/>
      <c r="AE24" s="200"/>
      <c r="AF24" s="200"/>
      <c r="AG24" s="200"/>
      <c r="AH24" s="200"/>
      <c r="AI24" s="200"/>
      <c r="AJ24" s="200"/>
      <c r="AK24" s="200"/>
      <c r="AL24" s="200"/>
      <c r="AM24" s="200"/>
      <c r="AN24" s="200"/>
      <c r="AO24" s="200"/>
      <c r="AP24" s="200"/>
    </row>
    <row r="25" ht="15.75" customHeight="1" spans="1:42">
      <c r="A25" s="200"/>
      <c r="B25" s="200"/>
      <c r="C25" s="200"/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200"/>
      <c r="P25" s="200"/>
      <c r="Q25" s="200"/>
      <c r="R25" s="200">
        <f>SUM(R20:R24)</f>
        <v>2438</v>
      </c>
      <c r="S25" s="23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  <c r="AF25" s="200"/>
      <c r="AG25" s="200"/>
      <c r="AH25" s="200"/>
      <c r="AI25" s="200"/>
      <c r="AJ25" s="200"/>
      <c r="AK25" s="200"/>
      <c r="AL25" s="200"/>
      <c r="AM25" s="200"/>
      <c r="AN25" s="200"/>
      <c r="AO25" s="200"/>
      <c r="AP25" s="200"/>
    </row>
    <row r="26" ht="15.75" customHeight="1" spans="1:42">
      <c r="A26" s="200"/>
      <c r="B26" s="200"/>
      <c r="C26" s="200"/>
      <c r="D26" s="200"/>
      <c r="E26" s="200"/>
      <c r="F26" s="200"/>
      <c r="G26" s="200"/>
      <c r="H26" s="200"/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3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  <c r="AF26" s="200"/>
      <c r="AG26" s="200"/>
      <c r="AH26" s="200"/>
      <c r="AI26" s="200"/>
      <c r="AJ26" s="200"/>
      <c r="AK26" s="200"/>
      <c r="AL26" s="200"/>
      <c r="AM26" s="200"/>
      <c r="AN26" s="200"/>
      <c r="AO26" s="200"/>
      <c r="AP26" s="200"/>
    </row>
    <row r="27" ht="15.75" customHeight="1" spans="1:42">
      <c r="A27" s="200"/>
      <c r="B27" s="200"/>
      <c r="C27" s="200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3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  <c r="AD27" s="200"/>
      <c r="AE27" s="200"/>
      <c r="AF27" s="200"/>
      <c r="AG27" s="200"/>
      <c r="AH27" s="200"/>
      <c r="AI27" s="200"/>
      <c r="AJ27" s="200"/>
      <c r="AK27" s="200"/>
      <c r="AL27" s="200"/>
      <c r="AM27" s="200"/>
      <c r="AN27" s="200"/>
      <c r="AO27" s="200"/>
      <c r="AP27" s="200"/>
    </row>
    <row r="28" ht="15.75" customHeight="1" spans="1:42">
      <c r="A28" s="200"/>
      <c r="B28" s="279" t="e">
        <f>"NUMBER OF TRANSFORMER INSTALLED AS ON "&amp;TEXT(EOMONTH([2]Title!F16,0),"DD.MM.YYYY")</f>
        <v>#REF!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5"/>
      <c r="R28" s="200"/>
      <c r="S28" s="23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  <c r="AF28" s="200"/>
      <c r="AG28" s="200"/>
      <c r="AH28" s="200"/>
      <c r="AI28" s="200"/>
      <c r="AJ28" s="200"/>
      <c r="AK28" s="200"/>
      <c r="AL28" s="200"/>
      <c r="AM28" s="200"/>
      <c r="AN28" s="200"/>
      <c r="AO28" s="200"/>
      <c r="AP28" s="200"/>
    </row>
    <row r="29" ht="15.75" customHeight="1" spans="1:42">
      <c r="A29" s="200"/>
      <c r="B29" s="200"/>
      <c r="C29" s="200"/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3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00"/>
    </row>
    <row r="30" ht="1.5" customHeight="1" spans="1:42">
      <c r="A30" s="200"/>
      <c r="B30" s="200"/>
      <c r="C30" s="200"/>
      <c r="D30" s="200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3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  <c r="AD30" s="200"/>
      <c r="AE30" s="200"/>
      <c r="AF30" s="200"/>
      <c r="AG30" s="200"/>
      <c r="AH30" s="200"/>
      <c r="AI30" s="200"/>
      <c r="AJ30" s="200"/>
      <c r="AK30" s="200"/>
      <c r="AL30" s="200"/>
      <c r="AM30" s="200"/>
      <c r="AN30" s="200"/>
      <c r="AO30" s="200"/>
      <c r="AP30" s="200"/>
    </row>
    <row r="31" ht="15.75" hidden="1" customHeight="1" spans="1:42">
      <c r="A31" s="200"/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0"/>
      <c r="M31" s="200"/>
      <c r="N31" s="200"/>
      <c r="O31" s="200"/>
      <c r="P31" s="200"/>
      <c r="Q31" s="200"/>
      <c r="R31" s="200"/>
      <c r="S31" s="230"/>
      <c r="T31" s="200"/>
      <c r="U31" s="200"/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  <c r="AF31" s="200"/>
      <c r="AG31" s="200"/>
      <c r="AH31" s="200"/>
      <c r="AI31" s="200"/>
      <c r="AJ31" s="200"/>
      <c r="AK31" s="200"/>
      <c r="AL31" s="200"/>
      <c r="AM31" s="200"/>
      <c r="AN31" s="200"/>
      <c r="AO31" s="200"/>
      <c r="AP31" s="200"/>
    </row>
    <row r="32" ht="15.75" hidden="1" customHeight="1" spans="1:42">
      <c r="A32" s="200"/>
      <c r="B32" s="200"/>
      <c r="C32" s="200"/>
      <c r="D32" s="200"/>
      <c r="E32" s="200"/>
      <c r="F32" s="200"/>
      <c r="G32" s="200"/>
      <c r="H32" s="200"/>
      <c r="I32" s="200"/>
      <c r="J32" s="200"/>
      <c r="K32" s="200"/>
      <c r="L32" s="200"/>
      <c r="M32" s="200"/>
      <c r="N32" s="200"/>
      <c r="O32" s="200"/>
      <c r="P32" s="200"/>
      <c r="Q32" s="200"/>
      <c r="R32" s="200"/>
      <c r="S32" s="23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0"/>
      <c r="AF32" s="200"/>
      <c r="AG32" s="200"/>
      <c r="AH32" s="200"/>
      <c r="AI32" s="200"/>
      <c r="AJ32" s="200"/>
      <c r="AK32" s="200"/>
      <c r="AL32" s="200"/>
      <c r="AM32" s="200"/>
      <c r="AN32" s="200"/>
      <c r="AO32" s="200"/>
      <c r="AP32" s="200"/>
    </row>
    <row r="33" ht="15.75" hidden="1" customHeight="1" spans="1:42">
      <c r="A33" s="200"/>
      <c r="B33" s="200"/>
      <c r="C33" s="200"/>
      <c r="D33" s="279" t="s">
        <v>376</v>
      </c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5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0"/>
      <c r="AF33" s="200"/>
      <c r="AG33" s="200"/>
      <c r="AH33" s="200"/>
      <c r="AI33" s="200"/>
      <c r="AJ33" s="200"/>
      <c r="AK33" s="200"/>
      <c r="AL33" s="200"/>
      <c r="AM33" s="200"/>
      <c r="AN33" s="200"/>
      <c r="AO33" s="200"/>
      <c r="AP33" s="200"/>
    </row>
    <row r="34" ht="15.75" customHeight="1" spans="1:42">
      <c r="A34" s="48" t="s">
        <v>169</v>
      </c>
      <c r="B34" s="48" t="s">
        <v>206</v>
      </c>
      <c r="C34" s="355"/>
      <c r="D34" s="48" t="s">
        <v>358</v>
      </c>
      <c r="E34" s="48" t="s">
        <v>359</v>
      </c>
      <c r="F34" s="48" t="s">
        <v>360</v>
      </c>
      <c r="G34" s="48" t="s">
        <v>361</v>
      </c>
      <c r="H34" s="48" t="s">
        <v>362</v>
      </c>
      <c r="I34" s="48" t="s">
        <v>363</v>
      </c>
      <c r="J34" s="48" t="s">
        <v>364</v>
      </c>
      <c r="K34" s="48" t="s">
        <v>365</v>
      </c>
      <c r="L34" s="48" t="s">
        <v>366</v>
      </c>
      <c r="M34" s="48" t="s">
        <v>367</v>
      </c>
      <c r="N34" s="48" t="s">
        <v>368</v>
      </c>
      <c r="O34" s="48" t="s">
        <v>369</v>
      </c>
      <c r="P34" s="48" t="s">
        <v>370</v>
      </c>
      <c r="Q34" s="48" t="s">
        <v>371</v>
      </c>
      <c r="R34" s="372" t="s">
        <v>372</v>
      </c>
      <c r="S34" s="231" t="s">
        <v>30</v>
      </c>
      <c r="T34" s="200"/>
      <c r="U34" s="200"/>
      <c r="V34" s="200"/>
      <c r="W34" s="200"/>
      <c r="X34" s="200"/>
      <c r="Y34" s="200"/>
      <c r="Z34" s="200"/>
      <c r="AA34" s="200"/>
      <c r="AB34" s="200"/>
      <c r="AC34" s="200"/>
      <c r="AD34" s="200"/>
      <c r="AE34" s="200"/>
      <c r="AF34" s="200"/>
      <c r="AG34" s="200"/>
      <c r="AH34" s="200"/>
      <c r="AI34" s="200"/>
      <c r="AJ34" s="200"/>
      <c r="AK34" s="200"/>
      <c r="AL34" s="200"/>
      <c r="AM34" s="200"/>
      <c r="AN34" s="200"/>
      <c r="AO34" s="200"/>
      <c r="AP34" s="200"/>
    </row>
    <row r="35" ht="15.75" customHeight="1" spans="1:42">
      <c r="A35" s="36"/>
      <c r="B35" s="36"/>
      <c r="C35" s="356"/>
      <c r="D35" s="201"/>
      <c r="E35" s="201"/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32"/>
      <c r="T35" s="200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  <c r="AF35" s="200"/>
      <c r="AG35" s="200"/>
      <c r="AH35" s="200"/>
      <c r="AI35" s="200"/>
      <c r="AJ35" s="200"/>
      <c r="AK35" s="200"/>
      <c r="AL35" s="200"/>
      <c r="AM35" s="200"/>
      <c r="AN35" s="200"/>
      <c r="AO35" s="200"/>
      <c r="AP35" s="200"/>
    </row>
    <row r="36" ht="15.75" customHeight="1" spans="1:42">
      <c r="A36" s="201">
        <v>1</v>
      </c>
      <c r="B36" s="357" t="s">
        <v>16</v>
      </c>
      <c r="C36" s="201"/>
      <c r="D36" s="202">
        <f t="shared" ref="D36:R36" si="5">D7</f>
        <v>0</v>
      </c>
      <c r="E36" s="202">
        <f t="shared" si="5"/>
        <v>0</v>
      </c>
      <c r="F36" s="202">
        <f t="shared" si="5"/>
        <v>0</v>
      </c>
      <c r="G36" s="202">
        <f t="shared" si="5"/>
        <v>0</v>
      </c>
      <c r="H36" s="202">
        <f t="shared" si="5"/>
        <v>1</v>
      </c>
      <c r="I36" s="202">
        <f t="shared" si="5"/>
        <v>0</v>
      </c>
      <c r="J36" s="202">
        <f t="shared" si="5"/>
        <v>0</v>
      </c>
      <c r="K36" s="202">
        <f t="shared" si="5"/>
        <v>0</v>
      </c>
      <c r="L36" s="202">
        <f t="shared" si="5"/>
        <v>85</v>
      </c>
      <c r="M36" s="202">
        <f t="shared" si="5"/>
        <v>374</v>
      </c>
      <c r="N36" s="202">
        <f t="shared" si="5"/>
        <v>1</v>
      </c>
      <c r="O36" s="202">
        <f t="shared" si="5"/>
        <v>368</v>
      </c>
      <c r="P36" s="202">
        <f t="shared" si="5"/>
        <v>120</v>
      </c>
      <c r="Q36" s="202">
        <f t="shared" si="5"/>
        <v>44</v>
      </c>
      <c r="R36" s="202">
        <f t="shared" si="5"/>
        <v>0</v>
      </c>
      <c r="S36" s="233">
        <f t="shared" ref="S36:S37" si="6">SUM(D36:R36)</f>
        <v>993</v>
      </c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200"/>
      <c r="AG36" s="200"/>
      <c r="AH36" s="200"/>
      <c r="AI36" s="200"/>
      <c r="AJ36" s="200"/>
      <c r="AK36" s="200"/>
      <c r="AL36" s="200"/>
      <c r="AM36" s="200"/>
      <c r="AN36" s="200"/>
      <c r="AO36" s="200"/>
      <c r="AP36" s="200"/>
    </row>
    <row r="37" ht="15.75" customHeight="1" spans="1:42">
      <c r="A37" s="53">
        <v>2</v>
      </c>
      <c r="B37" s="94" t="s">
        <v>18</v>
      </c>
      <c r="C37" s="94" t="s">
        <v>155</v>
      </c>
      <c r="D37" s="202">
        <f t="shared" ref="D37:R37" si="7">D8</f>
        <v>0</v>
      </c>
      <c r="E37" s="202">
        <f t="shared" si="7"/>
        <v>0</v>
      </c>
      <c r="F37" s="202">
        <f t="shared" si="7"/>
        <v>0</v>
      </c>
      <c r="G37" s="202">
        <f t="shared" si="7"/>
        <v>0</v>
      </c>
      <c r="H37" s="202">
        <f t="shared" si="7"/>
        <v>0</v>
      </c>
      <c r="I37" s="202">
        <f t="shared" si="7"/>
        <v>0</v>
      </c>
      <c r="J37" s="202">
        <f t="shared" si="7"/>
        <v>0</v>
      </c>
      <c r="K37" s="202">
        <f t="shared" si="7"/>
        <v>0</v>
      </c>
      <c r="L37" s="202">
        <f t="shared" si="7"/>
        <v>62</v>
      </c>
      <c r="M37" s="202">
        <f t="shared" si="7"/>
        <v>181</v>
      </c>
      <c r="N37" s="202">
        <f t="shared" si="7"/>
        <v>0</v>
      </c>
      <c r="O37" s="202">
        <f t="shared" si="7"/>
        <v>142</v>
      </c>
      <c r="P37" s="202">
        <f t="shared" si="7"/>
        <v>13</v>
      </c>
      <c r="Q37" s="202">
        <f t="shared" si="7"/>
        <v>19</v>
      </c>
      <c r="R37" s="202">
        <f t="shared" si="7"/>
        <v>0</v>
      </c>
      <c r="S37" s="233">
        <f t="shared" si="6"/>
        <v>417</v>
      </c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0"/>
      <c r="AJ37" s="200"/>
      <c r="AK37" s="200"/>
      <c r="AL37" s="200"/>
      <c r="AM37" s="200"/>
      <c r="AN37" s="200"/>
      <c r="AO37" s="200"/>
      <c r="AP37" s="200"/>
    </row>
    <row r="38" ht="15.75" customHeight="1" spans="1:42">
      <c r="A38" s="53">
        <v>3</v>
      </c>
      <c r="B38" s="359" t="s">
        <v>17</v>
      </c>
      <c r="C38" s="94" t="s">
        <v>155</v>
      </c>
      <c r="D38" s="202">
        <f t="shared" ref="D38:R38" si="8">D9</f>
        <v>0</v>
      </c>
      <c r="E38" s="202">
        <f t="shared" si="8"/>
        <v>0</v>
      </c>
      <c r="F38" s="202">
        <f t="shared" si="8"/>
        <v>0</v>
      </c>
      <c r="G38" s="202">
        <f t="shared" si="8"/>
        <v>0</v>
      </c>
      <c r="H38" s="202">
        <f t="shared" si="8"/>
        <v>0</v>
      </c>
      <c r="I38" s="202">
        <f t="shared" si="8"/>
        <v>0</v>
      </c>
      <c r="J38" s="202">
        <f t="shared" si="8"/>
        <v>0</v>
      </c>
      <c r="K38" s="202">
        <f t="shared" si="8"/>
        <v>0</v>
      </c>
      <c r="L38" s="202">
        <f t="shared" si="8"/>
        <v>32</v>
      </c>
      <c r="M38" s="202">
        <f t="shared" si="8"/>
        <v>160</v>
      </c>
      <c r="N38" s="202">
        <f t="shared" si="8"/>
        <v>1</v>
      </c>
      <c r="O38" s="202">
        <f t="shared" si="8"/>
        <v>124</v>
      </c>
      <c r="P38" s="202">
        <f t="shared" si="8"/>
        <v>55</v>
      </c>
      <c r="Q38" s="202">
        <f t="shared" si="8"/>
        <v>39</v>
      </c>
      <c r="R38" s="202">
        <f t="shared" si="8"/>
        <v>0</v>
      </c>
      <c r="S38" s="233">
        <f>SUM(D38+E38+F38+G38+H38+I38+J38+K38+L38+M38+N38+O38+P38+Q38+R38)</f>
        <v>411</v>
      </c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  <c r="AF38" s="200"/>
      <c r="AG38" s="200"/>
      <c r="AH38" s="200"/>
      <c r="AI38" s="200"/>
      <c r="AJ38" s="200"/>
      <c r="AK38" s="200"/>
      <c r="AL38" s="200"/>
      <c r="AM38" s="200"/>
      <c r="AN38" s="200"/>
      <c r="AO38" s="200"/>
      <c r="AP38" s="200"/>
    </row>
    <row r="39" ht="15.75" customHeight="1" spans="1:42">
      <c r="A39" s="53">
        <v>4</v>
      </c>
      <c r="B39" s="359" t="s">
        <v>15</v>
      </c>
      <c r="C39" s="94" t="s">
        <v>155</v>
      </c>
      <c r="D39" s="202">
        <f t="shared" ref="D39:R39" si="9">D10</f>
        <v>0</v>
      </c>
      <c r="E39" s="202">
        <f t="shared" si="9"/>
        <v>0</v>
      </c>
      <c r="F39" s="202">
        <f t="shared" si="9"/>
        <v>0</v>
      </c>
      <c r="G39" s="202">
        <f t="shared" si="9"/>
        <v>0</v>
      </c>
      <c r="H39" s="202">
        <f t="shared" si="9"/>
        <v>0</v>
      </c>
      <c r="I39" s="202">
        <f t="shared" si="9"/>
        <v>0</v>
      </c>
      <c r="J39" s="202">
        <f t="shared" si="9"/>
        <v>0</v>
      </c>
      <c r="K39" s="202">
        <f t="shared" si="9"/>
        <v>0</v>
      </c>
      <c r="L39" s="202">
        <f t="shared" si="9"/>
        <v>115</v>
      </c>
      <c r="M39" s="202">
        <f t="shared" si="9"/>
        <v>385</v>
      </c>
      <c r="N39" s="202">
        <f t="shared" si="9"/>
        <v>1</v>
      </c>
      <c r="O39" s="202">
        <f t="shared" si="9"/>
        <v>381</v>
      </c>
      <c r="P39" s="202">
        <f t="shared" si="9"/>
        <v>52</v>
      </c>
      <c r="Q39" s="202">
        <f t="shared" si="9"/>
        <v>22</v>
      </c>
      <c r="R39" s="202">
        <f t="shared" si="9"/>
        <v>0</v>
      </c>
      <c r="S39" s="233">
        <f t="shared" ref="S39:S41" si="10">SUM(D39:R39)</f>
        <v>956</v>
      </c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0"/>
      <c r="AF39" s="200"/>
      <c r="AG39" s="200"/>
      <c r="AH39" s="200"/>
      <c r="AI39" s="200"/>
      <c r="AJ39" s="200"/>
      <c r="AK39" s="200"/>
      <c r="AL39" s="200"/>
      <c r="AM39" s="200"/>
      <c r="AN39" s="200"/>
      <c r="AO39" s="200"/>
      <c r="AP39" s="200"/>
    </row>
    <row r="40" ht="15.75" customHeight="1" spans="1:42">
      <c r="A40" s="48">
        <v>5</v>
      </c>
      <c r="B40" s="212" t="s">
        <v>14</v>
      </c>
      <c r="C40" s="94" t="s">
        <v>155</v>
      </c>
      <c r="D40" s="202">
        <f t="shared" ref="D40:R40" si="11">D11-D41</f>
        <v>0</v>
      </c>
      <c r="E40" s="202">
        <f t="shared" si="11"/>
        <v>0</v>
      </c>
      <c r="F40" s="202">
        <f t="shared" si="11"/>
        <v>0</v>
      </c>
      <c r="G40" s="202">
        <f t="shared" si="11"/>
        <v>0</v>
      </c>
      <c r="H40" s="202">
        <f t="shared" si="11"/>
        <v>0</v>
      </c>
      <c r="I40" s="202">
        <f t="shared" si="11"/>
        <v>-1</v>
      </c>
      <c r="J40" s="202">
        <f t="shared" si="11"/>
        <v>0</v>
      </c>
      <c r="K40" s="202">
        <f t="shared" si="11"/>
        <v>0</v>
      </c>
      <c r="L40" s="202">
        <f t="shared" si="11"/>
        <v>28</v>
      </c>
      <c r="M40" s="202">
        <f t="shared" si="11"/>
        <v>101</v>
      </c>
      <c r="N40" s="202">
        <f t="shared" si="11"/>
        <v>0</v>
      </c>
      <c r="O40" s="202">
        <f t="shared" si="11"/>
        <v>63</v>
      </c>
      <c r="P40" s="202">
        <f t="shared" si="11"/>
        <v>11</v>
      </c>
      <c r="Q40" s="202">
        <f t="shared" si="11"/>
        <v>6</v>
      </c>
      <c r="R40" s="202">
        <f t="shared" si="11"/>
        <v>0</v>
      </c>
      <c r="S40" s="233">
        <f t="shared" si="10"/>
        <v>208</v>
      </c>
      <c r="T40" s="200" t="s">
        <v>118</v>
      </c>
      <c r="U40" s="200"/>
      <c r="V40" s="200"/>
      <c r="W40" s="200"/>
      <c r="X40" s="200"/>
      <c r="Y40" s="200"/>
      <c r="Z40" s="200"/>
      <c r="AA40" s="200"/>
      <c r="AB40" s="200"/>
      <c r="AC40" s="200"/>
      <c r="AD40" s="200"/>
      <c r="AE40" s="200"/>
      <c r="AF40" s="200"/>
      <c r="AG40" s="200"/>
      <c r="AH40" s="200"/>
      <c r="AI40" s="200"/>
      <c r="AJ40" s="200"/>
      <c r="AK40" s="200"/>
      <c r="AL40" s="200"/>
      <c r="AM40" s="200"/>
      <c r="AN40" s="200"/>
      <c r="AO40" s="200"/>
      <c r="AP40" s="200"/>
    </row>
    <row r="41" ht="15.75" customHeight="1" spans="1:42">
      <c r="A41" s="36"/>
      <c r="B41" s="36"/>
      <c r="C41" s="94" t="s">
        <v>155</v>
      </c>
      <c r="D41" s="362">
        <v>0</v>
      </c>
      <c r="E41" s="362">
        <v>0</v>
      </c>
      <c r="F41" s="362">
        <v>0</v>
      </c>
      <c r="G41" s="362">
        <v>0</v>
      </c>
      <c r="H41" s="363">
        <v>2</v>
      </c>
      <c r="I41" s="363">
        <v>6</v>
      </c>
      <c r="J41" s="362">
        <v>0</v>
      </c>
      <c r="K41" s="362">
        <v>3</v>
      </c>
      <c r="L41" s="363">
        <v>139</v>
      </c>
      <c r="M41" s="363">
        <v>81</v>
      </c>
      <c r="N41" s="362">
        <v>0</v>
      </c>
      <c r="O41" s="363">
        <v>23</v>
      </c>
      <c r="P41" s="363">
        <v>0</v>
      </c>
      <c r="Q41" s="363">
        <v>0</v>
      </c>
      <c r="R41" s="363">
        <v>0</v>
      </c>
      <c r="S41" s="362">
        <f t="shared" si="10"/>
        <v>254</v>
      </c>
      <c r="T41" s="200" t="s">
        <v>113</v>
      </c>
      <c r="U41" s="200"/>
      <c r="V41" s="200"/>
      <c r="W41" s="200"/>
      <c r="X41" s="200"/>
      <c r="Y41" s="200"/>
      <c r="Z41" s="200"/>
      <c r="AA41" s="200"/>
      <c r="AB41" s="200"/>
      <c r="AC41" s="200"/>
      <c r="AD41" s="200"/>
      <c r="AE41" s="200"/>
      <c r="AF41" s="200"/>
      <c r="AG41" s="200"/>
      <c r="AH41" s="200"/>
      <c r="AI41" s="200"/>
      <c r="AJ41" s="200"/>
      <c r="AK41" s="200"/>
      <c r="AL41" s="200"/>
      <c r="AM41" s="200"/>
      <c r="AN41" s="200"/>
      <c r="AO41" s="200"/>
      <c r="AP41" s="200"/>
    </row>
    <row r="42" ht="15.75" customHeight="1" spans="1:42">
      <c r="A42" s="364" t="s">
        <v>167</v>
      </c>
      <c r="B42" s="34"/>
      <c r="C42" s="365"/>
      <c r="D42" s="207">
        <f t="shared" ref="D42:S42" si="12">SUM(D36:D41)</f>
        <v>0</v>
      </c>
      <c r="E42" s="207">
        <f t="shared" si="12"/>
        <v>0</v>
      </c>
      <c r="F42" s="207">
        <f t="shared" si="12"/>
        <v>0</v>
      </c>
      <c r="G42" s="207">
        <f t="shared" si="12"/>
        <v>0</v>
      </c>
      <c r="H42" s="207">
        <f t="shared" si="12"/>
        <v>3</v>
      </c>
      <c r="I42" s="207">
        <f t="shared" si="12"/>
        <v>5</v>
      </c>
      <c r="J42" s="207">
        <f t="shared" si="12"/>
        <v>0</v>
      </c>
      <c r="K42" s="207">
        <f t="shared" si="12"/>
        <v>3</v>
      </c>
      <c r="L42" s="207">
        <f t="shared" si="12"/>
        <v>461</v>
      </c>
      <c r="M42" s="207">
        <f t="shared" si="12"/>
        <v>1282</v>
      </c>
      <c r="N42" s="207">
        <f t="shared" si="12"/>
        <v>3</v>
      </c>
      <c r="O42" s="207">
        <f t="shared" si="12"/>
        <v>1101</v>
      </c>
      <c r="P42" s="207">
        <f t="shared" si="12"/>
        <v>251</v>
      </c>
      <c r="Q42" s="207">
        <f t="shared" si="12"/>
        <v>130</v>
      </c>
      <c r="R42" s="207">
        <f t="shared" si="12"/>
        <v>0</v>
      </c>
      <c r="S42" s="207">
        <f t="shared" si="12"/>
        <v>3239</v>
      </c>
      <c r="T42" s="200"/>
      <c r="U42" s="200"/>
      <c r="V42" s="200"/>
      <c r="W42" s="200"/>
      <c r="X42" s="200"/>
      <c r="Y42" s="200"/>
      <c r="Z42" s="200"/>
      <c r="AA42" s="200"/>
      <c r="AB42" s="200"/>
      <c r="AC42" s="200"/>
      <c r="AD42" s="200"/>
      <c r="AE42" s="200"/>
      <c r="AF42" s="200"/>
      <c r="AG42" s="200"/>
      <c r="AH42" s="200"/>
      <c r="AI42" s="200"/>
      <c r="AJ42" s="200"/>
      <c r="AK42" s="200"/>
      <c r="AL42" s="200"/>
      <c r="AM42" s="200"/>
      <c r="AN42" s="200"/>
      <c r="AO42" s="200"/>
      <c r="AP42" s="200"/>
    </row>
    <row r="43" ht="15.75" customHeight="1" spans="1:42">
      <c r="A43" s="366" t="s">
        <v>167</v>
      </c>
      <c r="B43" s="367"/>
      <c r="C43" s="200"/>
      <c r="D43" s="200">
        <f t="shared" ref="D43:S43" si="13">D42-D41</f>
        <v>0</v>
      </c>
      <c r="E43" s="200">
        <f t="shared" si="13"/>
        <v>0</v>
      </c>
      <c r="F43" s="200">
        <f t="shared" si="13"/>
        <v>0</v>
      </c>
      <c r="G43" s="200">
        <f t="shared" si="13"/>
        <v>0</v>
      </c>
      <c r="H43" s="200">
        <f t="shared" si="13"/>
        <v>1</v>
      </c>
      <c r="I43" s="200">
        <f t="shared" si="13"/>
        <v>-1</v>
      </c>
      <c r="J43" s="200">
        <f t="shared" si="13"/>
        <v>0</v>
      </c>
      <c r="K43" s="200">
        <f t="shared" si="13"/>
        <v>0</v>
      </c>
      <c r="L43" s="200">
        <f t="shared" si="13"/>
        <v>322</v>
      </c>
      <c r="M43" s="200">
        <f t="shared" si="13"/>
        <v>1201</v>
      </c>
      <c r="N43" s="200">
        <f t="shared" si="13"/>
        <v>3</v>
      </c>
      <c r="O43" s="200">
        <f t="shared" si="13"/>
        <v>1078</v>
      </c>
      <c r="P43" s="200">
        <f t="shared" si="13"/>
        <v>251</v>
      </c>
      <c r="Q43" s="200">
        <f t="shared" si="13"/>
        <v>130</v>
      </c>
      <c r="R43" s="200">
        <f t="shared" si="13"/>
        <v>0</v>
      </c>
      <c r="S43" s="200">
        <f t="shared" si="13"/>
        <v>2985</v>
      </c>
      <c r="T43" s="200" t="s">
        <v>118</v>
      </c>
      <c r="U43" s="200"/>
      <c r="V43" s="200"/>
      <c r="W43" s="200"/>
      <c r="X43" s="200"/>
      <c r="Y43" s="200"/>
      <c r="Z43" s="200"/>
      <c r="AA43" s="200"/>
      <c r="AB43" s="200"/>
      <c r="AC43" s="200"/>
      <c r="AD43" s="200"/>
      <c r="AE43" s="200"/>
      <c r="AF43" s="200"/>
      <c r="AG43" s="200"/>
      <c r="AH43" s="200"/>
      <c r="AI43" s="200"/>
      <c r="AJ43" s="200"/>
      <c r="AK43" s="200"/>
      <c r="AL43" s="200"/>
      <c r="AM43" s="200"/>
      <c r="AN43" s="200"/>
      <c r="AO43" s="200"/>
      <c r="AP43" s="200"/>
    </row>
    <row r="44" ht="15.75" customHeight="1" spans="1:42">
      <c r="A44" s="200"/>
      <c r="B44" s="200"/>
      <c r="C44" s="200"/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3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  <c r="AD44" s="200"/>
      <c r="AE44" s="200"/>
      <c r="AF44" s="200"/>
      <c r="AG44" s="200"/>
      <c r="AH44" s="200"/>
      <c r="AI44" s="200"/>
      <c r="AJ44" s="200"/>
      <c r="AK44" s="200"/>
      <c r="AL44" s="200"/>
      <c r="AM44" s="200"/>
      <c r="AN44" s="200"/>
      <c r="AO44" s="200"/>
      <c r="AP44" s="200"/>
    </row>
    <row r="45" ht="15.75" customHeight="1" spans="1:42">
      <c r="A45" s="200"/>
      <c r="B45" s="200"/>
      <c r="C45" s="200"/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30"/>
      <c r="T45" s="200"/>
      <c r="U45" s="200"/>
      <c r="V45" s="200"/>
      <c r="W45" s="200"/>
      <c r="X45" s="200"/>
      <c r="Y45" s="200"/>
      <c r="Z45" s="200"/>
      <c r="AA45" s="200"/>
      <c r="AB45" s="200"/>
      <c r="AC45" s="200"/>
      <c r="AD45" s="200"/>
      <c r="AE45" s="200"/>
      <c r="AF45" s="200"/>
      <c r="AG45" s="200"/>
      <c r="AH45" s="200"/>
      <c r="AI45" s="200"/>
      <c r="AJ45" s="200"/>
      <c r="AK45" s="200"/>
      <c r="AL45" s="200"/>
      <c r="AM45" s="200"/>
      <c r="AN45" s="200"/>
      <c r="AO45" s="200"/>
      <c r="AP45" s="200"/>
    </row>
    <row r="46" ht="23.25" customHeight="1" spans="1:42">
      <c r="A46" s="200"/>
      <c r="B46" s="200"/>
      <c r="C46" s="200"/>
      <c r="D46" s="94" t="s">
        <v>156</v>
      </c>
      <c r="E46" s="53">
        <f>S41</f>
        <v>254</v>
      </c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30"/>
      <c r="T46" s="200"/>
      <c r="U46" s="200"/>
      <c r="V46" s="200"/>
      <c r="W46" s="200"/>
      <c r="X46" s="200"/>
      <c r="Y46" s="200"/>
      <c r="Z46" s="200"/>
      <c r="AA46" s="200"/>
      <c r="AB46" s="200"/>
      <c r="AC46" s="200"/>
      <c r="AD46" s="200"/>
      <c r="AE46" s="200"/>
      <c r="AF46" s="200"/>
      <c r="AG46" s="200"/>
      <c r="AH46" s="200"/>
      <c r="AI46" s="200"/>
      <c r="AJ46" s="200"/>
      <c r="AK46" s="200"/>
      <c r="AL46" s="200"/>
      <c r="AM46" s="200"/>
      <c r="AN46" s="200"/>
      <c r="AO46" s="200"/>
      <c r="AP46" s="200"/>
    </row>
    <row r="47" ht="15.75" customHeight="1" spans="1:42">
      <c r="A47" s="200"/>
      <c r="B47" s="200"/>
      <c r="C47" s="48" t="s">
        <v>377</v>
      </c>
      <c r="D47" s="94" t="s">
        <v>155</v>
      </c>
      <c r="E47" s="53">
        <f>S36+S37+S38+S39+S40</f>
        <v>2985</v>
      </c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30"/>
      <c r="T47" s="200"/>
      <c r="U47" s="200"/>
      <c r="V47" s="200"/>
      <c r="W47" s="200"/>
      <c r="X47" s="200"/>
      <c r="Y47" s="200"/>
      <c r="Z47" s="200"/>
      <c r="AA47" s="200"/>
      <c r="AB47" s="200"/>
      <c r="AC47" s="200"/>
      <c r="AD47" s="200"/>
      <c r="AE47" s="200"/>
      <c r="AF47" s="200"/>
      <c r="AG47" s="200"/>
      <c r="AH47" s="200"/>
      <c r="AI47" s="200"/>
      <c r="AJ47" s="200"/>
      <c r="AK47" s="200"/>
      <c r="AL47" s="200"/>
      <c r="AM47" s="200"/>
      <c r="AN47" s="200"/>
      <c r="AO47" s="200"/>
      <c r="AP47" s="200"/>
    </row>
    <row r="48" ht="15.75" customHeight="1" spans="1:42">
      <c r="A48" s="200"/>
      <c r="B48" s="200"/>
      <c r="C48" s="36"/>
      <c r="D48" s="53" t="s">
        <v>6</v>
      </c>
      <c r="E48" s="53">
        <f>SUM(E46:E47)</f>
        <v>3239</v>
      </c>
      <c r="F48" s="200"/>
      <c r="G48" s="200"/>
      <c r="H48" s="200"/>
      <c r="I48" s="200"/>
      <c r="J48" s="200"/>
      <c r="K48" s="200"/>
      <c r="L48" s="200"/>
      <c r="M48" s="200"/>
      <c r="N48" s="200"/>
      <c r="O48" s="200"/>
      <c r="P48" s="200"/>
      <c r="Q48" s="200"/>
      <c r="R48" s="200"/>
      <c r="S48" s="230"/>
      <c r="T48" s="200"/>
      <c r="U48" s="200"/>
      <c r="V48" s="200"/>
      <c r="W48" s="200"/>
      <c r="X48" s="200"/>
      <c r="Y48" s="200"/>
      <c r="Z48" s="200"/>
      <c r="AA48" s="200"/>
      <c r="AB48" s="200"/>
      <c r="AC48" s="200"/>
      <c r="AD48" s="200"/>
      <c r="AE48" s="200"/>
      <c r="AF48" s="200"/>
      <c r="AG48" s="200"/>
      <c r="AH48" s="200"/>
      <c r="AI48" s="200"/>
      <c r="AJ48" s="200"/>
      <c r="AK48" s="200"/>
      <c r="AL48" s="200"/>
      <c r="AM48" s="200"/>
      <c r="AN48" s="200"/>
      <c r="AO48" s="200"/>
      <c r="AP48" s="200"/>
    </row>
    <row r="49" ht="15.75" customHeight="1" spans="1:42">
      <c r="A49" s="200"/>
      <c r="B49" s="200"/>
      <c r="C49" s="200"/>
      <c r="D49" s="200"/>
      <c r="E49" s="200"/>
      <c r="F49" s="200"/>
      <c r="G49" s="200"/>
      <c r="H49" s="200"/>
      <c r="I49" s="200"/>
      <c r="J49" s="200"/>
      <c r="K49" s="200"/>
      <c r="L49" s="200"/>
      <c r="M49" s="200"/>
      <c r="N49" s="200"/>
      <c r="O49" s="200"/>
      <c r="P49" s="200"/>
      <c r="Q49" s="200"/>
      <c r="R49" s="200"/>
      <c r="S49" s="230"/>
      <c r="T49" s="200"/>
      <c r="U49" s="200"/>
      <c r="V49" s="200"/>
      <c r="W49" s="200"/>
      <c r="X49" s="200"/>
      <c r="Y49" s="200"/>
      <c r="Z49" s="200"/>
      <c r="AA49" s="200"/>
      <c r="AB49" s="200"/>
      <c r="AC49" s="200"/>
      <c r="AD49" s="200"/>
      <c r="AE49" s="200"/>
      <c r="AF49" s="200"/>
      <c r="AG49" s="200"/>
      <c r="AH49" s="200"/>
      <c r="AI49" s="200"/>
      <c r="AJ49" s="200"/>
      <c r="AK49" s="200"/>
      <c r="AL49" s="200"/>
      <c r="AM49" s="200"/>
      <c r="AN49" s="200"/>
      <c r="AO49" s="200"/>
      <c r="AP49" s="200"/>
    </row>
    <row r="50" ht="15.75" customHeight="1" spans="1:42">
      <c r="A50" s="200"/>
      <c r="B50" s="200"/>
      <c r="C50" s="200"/>
      <c r="D50" s="200"/>
      <c r="E50" s="200"/>
      <c r="F50" s="200"/>
      <c r="G50" s="200"/>
      <c r="H50" s="200"/>
      <c r="I50" s="200"/>
      <c r="J50" s="200"/>
      <c r="K50" s="200"/>
      <c r="L50" s="200"/>
      <c r="M50" s="200"/>
      <c r="N50" s="200"/>
      <c r="O50" s="200"/>
      <c r="P50" s="200"/>
      <c r="Q50" s="200"/>
      <c r="R50" s="200"/>
      <c r="S50" s="230"/>
      <c r="T50" s="200"/>
      <c r="U50" s="200"/>
      <c r="V50" s="200"/>
      <c r="W50" s="200"/>
      <c r="X50" s="200"/>
      <c r="Y50" s="200"/>
      <c r="Z50" s="200"/>
      <c r="AA50" s="200"/>
      <c r="AB50" s="200"/>
      <c r="AC50" s="200"/>
      <c r="AD50" s="200"/>
      <c r="AE50" s="200"/>
      <c r="AF50" s="200"/>
      <c r="AG50" s="200"/>
      <c r="AH50" s="200"/>
      <c r="AI50" s="200"/>
      <c r="AJ50" s="200"/>
      <c r="AK50" s="200"/>
      <c r="AL50" s="200"/>
      <c r="AM50" s="200"/>
      <c r="AN50" s="200"/>
      <c r="AO50" s="200"/>
      <c r="AP50" s="200"/>
    </row>
    <row r="51" ht="15.75" customHeight="1" spans="1:42">
      <c r="A51" s="200"/>
      <c r="B51" s="200"/>
      <c r="C51" s="200"/>
      <c r="D51" s="200"/>
      <c r="E51" s="200"/>
      <c r="F51" s="200"/>
      <c r="G51" s="200"/>
      <c r="H51" s="200"/>
      <c r="I51" s="200"/>
      <c r="J51" s="200"/>
      <c r="K51" s="200"/>
      <c r="L51" s="200"/>
      <c r="M51" s="200"/>
      <c r="N51" s="200"/>
      <c r="O51" s="200"/>
      <c r="P51" s="200"/>
      <c r="Q51" s="200"/>
      <c r="R51" s="200"/>
      <c r="S51" s="230"/>
      <c r="T51" s="200"/>
      <c r="U51" s="200"/>
      <c r="V51" s="200"/>
      <c r="W51" s="200"/>
      <c r="X51" s="200"/>
      <c r="Y51" s="200"/>
      <c r="Z51" s="200"/>
      <c r="AA51" s="200"/>
      <c r="AB51" s="200"/>
      <c r="AC51" s="200"/>
      <c r="AD51" s="200"/>
      <c r="AE51" s="200"/>
      <c r="AF51" s="200"/>
      <c r="AG51" s="200"/>
      <c r="AH51" s="200"/>
      <c r="AI51" s="200"/>
      <c r="AJ51" s="200"/>
      <c r="AK51" s="200"/>
      <c r="AL51" s="200"/>
      <c r="AM51" s="200"/>
      <c r="AN51" s="200"/>
      <c r="AO51" s="200"/>
      <c r="AP51" s="200"/>
    </row>
    <row r="52" ht="15.75" customHeight="1" spans="1:42">
      <c r="A52" s="200"/>
      <c r="B52" s="200"/>
      <c r="C52" s="200"/>
      <c r="D52" s="200"/>
      <c r="E52" s="200"/>
      <c r="F52" s="200"/>
      <c r="G52" s="200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3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  <c r="AF52" s="200"/>
      <c r="AG52" s="200"/>
      <c r="AH52" s="200"/>
      <c r="AI52" s="200"/>
      <c r="AJ52" s="200"/>
      <c r="AK52" s="200"/>
      <c r="AL52" s="200"/>
      <c r="AM52" s="200"/>
      <c r="AN52" s="200"/>
      <c r="AO52" s="200"/>
      <c r="AP52" s="200"/>
    </row>
    <row r="53" ht="15.75" customHeight="1" spans="1:42">
      <c r="A53" s="200"/>
      <c r="B53" s="200"/>
      <c r="C53" s="200"/>
      <c r="D53" s="200"/>
      <c r="E53" s="200"/>
      <c r="F53" s="200"/>
      <c r="G53" s="200"/>
      <c r="H53" s="200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3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  <c r="AE53" s="200"/>
      <c r="AF53" s="200"/>
      <c r="AG53" s="200"/>
      <c r="AH53" s="200"/>
      <c r="AI53" s="200"/>
      <c r="AJ53" s="200"/>
      <c r="AK53" s="200"/>
      <c r="AL53" s="200"/>
      <c r="AM53" s="200"/>
      <c r="AN53" s="200"/>
      <c r="AO53" s="200"/>
      <c r="AP53" s="200"/>
    </row>
    <row r="54" ht="15.75" customHeight="1" spans="1:42">
      <c r="A54" s="200"/>
      <c r="B54" s="200"/>
      <c r="C54" s="200"/>
      <c r="D54" s="200"/>
      <c r="E54" s="200"/>
      <c r="F54" s="200"/>
      <c r="G54" s="200"/>
      <c r="H54" s="200"/>
      <c r="I54" s="200"/>
      <c r="J54" s="200"/>
      <c r="K54" s="200"/>
      <c r="L54" s="200"/>
      <c r="M54" s="200"/>
      <c r="N54" s="200"/>
      <c r="O54" s="200"/>
      <c r="P54" s="200"/>
      <c r="Q54" s="200"/>
      <c r="R54" s="200"/>
      <c r="S54" s="230"/>
      <c r="T54" s="200"/>
      <c r="U54" s="200"/>
      <c r="V54" s="200"/>
      <c r="W54" s="200"/>
      <c r="X54" s="200"/>
      <c r="Y54" s="200"/>
      <c r="Z54" s="200"/>
      <c r="AA54" s="200"/>
      <c r="AB54" s="200"/>
      <c r="AC54" s="200"/>
      <c r="AD54" s="200"/>
      <c r="AE54" s="200"/>
      <c r="AF54" s="200"/>
      <c r="AG54" s="200"/>
      <c r="AH54" s="200"/>
      <c r="AI54" s="200"/>
      <c r="AJ54" s="200"/>
      <c r="AK54" s="200"/>
      <c r="AL54" s="200"/>
      <c r="AM54" s="200"/>
      <c r="AN54" s="200"/>
      <c r="AO54" s="200"/>
      <c r="AP54" s="200"/>
    </row>
    <row r="55" ht="15.75" customHeight="1" spans="1:42">
      <c r="A55" s="200"/>
      <c r="B55" s="200"/>
      <c r="C55" s="200"/>
      <c r="D55" s="200"/>
      <c r="E55" s="200"/>
      <c r="F55" s="200"/>
      <c r="G55" s="200"/>
      <c r="H55" s="200"/>
      <c r="I55" s="200"/>
      <c r="J55" s="200"/>
      <c r="K55" s="200"/>
      <c r="L55" s="200"/>
      <c r="M55" s="200"/>
      <c r="N55" s="200"/>
      <c r="O55" s="200"/>
      <c r="P55" s="200"/>
      <c r="Q55" s="200"/>
      <c r="R55" s="200"/>
      <c r="S55" s="230"/>
      <c r="T55" s="200"/>
      <c r="U55" s="200"/>
      <c r="V55" s="200"/>
      <c r="W55" s="200"/>
      <c r="X55" s="200"/>
      <c r="Y55" s="200"/>
      <c r="Z55" s="200"/>
      <c r="AA55" s="200"/>
      <c r="AB55" s="200"/>
      <c r="AC55" s="200"/>
      <c r="AD55" s="200"/>
      <c r="AE55" s="200"/>
      <c r="AF55" s="200"/>
      <c r="AG55" s="200"/>
      <c r="AH55" s="200"/>
      <c r="AI55" s="200"/>
      <c r="AJ55" s="200"/>
      <c r="AK55" s="200"/>
      <c r="AL55" s="200"/>
      <c r="AM55" s="200"/>
      <c r="AN55" s="200"/>
      <c r="AO55" s="200"/>
      <c r="AP55" s="200"/>
    </row>
    <row r="56" ht="15.75" customHeight="1" spans="1:42">
      <c r="A56" s="200"/>
      <c r="B56" s="200"/>
      <c r="C56" s="200"/>
      <c r="D56" s="200"/>
      <c r="E56" s="200"/>
      <c r="F56" s="200"/>
      <c r="G56" s="200"/>
      <c r="H56" s="200"/>
      <c r="I56" s="200"/>
      <c r="J56" s="200"/>
      <c r="K56" s="200"/>
      <c r="L56" s="200"/>
      <c r="M56" s="200"/>
      <c r="N56" s="200"/>
      <c r="O56" s="200"/>
      <c r="P56" s="200"/>
      <c r="Q56" s="200"/>
      <c r="R56" s="200"/>
      <c r="S56" s="230"/>
      <c r="T56" s="200"/>
      <c r="U56" s="200"/>
      <c r="V56" s="200"/>
      <c r="W56" s="200"/>
      <c r="X56" s="200"/>
      <c r="Y56" s="200"/>
      <c r="Z56" s="200"/>
      <c r="AA56" s="200"/>
      <c r="AB56" s="200"/>
      <c r="AC56" s="200"/>
      <c r="AD56" s="200"/>
      <c r="AE56" s="200"/>
      <c r="AF56" s="200"/>
      <c r="AG56" s="200"/>
      <c r="AH56" s="200"/>
      <c r="AI56" s="200"/>
      <c r="AJ56" s="200"/>
      <c r="AK56" s="200"/>
      <c r="AL56" s="200"/>
      <c r="AM56" s="200"/>
      <c r="AN56" s="200"/>
      <c r="AO56" s="200"/>
      <c r="AP56" s="200"/>
    </row>
    <row r="57" ht="15.75" customHeight="1" spans="1:42">
      <c r="A57" s="200"/>
      <c r="B57" s="200"/>
      <c r="C57" s="200"/>
      <c r="D57" s="200"/>
      <c r="E57" s="200"/>
      <c r="F57" s="200"/>
      <c r="G57" s="200"/>
      <c r="H57" s="200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3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  <c r="AF57" s="200"/>
      <c r="AG57" s="200"/>
      <c r="AH57" s="200"/>
      <c r="AI57" s="200"/>
      <c r="AJ57" s="200"/>
      <c r="AK57" s="200"/>
      <c r="AL57" s="200"/>
      <c r="AM57" s="200"/>
      <c r="AN57" s="200"/>
      <c r="AO57" s="200"/>
      <c r="AP57" s="200"/>
    </row>
    <row r="58" ht="15.75" customHeight="1" spans="1:42">
      <c r="A58" s="200"/>
      <c r="B58" s="200"/>
      <c r="C58" s="200"/>
      <c r="D58" s="200"/>
      <c r="E58" s="200"/>
      <c r="F58" s="200"/>
      <c r="G58" s="200"/>
      <c r="H58" s="200"/>
      <c r="I58" s="200"/>
      <c r="J58" s="200"/>
      <c r="K58" s="200"/>
      <c r="L58" s="200"/>
      <c r="M58" s="200"/>
      <c r="N58" s="200"/>
      <c r="O58" s="200"/>
      <c r="P58" s="200"/>
      <c r="Q58" s="200"/>
      <c r="R58" s="200"/>
      <c r="S58" s="230"/>
      <c r="T58" s="200"/>
      <c r="U58" s="200"/>
      <c r="V58" s="200"/>
      <c r="W58" s="200"/>
      <c r="X58" s="200"/>
      <c r="Y58" s="200"/>
      <c r="Z58" s="200"/>
      <c r="AA58" s="200"/>
      <c r="AB58" s="200"/>
      <c r="AC58" s="200"/>
      <c r="AD58" s="200"/>
      <c r="AE58" s="200"/>
      <c r="AF58" s="200"/>
      <c r="AG58" s="200"/>
      <c r="AH58" s="200"/>
      <c r="AI58" s="200"/>
      <c r="AJ58" s="200"/>
      <c r="AK58" s="200"/>
      <c r="AL58" s="200"/>
      <c r="AM58" s="200"/>
      <c r="AN58" s="200"/>
      <c r="AO58" s="200"/>
      <c r="AP58" s="200"/>
    </row>
    <row r="59" ht="15.75" customHeight="1" spans="1:42">
      <c r="A59" s="200"/>
      <c r="B59" s="200"/>
      <c r="C59" s="200"/>
      <c r="D59" s="200"/>
      <c r="E59" s="200"/>
      <c r="F59" s="200"/>
      <c r="G59" s="200"/>
      <c r="H59" s="200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30"/>
      <c r="T59" s="200"/>
      <c r="U59" s="200"/>
      <c r="V59" s="200"/>
      <c r="W59" s="200"/>
      <c r="X59" s="200"/>
      <c r="Y59" s="200"/>
      <c r="Z59" s="200"/>
      <c r="AA59" s="200"/>
      <c r="AB59" s="200"/>
      <c r="AC59" s="200"/>
      <c r="AD59" s="200"/>
      <c r="AE59" s="200"/>
      <c r="AF59" s="200"/>
      <c r="AG59" s="200"/>
      <c r="AH59" s="200"/>
      <c r="AI59" s="200"/>
      <c r="AJ59" s="200"/>
      <c r="AK59" s="200"/>
      <c r="AL59" s="200"/>
      <c r="AM59" s="200"/>
      <c r="AN59" s="200"/>
      <c r="AO59" s="200"/>
      <c r="AP59" s="200"/>
    </row>
    <row r="60" ht="15.75" customHeight="1" spans="1:42">
      <c r="A60" s="200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30"/>
      <c r="T60" s="200"/>
      <c r="U60" s="200"/>
      <c r="V60" s="200"/>
      <c r="W60" s="200"/>
      <c r="X60" s="200"/>
      <c r="Y60" s="200"/>
      <c r="Z60" s="200"/>
      <c r="AA60" s="200"/>
      <c r="AB60" s="200"/>
      <c r="AC60" s="200"/>
      <c r="AD60" s="200"/>
      <c r="AE60" s="200"/>
      <c r="AF60" s="200"/>
      <c r="AG60" s="200"/>
      <c r="AH60" s="200"/>
      <c r="AI60" s="200"/>
      <c r="AJ60" s="200"/>
      <c r="AK60" s="200"/>
      <c r="AL60" s="200"/>
      <c r="AM60" s="200"/>
      <c r="AN60" s="200"/>
      <c r="AO60" s="200"/>
      <c r="AP60" s="200"/>
    </row>
    <row r="61" ht="15.75" customHeight="1" spans="1:42">
      <c r="A61" s="200"/>
      <c r="B61" s="200"/>
      <c r="C61" s="200"/>
      <c r="D61" s="200"/>
      <c r="E61" s="200"/>
      <c r="F61" s="200"/>
      <c r="G61" s="200"/>
      <c r="H61" s="200"/>
      <c r="I61" s="200"/>
      <c r="J61" s="200"/>
      <c r="K61" s="200"/>
      <c r="L61" s="200"/>
      <c r="M61" s="200"/>
      <c r="N61" s="200"/>
      <c r="O61" s="200"/>
      <c r="P61" s="200"/>
      <c r="Q61" s="200"/>
      <c r="R61" s="200"/>
      <c r="S61" s="230"/>
      <c r="T61" s="200"/>
      <c r="U61" s="200"/>
      <c r="V61" s="200"/>
      <c r="W61" s="200"/>
      <c r="X61" s="200"/>
      <c r="Y61" s="200"/>
      <c r="Z61" s="200"/>
      <c r="AA61" s="200"/>
      <c r="AB61" s="200"/>
      <c r="AC61" s="200"/>
      <c r="AD61" s="200"/>
      <c r="AE61" s="200"/>
      <c r="AF61" s="200"/>
      <c r="AG61" s="200"/>
      <c r="AH61" s="200"/>
      <c r="AI61" s="200"/>
      <c r="AJ61" s="200"/>
      <c r="AK61" s="200"/>
      <c r="AL61" s="200"/>
      <c r="AM61" s="200"/>
      <c r="AN61" s="200"/>
      <c r="AO61" s="200"/>
      <c r="AP61" s="200"/>
    </row>
    <row r="62" ht="15.75" customHeight="1" spans="1:42">
      <c r="A62" s="200"/>
      <c r="B62" s="200"/>
      <c r="C62" s="200"/>
      <c r="D62" s="200"/>
      <c r="E62" s="200"/>
      <c r="F62" s="200"/>
      <c r="G62" s="200"/>
      <c r="H62" s="200"/>
      <c r="I62" s="200"/>
      <c r="J62" s="200"/>
      <c r="K62" s="200"/>
      <c r="L62" s="200"/>
      <c r="M62" s="200"/>
      <c r="N62" s="200"/>
      <c r="O62" s="200"/>
      <c r="P62" s="200"/>
      <c r="Q62" s="200"/>
      <c r="R62" s="200"/>
      <c r="S62" s="230"/>
      <c r="T62" s="200"/>
      <c r="U62" s="200"/>
      <c r="V62" s="200"/>
      <c r="W62" s="200"/>
      <c r="X62" s="200"/>
      <c r="Y62" s="200"/>
      <c r="Z62" s="200"/>
      <c r="AA62" s="200"/>
      <c r="AB62" s="200"/>
      <c r="AC62" s="200"/>
      <c r="AD62" s="200"/>
      <c r="AE62" s="200"/>
      <c r="AF62" s="200"/>
      <c r="AG62" s="200"/>
      <c r="AH62" s="200"/>
      <c r="AI62" s="200"/>
      <c r="AJ62" s="200"/>
      <c r="AK62" s="200"/>
      <c r="AL62" s="200"/>
      <c r="AM62" s="200"/>
      <c r="AN62" s="200"/>
      <c r="AO62" s="200"/>
      <c r="AP62" s="200"/>
    </row>
    <row r="63" ht="15.75" customHeight="1" spans="1:42">
      <c r="A63" s="200"/>
      <c r="B63" s="200"/>
      <c r="C63" s="200"/>
      <c r="D63" s="200"/>
      <c r="E63" s="200"/>
      <c r="F63" s="200"/>
      <c r="G63" s="200"/>
      <c r="H63" s="200"/>
      <c r="I63" s="200"/>
      <c r="J63" s="200"/>
      <c r="K63" s="200"/>
      <c r="L63" s="200"/>
      <c r="M63" s="200"/>
      <c r="N63" s="200"/>
      <c r="O63" s="200"/>
      <c r="P63" s="200"/>
      <c r="Q63" s="200"/>
      <c r="R63" s="200"/>
      <c r="S63" s="230"/>
      <c r="T63" s="200"/>
      <c r="U63" s="200"/>
      <c r="V63" s="200"/>
      <c r="W63" s="200"/>
      <c r="X63" s="200"/>
      <c r="Y63" s="200"/>
      <c r="Z63" s="200"/>
      <c r="AA63" s="200"/>
      <c r="AB63" s="200"/>
      <c r="AC63" s="200"/>
      <c r="AD63" s="200"/>
      <c r="AE63" s="200"/>
      <c r="AF63" s="200"/>
      <c r="AG63" s="200"/>
      <c r="AH63" s="200"/>
      <c r="AI63" s="200"/>
      <c r="AJ63" s="200"/>
      <c r="AK63" s="200"/>
      <c r="AL63" s="200"/>
      <c r="AM63" s="200"/>
      <c r="AN63" s="200"/>
      <c r="AO63" s="200"/>
      <c r="AP63" s="200"/>
    </row>
    <row r="64" ht="15.75" customHeight="1" spans="1:42">
      <c r="A64" s="200"/>
      <c r="B64" s="200"/>
      <c r="C64" s="200"/>
      <c r="D64" s="200"/>
      <c r="E64" s="200"/>
      <c r="F64" s="200"/>
      <c r="G64" s="200"/>
      <c r="H64" s="200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30"/>
      <c r="T64" s="200"/>
      <c r="U64" s="200"/>
      <c r="V64" s="200"/>
      <c r="W64" s="200"/>
      <c r="X64" s="200"/>
      <c r="Y64" s="200"/>
      <c r="Z64" s="200"/>
      <c r="AA64" s="200"/>
      <c r="AB64" s="200"/>
      <c r="AC64" s="200"/>
      <c r="AD64" s="200"/>
      <c r="AE64" s="200"/>
      <c r="AF64" s="200"/>
      <c r="AG64" s="200"/>
      <c r="AH64" s="200"/>
      <c r="AI64" s="200"/>
      <c r="AJ64" s="200"/>
      <c r="AK64" s="200"/>
      <c r="AL64" s="200"/>
      <c r="AM64" s="200"/>
      <c r="AN64" s="200"/>
      <c r="AO64" s="200"/>
      <c r="AP64" s="200"/>
    </row>
    <row r="65" ht="15.75" customHeight="1" spans="1:42">
      <c r="A65" s="200"/>
      <c r="B65" s="200"/>
      <c r="C65" s="200"/>
      <c r="D65" s="200"/>
      <c r="E65" s="200"/>
      <c r="F65" s="200"/>
      <c r="G65" s="200"/>
      <c r="H65" s="200"/>
      <c r="I65" s="200"/>
      <c r="J65" s="200"/>
      <c r="K65" s="200"/>
      <c r="L65" s="200"/>
      <c r="M65" s="200"/>
      <c r="N65" s="200"/>
      <c r="O65" s="200"/>
      <c r="P65" s="200"/>
      <c r="Q65" s="200"/>
      <c r="R65" s="200"/>
      <c r="S65" s="230"/>
      <c r="T65" s="200"/>
      <c r="U65" s="200"/>
      <c r="V65" s="200"/>
      <c r="W65" s="200"/>
      <c r="X65" s="200"/>
      <c r="Y65" s="200"/>
      <c r="Z65" s="200"/>
      <c r="AA65" s="200"/>
      <c r="AB65" s="200"/>
      <c r="AC65" s="200"/>
      <c r="AD65" s="200"/>
      <c r="AE65" s="200"/>
      <c r="AF65" s="200"/>
      <c r="AG65" s="200"/>
      <c r="AH65" s="200"/>
      <c r="AI65" s="200"/>
      <c r="AJ65" s="200"/>
      <c r="AK65" s="200"/>
      <c r="AL65" s="200"/>
      <c r="AM65" s="200"/>
      <c r="AN65" s="200"/>
      <c r="AO65" s="200"/>
      <c r="AP65" s="200"/>
    </row>
    <row r="66" ht="15.75" customHeight="1" spans="1:42">
      <c r="A66" s="200"/>
      <c r="B66" s="200"/>
      <c r="C66" s="200"/>
      <c r="D66" s="200"/>
      <c r="E66" s="200"/>
      <c r="F66" s="200"/>
      <c r="G66" s="200"/>
      <c r="H66" s="200"/>
      <c r="I66" s="200"/>
      <c r="J66" s="200"/>
      <c r="K66" s="200"/>
      <c r="L66" s="200"/>
      <c r="M66" s="200"/>
      <c r="N66" s="200"/>
      <c r="O66" s="200"/>
      <c r="P66" s="200"/>
      <c r="Q66" s="200"/>
      <c r="R66" s="200"/>
      <c r="S66" s="230"/>
      <c r="T66" s="200"/>
      <c r="U66" s="200"/>
      <c r="V66" s="200"/>
      <c r="W66" s="200"/>
      <c r="X66" s="200"/>
      <c r="Y66" s="200"/>
      <c r="Z66" s="200"/>
      <c r="AA66" s="200"/>
      <c r="AB66" s="200"/>
      <c r="AC66" s="200"/>
      <c r="AD66" s="200"/>
      <c r="AE66" s="200"/>
      <c r="AF66" s="200"/>
      <c r="AG66" s="200"/>
      <c r="AH66" s="200"/>
      <c r="AI66" s="200"/>
      <c r="AJ66" s="200"/>
      <c r="AK66" s="200"/>
      <c r="AL66" s="200"/>
      <c r="AM66" s="200"/>
      <c r="AN66" s="200"/>
      <c r="AO66" s="200"/>
      <c r="AP66" s="200"/>
    </row>
    <row r="67" ht="15.75" customHeight="1" spans="1:42">
      <c r="A67" s="200"/>
      <c r="B67" s="200"/>
      <c r="C67" s="200"/>
      <c r="D67" s="200"/>
      <c r="E67" s="200"/>
      <c r="F67" s="200"/>
      <c r="G67" s="200"/>
      <c r="H67" s="200"/>
      <c r="I67" s="200"/>
      <c r="J67" s="200"/>
      <c r="K67" s="200"/>
      <c r="L67" s="200"/>
      <c r="M67" s="200"/>
      <c r="N67" s="200"/>
      <c r="O67" s="200"/>
      <c r="P67" s="200"/>
      <c r="Q67" s="200"/>
      <c r="R67" s="200"/>
      <c r="S67" s="230"/>
      <c r="T67" s="200"/>
      <c r="U67" s="200"/>
      <c r="V67" s="200"/>
      <c r="W67" s="200"/>
      <c r="X67" s="200"/>
      <c r="Y67" s="200"/>
      <c r="Z67" s="200"/>
      <c r="AA67" s="200"/>
      <c r="AB67" s="200"/>
      <c r="AC67" s="200"/>
      <c r="AD67" s="200"/>
      <c r="AE67" s="200"/>
      <c r="AF67" s="200"/>
      <c r="AG67" s="200"/>
      <c r="AH67" s="200"/>
      <c r="AI67" s="200"/>
      <c r="AJ67" s="200"/>
      <c r="AK67" s="200"/>
      <c r="AL67" s="200"/>
      <c r="AM67" s="200"/>
      <c r="AN67" s="200"/>
      <c r="AO67" s="200"/>
      <c r="AP67" s="200"/>
    </row>
    <row r="68" ht="15.75" customHeight="1" spans="1:42">
      <c r="A68" s="200"/>
      <c r="B68" s="200"/>
      <c r="C68" s="200"/>
      <c r="D68" s="200"/>
      <c r="E68" s="200"/>
      <c r="F68" s="200"/>
      <c r="G68" s="200"/>
      <c r="H68" s="200"/>
      <c r="I68" s="200"/>
      <c r="J68" s="200"/>
      <c r="K68" s="200"/>
      <c r="L68" s="200"/>
      <c r="M68" s="200"/>
      <c r="N68" s="200"/>
      <c r="O68" s="200"/>
      <c r="P68" s="200"/>
      <c r="Q68" s="200"/>
      <c r="R68" s="200"/>
      <c r="S68" s="230"/>
      <c r="T68" s="200"/>
      <c r="U68" s="200"/>
      <c r="V68" s="200"/>
      <c r="W68" s="200"/>
      <c r="X68" s="200"/>
      <c r="Y68" s="200"/>
      <c r="Z68" s="200"/>
      <c r="AA68" s="200"/>
      <c r="AB68" s="200"/>
      <c r="AC68" s="200"/>
      <c r="AD68" s="200"/>
      <c r="AE68" s="200"/>
      <c r="AF68" s="200"/>
      <c r="AG68" s="200"/>
      <c r="AH68" s="200"/>
      <c r="AI68" s="200"/>
      <c r="AJ68" s="200"/>
      <c r="AK68" s="200"/>
      <c r="AL68" s="200"/>
      <c r="AM68" s="200"/>
      <c r="AN68" s="200"/>
      <c r="AO68" s="200"/>
      <c r="AP68" s="200"/>
    </row>
    <row r="69" ht="15.75" customHeight="1" spans="1:42">
      <c r="A69" s="200"/>
      <c r="B69" s="200"/>
      <c r="C69" s="200"/>
      <c r="D69" s="200"/>
      <c r="E69" s="200"/>
      <c r="F69" s="200"/>
      <c r="G69" s="200"/>
      <c r="H69" s="200"/>
      <c r="I69" s="200"/>
      <c r="J69" s="200"/>
      <c r="K69" s="200"/>
      <c r="L69" s="200"/>
      <c r="M69" s="200"/>
      <c r="N69" s="200"/>
      <c r="O69" s="200"/>
      <c r="P69" s="200"/>
      <c r="Q69" s="200"/>
      <c r="R69" s="200"/>
      <c r="S69" s="230"/>
      <c r="T69" s="200"/>
      <c r="U69" s="200"/>
      <c r="V69" s="200"/>
      <c r="W69" s="200"/>
      <c r="X69" s="200"/>
      <c r="Y69" s="200"/>
      <c r="Z69" s="200"/>
      <c r="AA69" s="200"/>
      <c r="AB69" s="200"/>
      <c r="AC69" s="200"/>
      <c r="AD69" s="200"/>
      <c r="AE69" s="200"/>
      <c r="AF69" s="200"/>
      <c r="AG69" s="200"/>
      <c r="AH69" s="200"/>
      <c r="AI69" s="200"/>
      <c r="AJ69" s="200"/>
      <c r="AK69" s="200"/>
      <c r="AL69" s="200"/>
      <c r="AM69" s="200"/>
      <c r="AN69" s="200"/>
      <c r="AO69" s="200"/>
      <c r="AP69" s="200"/>
    </row>
    <row r="70" ht="15.75" customHeight="1" spans="1:42">
      <c r="A70" s="200"/>
      <c r="B70" s="200"/>
      <c r="C70" s="200"/>
      <c r="D70" s="200"/>
      <c r="E70" s="200"/>
      <c r="F70" s="200"/>
      <c r="G70" s="200"/>
      <c r="H70" s="200"/>
      <c r="I70" s="200"/>
      <c r="J70" s="200"/>
      <c r="K70" s="200"/>
      <c r="L70" s="200"/>
      <c r="M70" s="200"/>
      <c r="N70" s="200"/>
      <c r="O70" s="200"/>
      <c r="P70" s="200"/>
      <c r="Q70" s="200"/>
      <c r="R70" s="200"/>
      <c r="S70" s="230"/>
      <c r="T70" s="200"/>
      <c r="U70" s="200"/>
      <c r="V70" s="200"/>
      <c r="W70" s="200"/>
      <c r="X70" s="200"/>
      <c r="Y70" s="200"/>
      <c r="Z70" s="200"/>
      <c r="AA70" s="200"/>
      <c r="AB70" s="200"/>
      <c r="AC70" s="200"/>
      <c r="AD70" s="200"/>
      <c r="AE70" s="200"/>
      <c r="AF70" s="200"/>
      <c r="AG70" s="200"/>
      <c r="AH70" s="200"/>
      <c r="AI70" s="200"/>
      <c r="AJ70" s="200"/>
      <c r="AK70" s="200"/>
      <c r="AL70" s="200"/>
      <c r="AM70" s="200"/>
      <c r="AN70" s="200"/>
      <c r="AO70" s="200"/>
      <c r="AP70" s="200"/>
    </row>
    <row r="71" ht="15.75" customHeight="1" spans="1:42">
      <c r="A71" s="200"/>
      <c r="B71" s="200"/>
      <c r="C71" s="200"/>
      <c r="D71" s="200"/>
      <c r="E71" s="200"/>
      <c r="F71" s="200"/>
      <c r="G71" s="200"/>
      <c r="H71" s="200"/>
      <c r="I71" s="200"/>
      <c r="J71" s="200"/>
      <c r="K71" s="200"/>
      <c r="L71" s="200"/>
      <c r="M71" s="200"/>
      <c r="N71" s="200"/>
      <c r="O71" s="200"/>
      <c r="P71" s="200"/>
      <c r="Q71" s="200"/>
      <c r="R71" s="200"/>
      <c r="S71" s="230"/>
      <c r="T71" s="200"/>
      <c r="U71" s="200"/>
      <c r="V71" s="200"/>
      <c r="W71" s="200"/>
      <c r="X71" s="200"/>
      <c r="Y71" s="200"/>
      <c r="Z71" s="200"/>
      <c r="AA71" s="200"/>
      <c r="AB71" s="200"/>
      <c r="AC71" s="200"/>
      <c r="AD71" s="200"/>
      <c r="AE71" s="200"/>
      <c r="AF71" s="200"/>
      <c r="AG71" s="200"/>
      <c r="AH71" s="200"/>
      <c r="AI71" s="200"/>
      <c r="AJ71" s="200"/>
      <c r="AK71" s="200"/>
      <c r="AL71" s="200"/>
      <c r="AM71" s="200"/>
      <c r="AN71" s="200"/>
      <c r="AO71" s="200"/>
      <c r="AP71" s="200"/>
    </row>
    <row r="72" ht="15.75" customHeight="1" spans="1:42">
      <c r="A72" s="200"/>
      <c r="B72" s="200"/>
      <c r="C72" s="200"/>
      <c r="D72" s="200"/>
      <c r="E72" s="200"/>
      <c r="F72" s="200"/>
      <c r="G72" s="200"/>
      <c r="H72" s="200"/>
      <c r="I72" s="200"/>
      <c r="J72" s="200"/>
      <c r="K72" s="200"/>
      <c r="L72" s="200"/>
      <c r="M72" s="200"/>
      <c r="N72" s="200"/>
      <c r="O72" s="200"/>
      <c r="P72" s="200"/>
      <c r="Q72" s="200"/>
      <c r="R72" s="200"/>
      <c r="S72" s="230"/>
      <c r="T72" s="200"/>
      <c r="U72" s="200"/>
      <c r="V72" s="200"/>
      <c r="W72" s="200"/>
      <c r="X72" s="200"/>
      <c r="Y72" s="200"/>
      <c r="Z72" s="200"/>
      <c r="AA72" s="200"/>
      <c r="AB72" s="200"/>
      <c r="AC72" s="200"/>
      <c r="AD72" s="200"/>
      <c r="AE72" s="200"/>
      <c r="AF72" s="200"/>
      <c r="AG72" s="200"/>
      <c r="AH72" s="200"/>
      <c r="AI72" s="200"/>
      <c r="AJ72" s="200"/>
      <c r="AK72" s="200"/>
      <c r="AL72" s="200"/>
      <c r="AM72" s="200"/>
      <c r="AN72" s="200"/>
      <c r="AO72" s="200"/>
      <c r="AP72" s="200"/>
    </row>
    <row r="73" ht="15.75" customHeight="1" spans="1:42">
      <c r="A73" s="200"/>
      <c r="B73" s="200"/>
      <c r="C73" s="200"/>
      <c r="D73" s="200"/>
      <c r="E73" s="200"/>
      <c r="F73" s="200"/>
      <c r="G73" s="200"/>
      <c r="H73" s="200"/>
      <c r="I73" s="200"/>
      <c r="J73" s="200"/>
      <c r="K73" s="200"/>
      <c r="L73" s="200"/>
      <c r="M73" s="200"/>
      <c r="N73" s="200"/>
      <c r="O73" s="200"/>
      <c r="P73" s="200"/>
      <c r="Q73" s="200"/>
      <c r="R73" s="200"/>
      <c r="S73" s="230"/>
      <c r="T73" s="200"/>
      <c r="U73" s="200"/>
      <c r="V73" s="200"/>
      <c r="W73" s="200"/>
      <c r="X73" s="200"/>
      <c r="Y73" s="200"/>
      <c r="Z73" s="200"/>
      <c r="AA73" s="200"/>
      <c r="AB73" s="200"/>
      <c r="AC73" s="200"/>
      <c r="AD73" s="200"/>
      <c r="AE73" s="200"/>
      <c r="AF73" s="200"/>
      <c r="AG73" s="200"/>
      <c r="AH73" s="200"/>
      <c r="AI73" s="200"/>
      <c r="AJ73" s="200"/>
      <c r="AK73" s="200"/>
      <c r="AL73" s="200"/>
      <c r="AM73" s="200"/>
      <c r="AN73" s="200"/>
      <c r="AO73" s="200"/>
      <c r="AP73" s="200"/>
    </row>
    <row r="74" ht="15.75" customHeight="1" spans="1:42">
      <c r="A74" s="200"/>
      <c r="B74" s="200"/>
      <c r="C74" s="200"/>
      <c r="D74" s="200"/>
      <c r="E74" s="200"/>
      <c r="F74" s="200"/>
      <c r="G74" s="200"/>
      <c r="H74" s="200"/>
      <c r="I74" s="200"/>
      <c r="J74" s="200"/>
      <c r="K74" s="200"/>
      <c r="L74" s="200"/>
      <c r="M74" s="200"/>
      <c r="N74" s="200"/>
      <c r="O74" s="200"/>
      <c r="P74" s="200"/>
      <c r="Q74" s="200"/>
      <c r="R74" s="200"/>
      <c r="S74" s="230"/>
      <c r="T74" s="200"/>
      <c r="U74" s="200"/>
      <c r="V74" s="200"/>
      <c r="W74" s="200"/>
      <c r="X74" s="200"/>
      <c r="Y74" s="200"/>
      <c r="Z74" s="200"/>
      <c r="AA74" s="200"/>
      <c r="AB74" s="200"/>
      <c r="AC74" s="200"/>
      <c r="AD74" s="200"/>
      <c r="AE74" s="200"/>
      <c r="AF74" s="200"/>
      <c r="AG74" s="200"/>
      <c r="AH74" s="200"/>
      <c r="AI74" s="200"/>
      <c r="AJ74" s="200"/>
      <c r="AK74" s="200"/>
      <c r="AL74" s="200"/>
      <c r="AM74" s="200"/>
      <c r="AN74" s="200"/>
      <c r="AO74" s="200"/>
      <c r="AP74" s="200"/>
    </row>
    <row r="75" ht="15.75" customHeight="1" spans="1:42">
      <c r="A75" s="200"/>
      <c r="B75" s="200"/>
      <c r="C75" s="200"/>
      <c r="D75" s="200"/>
      <c r="E75" s="200"/>
      <c r="F75" s="200"/>
      <c r="G75" s="200"/>
      <c r="H75" s="200"/>
      <c r="I75" s="200"/>
      <c r="J75" s="200"/>
      <c r="K75" s="200"/>
      <c r="L75" s="200"/>
      <c r="M75" s="200"/>
      <c r="N75" s="200"/>
      <c r="O75" s="200"/>
      <c r="P75" s="200"/>
      <c r="Q75" s="200"/>
      <c r="R75" s="200"/>
      <c r="S75" s="230"/>
      <c r="T75" s="200"/>
      <c r="U75" s="200"/>
      <c r="V75" s="200"/>
      <c r="W75" s="200"/>
      <c r="X75" s="200"/>
      <c r="Y75" s="200"/>
      <c r="Z75" s="200"/>
      <c r="AA75" s="200"/>
      <c r="AB75" s="200"/>
      <c r="AC75" s="200"/>
      <c r="AD75" s="200"/>
      <c r="AE75" s="200"/>
      <c r="AF75" s="200"/>
      <c r="AG75" s="200"/>
      <c r="AH75" s="200"/>
      <c r="AI75" s="200"/>
      <c r="AJ75" s="200"/>
      <c r="AK75" s="200"/>
      <c r="AL75" s="200"/>
      <c r="AM75" s="200"/>
      <c r="AN75" s="200"/>
      <c r="AO75" s="200"/>
      <c r="AP75" s="200"/>
    </row>
    <row r="76" ht="15.75" customHeight="1" spans="1:42">
      <c r="A76" s="200"/>
      <c r="B76" s="200"/>
      <c r="C76" s="200"/>
      <c r="D76" s="200"/>
      <c r="E76" s="200"/>
      <c r="F76" s="200"/>
      <c r="G76" s="200"/>
      <c r="H76" s="200"/>
      <c r="I76" s="200"/>
      <c r="J76" s="200"/>
      <c r="K76" s="200"/>
      <c r="L76" s="200"/>
      <c r="M76" s="200"/>
      <c r="N76" s="200"/>
      <c r="O76" s="200"/>
      <c r="P76" s="200"/>
      <c r="Q76" s="200"/>
      <c r="R76" s="200"/>
      <c r="S76" s="230"/>
      <c r="T76" s="200"/>
      <c r="U76" s="200"/>
      <c r="V76" s="200"/>
      <c r="W76" s="200"/>
      <c r="X76" s="200"/>
      <c r="Y76" s="200"/>
      <c r="Z76" s="200"/>
      <c r="AA76" s="200"/>
      <c r="AB76" s="200"/>
      <c r="AC76" s="200"/>
      <c r="AD76" s="200"/>
      <c r="AE76" s="200"/>
      <c r="AF76" s="200"/>
      <c r="AG76" s="200"/>
      <c r="AH76" s="200"/>
      <c r="AI76" s="200"/>
      <c r="AJ76" s="200"/>
      <c r="AK76" s="200"/>
      <c r="AL76" s="200"/>
      <c r="AM76" s="200"/>
      <c r="AN76" s="200"/>
      <c r="AO76" s="200"/>
      <c r="AP76" s="200"/>
    </row>
    <row r="77" ht="15.75" customHeight="1" spans="1:42">
      <c r="A77" s="200"/>
      <c r="B77" s="200"/>
      <c r="C77" s="200"/>
      <c r="D77" s="200"/>
      <c r="E77" s="200"/>
      <c r="F77" s="200"/>
      <c r="G77" s="200"/>
      <c r="H77" s="200"/>
      <c r="I77" s="200"/>
      <c r="J77" s="200"/>
      <c r="K77" s="200"/>
      <c r="L77" s="200"/>
      <c r="M77" s="200"/>
      <c r="N77" s="200"/>
      <c r="O77" s="200"/>
      <c r="P77" s="200"/>
      <c r="Q77" s="200"/>
      <c r="R77" s="200"/>
      <c r="S77" s="230"/>
      <c r="T77" s="200"/>
      <c r="U77" s="200"/>
      <c r="V77" s="200"/>
      <c r="W77" s="200"/>
      <c r="X77" s="200"/>
      <c r="Y77" s="200"/>
      <c r="Z77" s="200"/>
      <c r="AA77" s="200"/>
      <c r="AB77" s="200"/>
      <c r="AC77" s="200"/>
      <c r="AD77" s="200"/>
      <c r="AE77" s="200"/>
      <c r="AF77" s="200"/>
      <c r="AG77" s="200"/>
      <c r="AH77" s="200"/>
      <c r="AI77" s="200"/>
      <c r="AJ77" s="200"/>
      <c r="AK77" s="200"/>
      <c r="AL77" s="200"/>
      <c r="AM77" s="200"/>
      <c r="AN77" s="200"/>
      <c r="AO77" s="200"/>
      <c r="AP77" s="200"/>
    </row>
    <row r="78" ht="15.75" customHeight="1" spans="1:42">
      <c r="A78" s="200"/>
      <c r="B78" s="200"/>
      <c r="C78" s="200"/>
      <c r="D78" s="200"/>
      <c r="E78" s="200"/>
      <c r="F78" s="200"/>
      <c r="G78" s="200"/>
      <c r="H78" s="200"/>
      <c r="I78" s="200"/>
      <c r="J78" s="200"/>
      <c r="K78" s="200"/>
      <c r="L78" s="200"/>
      <c r="M78" s="200"/>
      <c r="N78" s="200"/>
      <c r="O78" s="200"/>
      <c r="P78" s="200"/>
      <c r="Q78" s="200"/>
      <c r="R78" s="200"/>
      <c r="S78" s="230"/>
      <c r="T78" s="200"/>
      <c r="U78" s="200"/>
      <c r="V78" s="200"/>
      <c r="W78" s="200"/>
      <c r="X78" s="200"/>
      <c r="Y78" s="200"/>
      <c r="Z78" s="200"/>
      <c r="AA78" s="200"/>
      <c r="AB78" s="200"/>
      <c r="AC78" s="200"/>
      <c r="AD78" s="200"/>
      <c r="AE78" s="200"/>
      <c r="AF78" s="200"/>
      <c r="AG78" s="200"/>
      <c r="AH78" s="200"/>
      <c r="AI78" s="200"/>
      <c r="AJ78" s="200"/>
      <c r="AK78" s="200"/>
      <c r="AL78" s="200"/>
      <c r="AM78" s="200"/>
      <c r="AN78" s="200"/>
      <c r="AO78" s="200"/>
      <c r="AP78" s="200"/>
    </row>
    <row r="79" ht="15.75" customHeight="1" spans="1:42">
      <c r="A79" s="200"/>
      <c r="B79" s="200"/>
      <c r="C79" s="200"/>
      <c r="D79" s="200"/>
      <c r="E79" s="200"/>
      <c r="F79" s="200"/>
      <c r="G79" s="200"/>
      <c r="H79" s="200"/>
      <c r="I79" s="200"/>
      <c r="J79" s="200"/>
      <c r="K79" s="200"/>
      <c r="L79" s="200"/>
      <c r="M79" s="200"/>
      <c r="N79" s="200"/>
      <c r="O79" s="200"/>
      <c r="P79" s="200"/>
      <c r="Q79" s="200"/>
      <c r="R79" s="200"/>
      <c r="S79" s="230"/>
      <c r="T79" s="200"/>
      <c r="U79" s="200"/>
      <c r="V79" s="200"/>
      <c r="W79" s="200"/>
      <c r="X79" s="200"/>
      <c r="Y79" s="200"/>
      <c r="Z79" s="200"/>
      <c r="AA79" s="200"/>
      <c r="AB79" s="200"/>
      <c r="AC79" s="200"/>
      <c r="AD79" s="200"/>
      <c r="AE79" s="200"/>
      <c r="AF79" s="200"/>
      <c r="AG79" s="200"/>
      <c r="AH79" s="200"/>
      <c r="AI79" s="200"/>
      <c r="AJ79" s="200"/>
      <c r="AK79" s="200"/>
      <c r="AL79" s="200"/>
      <c r="AM79" s="200"/>
      <c r="AN79" s="200"/>
      <c r="AO79" s="200"/>
      <c r="AP79" s="200"/>
    </row>
    <row r="80" ht="15.75" customHeight="1" spans="1:42">
      <c r="A80" s="200"/>
      <c r="B80" s="200"/>
      <c r="C80" s="200"/>
      <c r="D80" s="200"/>
      <c r="E80" s="200"/>
      <c r="F80" s="200"/>
      <c r="G80" s="200"/>
      <c r="H80" s="200"/>
      <c r="I80" s="200"/>
      <c r="J80" s="200"/>
      <c r="K80" s="200"/>
      <c r="L80" s="200"/>
      <c r="M80" s="200"/>
      <c r="N80" s="200"/>
      <c r="O80" s="200"/>
      <c r="P80" s="200"/>
      <c r="Q80" s="200"/>
      <c r="R80" s="200"/>
      <c r="S80" s="230"/>
      <c r="T80" s="200"/>
      <c r="U80" s="200"/>
      <c r="V80" s="200"/>
      <c r="W80" s="200"/>
      <c r="X80" s="200"/>
      <c r="Y80" s="200"/>
      <c r="Z80" s="200"/>
      <c r="AA80" s="200"/>
      <c r="AB80" s="200"/>
      <c r="AC80" s="200"/>
      <c r="AD80" s="200"/>
      <c r="AE80" s="200"/>
      <c r="AF80" s="200"/>
      <c r="AG80" s="200"/>
      <c r="AH80" s="200"/>
      <c r="AI80" s="200"/>
      <c r="AJ80" s="200"/>
      <c r="AK80" s="200"/>
      <c r="AL80" s="200"/>
      <c r="AM80" s="200"/>
      <c r="AN80" s="200"/>
      <c r="AO80" s="200"/>
      <c r="AP80" s="200"/>
    </row>
    <row r="81" ht="15.75" customHeight="1" spans="1:42">
      <c r="A81" s="200"/>
      <c r="B81" s="200"/>
      <c r="C81" s="200"/>
      <c r="D81" s="200"/>
      <c r="E81" s="200"/>
      <c r="F81" s="200"/>
      <c r="G81" s="200"/>
      <c r="H81" s="200"/>
      <c r="I81" s="200"/>
      <c r="J81" s="200"/>
      <c r="K81" s="200"/>
      <c r="L81" s="200"/>
      <c r="M81" s="200"/>
      <c r="N81" s="200"/>
      <c r="O81" s="200"/>
      <c r="P81" s="200"/>
      <c r="Q81" s="200"/>
      <c r="R81" s="200"/>
      <c r="S81" s="230"/>
      <c r="T81" s="200"/>
      <c r="U81" s="200"/>
      <c r="V81" s="200"/>
      <c r="W81" s="200"/>
      <c r="X81" s="200"/>
      <c r="Y81" s="200"/>
      <c r="Z81" s="200"/>
      <c r="AA81" s="200"/>
      <c r="AB81" s="200"/>
      <c r="AC81" s="200"/>
      <c r="AD81" s="200"/>
      <c r="AE81" s="200"/>
      <c r="AF81" s="200"/>
      <c r="AG81" s="200"/>
      <c r="AH81" s="200"/>
      <c r="AI81" s="200"/>
      <c r="AJ81" s="200"/>
      <c r="AK81" s="200"/>
      <c r="AL81" s="200"/>
      <c r="AM81" s="200"/>
      <c r="AN81" s="200"/>
      <c r="AO81" s="200"/>
      <c r="AP81" s="200"/>
    </row>
    <row r="82" ht="15.75" customHeight="1" spans="1:42">
      <c r="A82" s="200"/>
      <c r="B82" s="200"/>
      <c r="C82" s="200"/>
      <c r="D82" s="200"/>
      <c r="E82" s="200"/>
      <c r="F82" s="200"/>
      <c r="G82" s="200"/>
      <c r="H82" s="200"/>
      <c r="I82" s="200"/>
      <c r="J82" s="200"/>
      <c r="K82" s="200"/>
      <c r="L82" s="200"/>
      <c r="M82" s="200"/>
      <c r="N82" s="200"/>
      <c r="O82" s="200"/>
      <c r="P82" s="200"/>
      <c r="Q82" s="200"/>
      <c r="R82" s="200"/>
      <c r="S82" s="230"/>
      <c r="T82" s="200"/>
      <c r="U82" s="200"/>
      <c r="V82" s="200"/>
      <c r="W82" s="200"/>
      <c r="X82" s="200"/>
      <c r="Y82" s="200"/>
      <c r="Z82" s="200"/>
      <c r="AA82" s="200"/>
      <c r="AB82" s="200"/>
      <c r="AC82" s="200"/>
      <c r="AD82" s="200"/>
      <c r="AE82" s="200"/>
      <c r="AF82" s="200"/>
      <c r="AG82" s="200"/>
      <c r="AH82" s="200"/>
      <c r="AI82" s="200"/>
      <c r="AJ82" s="200"/>
      <c r="AK82" s="200"/>
      <c r="AL82" s="200"/>
      <c r="AM82" s="200"/>
      <c r="AN82" s="200"/>
      <c r="AO82" s="200"/>
      <c r="AP82" s="200"/>
    </row>
    <row r="83" ht="15.75" customHeight="1" spans="1:42">
      <c r="A83" s="200"/>
      <c r="B83" s="200"/>
      <c r="C83" s="200"/>
      <c r="D83" s="200"/>
      <c r="E83" s="200"/>
      <c r="F83" s="200"/>
      <c r="G83" s="200"/>
      <c r="H83" s="200"/>
      <c r="I83" s="200"/>
      <c r="J83" s="200"/>
      <c r="K83" s="200"/>
      <c r="L83" s="200"/>
      <c r="M83" s="200"/>
      <c r="N83" s="200"/>
      <c r="O83" s="200"/>
      <c r="P83" s="200"/>
      <c r="Q83" s="200"/>
      <c r="R83" s="200"/>
      <c r="S83" s="230"/>
      <c r="T83" s="200"/>
      <c r="U83" s="200"/>
      <c r="V83" s="200"/>
      <c r="W83" s="200"/>
      <c r="X83" s="200"/>
      <c r="Y83" s="200"/>
      <c r="Z83" s="200"/>
      <c r="AA83" s="200"/>
      <c r="AB83" s="200"/>
      <c r="AC83" s="200"/>
      <c r="AD83" s="200"/>
      <c r="AE83" s="200"/>
      <c r="AF83" s="200"/>
      <c r="AG83" s="200"/>
      <c r="AH83" s="200"/>
      <c r="AI83" s="200"/>
      <c r="AJ83" s="200"/>
      <c r="AK83" s="200"/>
      <c r="AL83" s="200"/>
      <c r="AM83" s="200"/>
      <c r="AN83" s="200"/>
      <c r="AO83" s="200"/>
      <c r="AP83" s="200"/>
    </row>
    <row r="84" ht="15.75" customHeight="1" spans="1:42">
      <c r="A84" s="200"/>
      <c r="B84" s="200"/>
      <c r="C84" s="200"/>
      <c r="D84" s="200"/>
      <c r="E84" s="200"/>
      <c r="F84" s="200"/>
      <c r="G84" s="200"/>
      <c r="H84" s="200"/>
      <c r="I84" s="200"/>
      <c r="J84" s="200"/>
      <c r="K84" s="200"/>
      <c r="L84" s="200"/>
      <c r="M84" s="200"/>
      <c r="N84" s="200"/>
      <c r="O84" s="200"/>
      <c r="P84" s="200"/>
      <c r="Q84" s="200"/>
      <c r="R84" s="200"/>
      <c r="S84" s="230"/>
      <c r="T84" s="200"/>
      <c r="U84" s="200"/>
      <c r="V84" s="200"/>
      <c r="W84" s="200"/>
      <c r="X84" s="200"/>
      <c r="Y84" s="200"/>
      <c r="Z84" s="200"/>
      <c r="AA84" s="200"/>
      <c r="AB84" s="200"/>
      <c r="AC84" s="200"/>
      <c r="AD84" s="200"/>
      <c r="AE84" s="200"/>
      <c r="AF84" s="200"/>
      <c r="AG84" s="200"/>
      <c r="AH84" s="200"/>
      <c r="AI84" s="200"/>
      <c r="AJ84" s="200"/>
      <c r="AK84" s="200"/>
      <c r="AL84" s="200"/>
      <c r="AM84" s="200"/>
      <c r="AN84" s="200"/>
      <c r="AO84" s="200"/>
      <c r="AP84" s="200"/>
    </row>
    <row r="85" ht="15.75" customHeight="1" spans="1:42">
      <c r="A85" s="200"/>
      <c r="B85" s="200"/>
      <c r="C85" s="200"/>
      <c r="D85" s="200"/>
      <c r="E85" s="200"/>
      <c r="F85" s="200"/>
      <c r="G85" s="200"/>
      <c r="H85" s="200"/>
      <c r="I85" s="200"/>
      <c r="J85" s="200"/>
      <c r="K85" s="200"/>
      <c r="L85" s="200"/>
      <c r="M85" s="200"/>
      <c r="N85" s="200"/>
      <c r="O85" s="200"/>
      <c r="P85" s="200"/>
      <c r="Q85" s="200"/>
      <c r="R85" s="200"/>
      <c r="S85" s="230"/>
      <c r="T85" s="200"/>
      <c r="U85" s="200"/>
      <c r="V85" s="200"/>
      <c r="W85" s="200"/>
      <c r="X85" s="200"/>
      <c r="Y85" s="200"/>
      <c r="Z85" s="200"/>
      <c r="AA85" s="200"/>
      <c r="AB85" s="200"/>
      <c r="AC85" s="200"/>
      <c r="AD85" s="200"/>
      <c r="AE85" s="200"/>
      <c r="AF85" s="200"/>
      <c r="AG85" s="200"/>
      <c r="AH85" s="200"/>
      <c r="AI85" s="200"/>
      <c r="AJ85" s="200"/>
      <c r="AK85" s="200"/>
      <c r="AL85" s="200"/>
      <c r="AM85" s="200"/>
      <c r="AN85" s="200"/>
      <c r="AO85" s="200"/>
      <c r="AP85" s="200"/>
    </row>
    <row r="86" ht="15.75" customHeight="1" spans="1:42">
      <c r="A86" s="200"/>
      <c r="B86" s="200"/>
      <c r="C86" s="200"/>
      <c r="D86" s="200"/>
      <c r="E86" s="200"/>
      <c r="F86" s="200"/>
      <c r="G86" s="200"/>
      <c r="H86" s="200"/>
      <c r="I86" s="200"/>
      <c r="J86" s="200"/>
      <c r="K86" s="200"/>
      <c r="L86" s="200"/>
      <c r="M86" s="200"/>
      <c r="N86" s="200"/>
      <c r="O86" s="200"/>
      <c r="P86" s="200"/>
      <c r="Q86" s="200"/>
      <c r="R86" s="200"/>
      <c r="S86" s="230"/>
      <c r="T86" s="200"/>
      <c r="U86" s="200"/>
      <c r="V86" s="200"/>
      <c r="W86" s="200"/>
      <c r="X86" s="200"/>
      <c r="Y86" s="200"/>
      <c r="Z86" s="200"/>
      <c r="AA86" s="200"/>
      <c r="AB86" s="200"/>
      <c r="AC86" s="200"/>
      <c r="AD86" s="200"/>
      <c r="AE86" s="200"/>
      <c r="AF86" s="200"/>
      <c r="AG86" s="200"/>
      <c r="AH86" s="200"/>
      <c r="AI86" s="200"/>
      <c r="AJ86" s="200"/>
      <c r="AK86" s="200"/>
      <c r="AL86" s="200"/>
      <c r="AM86" s="200"/>
      <c r="AN86" s="200"/>
      <c r="AO86" s="200"/>
      <c r="AP86" s="200"/>
    </row>
    <row r="87" ht="15.75" customHeight="1" spans="1:42">
      <c r="A87" s="200"/>
      <c r="B87" s="200"/>
      <c r="C87" s="200"/>
      <c r="D87" s="200"/>
      <c r="E87" s="200"/>
      <c r="F87" s="200"/>
      <c r="G87" s="200"/>
      <c r="H87" s="200"/>
      <c r="I87" s="200"/>
      <c r="J87" s="200"/>
      <c r="K87" s="200"/>
      <c r="L87" s="200"/>
      <c r="M87" s="200"/>
      <c r="N87" s="200"/>
      <c r="O87" s="200"/>
      <c r="P87" s="200"/>
      <c r="Q87" s="200"/>
      <c r="R87" s="200"/>
      <c r="S87" s="230"/>
      <c r="T87" s="200"/>
      <c r="U87" s="200"/>
      <c r="V87" s="200"/>
      <c r="W87" s="200"/>
      <c r="X87" s="200"/>
      <c r="Y87" s="200"/>
      <c r="Z87" s="200"/>
      <c r="AA87" s="200"/>
      <c r="AB87" s="200"/>
      <c r="AC87" s="200"/>
      <c r="AD87" s="200"/>
      <c r="AE87" s="200"/>
      <c r="AF87" s="200"/>
      <c r="AG87" s="200"/>
      <c r="AH87" s="200"/>
      <c r="AI87" s="200"/>
      <c r="AJ87" s="200"/>
      <c r="AK87" s="200"/>
      <c r="AL87" s="200"/>
      <c r="AM87" s="200"/>
      <c r="AN87" s="200"/>
      <c r="AO87" s="200"/>
      <c r="AP87" s="200"/>
    </row>
    <row r="88" ht="15.75" customHeight="1" spans="1:42">
      <c r="A88" s="200"/>
      <c r="B88" s="200"/>
      <c r="C88" s="200"/>
      <c r="D88" s="200"/>
      <c r="E88" s="200"/>
      <c r="F88" s="200"/>
      <c r="G88" s="200"/>
      <c r="H88" s="200"/>
      <c r="I88" s="200"/>
      <c r="J88" s="200"/>
      <c r="K88" s="200"/>
      <c r="L88" s="200"/>
      <c r="M88" s="200"/>
      <c r="N88" s="200"/>
      <c r="O88" s="200"/>
      <c r="P88" s="200"/>
      <c r="Q88" s="200"/>
      <c r="R88" s="200"/>
      <c r="S88" s="230"/>
      <c r="T88" s="200"/>
      <c r="U88" s="200"/>
      <c r="V88" s="200"/>
      <c r="W88" s="200"/>
      <c r="X88" s="200"/>
      <c r="Y88" s="200"/>
      <c r="Z88" s="200"/>
      <c r="AA88" s="200"/>
      <c r="AB88" s="200"/>
      <c r="AC88" s="200"/>
      <c r="AD88" s="200"/>
      <c r="AE88" s="200"/>
      <c r="AF88" s="200"/>
      <c r="AG88" s="200"/>
      <c r="AH88" s="200"/>
      <c r="AI88" s="200"/>
      <c r="AJ88" s="200"/>
      <c r="AK88" s="200"/>
      <c r="AL88" s="200"/>
      <c r="AM88" s="200"/>
      <c r="AN88" s="200"/>
      <c r="AO88" s="200"/>
      <c r="AP88" s="200"/>
    </row>
    <row r="89" ht="15.75" customHeight="1" spans="1:42">
      <c r="A89" s="200"/>
      <c r="B89" s="200"/>
      <c r="C89" s="200"/>
      <c r="D89" s="200"/>
      <c r="E89" s="200"/>
      <c r="F89" s="200"/>
      <c r="G89" s="200"/>
      <c r="H89" s="200"/>
      <c r="I89" s="200"/>
      <c r="J89" s="200"/>
      <c r="K89" s="200"/>
      <c r="L89" s="200"/>
      <c r="M89" s="200"/>
      <c r="N89" s="200"/>
      <c r="O89" s="200"/>
      <c r="P89" s="200"/>
      <c r="Q89" s="200"/>
      <c r="R89" s="200"/>
      <c r="S89" s="230"/>
      <c r="T89" s="200"/>
      <c r="U89" s="200"/>
      <c r="V89" s="200"/>
      <c r="W89" s="200"/>
      <c r="X89" s="200"/>
      <c r="Y89" s="200"/>
      <c r="Z89" s="200"/>
      <c r="AA89" s="200"/>
      <c r="AB89" s="200"/>
      <c r="AC89" s="200"/>
      <c r="AD89" s="200"/>
      <c r="AE89" s="200"/>
      <c r="AF89" s="200"/>
      <c r="AG89" s="200"/>
      <c r="AH89" s="200"/>
      <c r="AI89" s="200"/>
      <c r="AJ89" s="200"/>
      <c r="AK89" s="200"/>
      <c r="AL89" s="200"/>
      <c r="AM89" s="200"/>
      <c r="AN89" s="200"/>
      <c r="AO89" s="200"/>
      <c r="AP89" s="200"/>
    </row>
    <row r="90" ht="15.75" customHeight="1" spans="1:42">
      <c r="A90" s="200"/>
      <c r="B90" s="200"/>
      <c r="C90" s="200"/>
      <c r="D90" s="200"/>
      <c r="E90" s="200"/>
      <c r="F90" s="200"/>
      <c r="G90" s="200"/>
      <c r="H90" s="200"/>
      <c r="I90" s="200"/>
      <c r="J90" s="200"/>
      <c r="K90" s="200"/>
      <c r="L90" s="200"/>
      <c r="M90" s="200"/>
      <c r="N90" s="200"/>
      <c r="O90" s="200"/>
      <c r="P90" s="200"/>
      <c r="Q90" s="200"/>
      <c r="R90" s="200"/>
      <c r="S90" s="230"/>
      <c r="T90" s="200"/>
      <c r="U90" s="200"/>
      <c r="V90" s="200"/>
      <c r="W90" s="200"/>
      <c r="X90" s="200"/>
      <c r="Y90" s="200"/>
      <c r="Z90" s="200"/>
      <c r="AA90" s="200"/>
      <c r="AB90" s="200"/>
      <c r="AC90" s="200"/>
      <c r="AD90" s="200"/>
      <c r="AE90" s="200"/>
      <c r="AF90" s="200"/>
      <c r="AG90" s="200"/>
      <c r="AH90" s="200"/>
      <c r="AI90" s="200"/>
      <c r="AJ90" s="200"/>
      <c r="AK90" s="200"/>
      <c r="AL90" s="200"/>
      <c r="AM90" s="200"/>
      <c r="AN90" s="200"/>
      <c r="AO90" s="200"/>
      <c r="AP90" s="200"/>
    </row>
    <row r="91" ht="15.75" customHeight="1" spans="1:42">
      <c r="A91" s="200"/>
      <c r="B91" s="200"/>
      <c r="C91" s="200"/>
      <c r="D91" s="200"/>
      <c r="E91" s="200"/>
      <c r="F91" s="200"/>
      <c r="G91" s="200"/>
      <c r="H91" s="200"/>
      <c r="I91" s="200"/>
      <c r="J91" s="200"/>
      <c r="K91" s="200"/>
      <c r="L91" s="200"/>
      <c r="M91" s="200"/>
      <c r="N91" s="200"/>
      <c r="O91" s="200"/>
      <c r="P91" s="200"/>
      <c r="Q91" s="200"/>
      <c r="R91" s="200"/>
      <c r="S91" s="230"/>
      <c r="T91" s="200"/>
      <c r="U91" s="200"/>
      <c r="V91" s="200"/>
      <c r="W91" s="200"/>
      <c r="X91" s="200"/>
      <c r="Y91" s="200"/>
      <c r="Z91" s="200"/>
      <c r="AA91" s="200"/>
      <c r="AB91" s="200"/>
      <c r="AC91" s="200"/>
      <c r="AD91" s="200"/>
      <c r="AE91" s="200"/>
      <c r="AF91" s="200"/>
      <c r="AG91" s="200"/>
      <c r="AH91" s="200"/>
      <c r="AI91" s="200"/>
      <c r="AJ91" s="200"/>
      <c r="AK91" s="200"/>
      <c r="AL91" s="200"/>
      <c r="AM91" s="200"/>
      <c r="AN91" s="200"/>
      <c r="AO91" s="200"/>
      <c r="AP91" s="200"/>
    </row>
    <row r="92" ht="15.75" customHeight="1" spans="1:42">
      <c r="A92" s="200"/>
      <c r="B92" s="200"/>
      <c r="C92" s="200"/>
      <c r="D92" s="200"/>
      <c r="E92" s="200"/>
      <c r="F92" s="200"/>
      <c r="G92" s="200"/>
      <c r="H92" s="200"/>
      <c r="I92" s="200"/>
      <c r="J92" s="200"/>
      <c r="K92" s="200"/>
      <c r="L92" s="200"/>
      <c r="M92" s="200"/>
      <c r="N92" s="200"/>
      <c r="O92" s="200"/>
      <c r="P92" s="200"/>
      <c r="Q92" s="200"/>
      <c r="R92" s="200"/>
      <c r="S92" s="230"/>
      <c r="T92" s="200"/>
      <c r="U92" s="200"/>
      <c r="V92" s="200"/>
      <c r="W92" s="200"/>
      <c r="X92" s="200"/>
      <c r="Y92" s="200"/>
      <c r="Z92" s="200"/>
      <c r="AA92" s="200"/>
      <c r="AB92" s="200"/>
      <c r="AC92" s="200"/>
      <c r="AD92" s="200"/>
      <c r="AE92" s="200"/>
      <c r="AF92" s="200"/>
      <c r="AG92" s="200"/>
      <c r="AH92" s="200"/>
      <c r="AI92" s="200"/>
      <c r="AJ92" s="200"/>
      <c r="AK92" s="200"/>
      <c r="AL92" s="200"/>
      <c r="AM92" s="200"/>
      <c r="AN92" s="200"/>
      <c r="AO92" s="200"/>
      <c r="AP92" s="200"/>
    </row>
    <row r="93" ht="15.75" customHeight="1" spans="1:42">
      <c r="A93" s="200"/>
      <c r="B93" s="200"/>
      <c r="C93" s="200"/>
      <c r="D93" s="200"/>
      <c r="E93" s="200"/>
      <c r="F93" s="200"/>
      <c r="G93" s="200"/>
      <c r="H93" s="200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30"/>
      <c r="T93" s="200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  <c r="AF93" s="200"/>
      <c r="AG93" s="200"/>
      <c r="AH93" s="200"/>
      <c r="AI93" s="200"/>
      <c r="AJ93" s="200"/>
      <c r="AK93" s="200"/>
      <c r="AL93" s="200"/>
      <c r="AM93" s="200"/>
      <c r="AN93" s="200"/>
      <c r="AO93" s="200"/>
      <c r="AP93" s="200"/>
    </row>
    <row r="94" ht="15.75" customHeight="1" spans="1:42">
      <c r="A94" s="200"/>
      <c r="B94" s="200"/>
      <c r="C94" s="200"/>
      <c r="D94" s="200"/>
      <c r="E94" s="200"/>
      <c r="F94" s="200"/>
      <c r="G94" s="200"/>
      <c r="H94" s="200"/>
      <c r="I94" s="200"/>
      <c r="J94" s="200"/>
      <c r="K94" s="200"/>
      <c r="L94" s="200"/>
      <c r="M94" s="200"/>
      <c r="N94" s="200"/>
      <c r="O94" s="200"/>
      <c r="P94" s="200"/>
      <c r="Q94" s="200"/>
      <c r="R94" s="200"/>
      <c r="S94" s="230"/>
      <c r="T94" s="200"/>
      <c r="U94" s="200"/>
      <c r="V94" s="200"/>
      <c r="W94" s="200"/>
      <c r="X94" s="200"/>
      <c r="Y94" s="200"/>
      <c r="Z94" s="200"/>
      <c r="AA94" s="200"/>
      <c r="AB94" s="200"/>
      <c r="AC94" s="200"/>
      <c r="AD94" s="200"/>
      <c r="AE94" s="200"/>
      <c r="AF94" s="200"/>
      <c r="AG94" s="200"/>
      <c r="AH94" s="200"/>
      <c r="AI94" s="200"/>
      <c r="AJ94" s="200"/>
      <c r="AK94" s="200"/>
      <c r="AL94" s="200"/>
      <c r="AM94" s="200"/>
      <c r="AN94" s="200"/>
      <c r="AO94" s="200"/>
      <c r="AP94" s="200"/>
    </row>
    <row r="95" ht="15.75" customHeight="1" spans="1:42">
      <c r="A95" s="200"/>
      <c r="B95" s="200"/>
      <c r="C95" s="200"/>
      <c r="D95" s="200"/>
      <c r="E95" s="200"/>
      <c r="F95" s="200"/>
      <c r="G95" s="200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30"/>
      <c r="T95" s="200"/>
      <c r="U95" s="200"/>
      <c r="V95" s="200"/>
      <c r="W95" s="200"/>
      <c r="X95" s="200"/>
      <c r="Y95" s="200"/>
      <c r="Z95" s="200"/>
      <c r="AA95" s="200"/>
      <c r="AB95" s="200"/>
      <c r="AC95" s="200"/>
      <c r="AD95" s="200"/>
      <c r="AE95" s="200"/>
      <c r="AF95" s="200"/>
      <c r="AG95" s="200"/>
      <c r="AH95" s="200"/>
      <c r="AI95" s="200"/>
      <c r="AJ95" s="200"/>
      <c r="AK95" s="200"/>
      <c r="AL95" s="200"/>
      <c r="AM95" s="200"/>
      <c r="AN95" s="200"/>
      <c r="AO95" s="200"/>
      <c r="AP95" s="200"/>
    </row>
    <row r="96" ht="15.75" customHeight="1" spans="1:42">
      <c r="A96" s="200"/>
      <c r="B96" s="200"/>
      <c r="C96" s="200"/>
      <c r="D96" s="200"/>
      <c r="E96" s="200"/>
      <c r="F96" s="200"/>
      <c r="G96" s="200"/>
      <c r="H96" s="200"/>
      <c r="I96" s="200"/>
      <c r="J96" s="200"/>
      <c r="K96" s="200"/>
      <c r="L96" s="200"/>
      <c r="M96" s="200"/>
      <c r="N96" s="200"/>
      <c r="O96" s="200"/>
      <c r="P96" s="200"/>
      <c r="Q96" s="200"/>
      <c r="R96" s="200"/>
      <c r="S96" s="230"/>
      <c r="T96" s="200"/>
      <c r="U96" s="200"/>
      <c r="V96" s="200"/>
      <c r="W96" s="200"/>
      <c r="X96" s="200"/>
      <c r="Y96" s="200"/>
      <c r="Z96" s="200"/>
      <c r="AA96" s="200"/>
      <c r="AB96" s="200"/>
      <c r="AC96" s="200"/>
      <c r="AD96" s="200"/>
      <c r="AE96" s="200"/>
      <c r="AF96" s="200"/>
      <c r="AG96" s="200"/>
      <c r="AH96" s="200"/>
      <c r="AI96" s="200"/>
      <c r="AJ96" s="200"/>
      <c r="AK96" s="200"/>
      <c r="AL96" s="200"/>
      <c r="AM96" s="200"/>
      <c r="AN96" s="200"/>
      <c r="AO96" s="200"/>
      <c r="AP96" s="200"/>
    </row>
    <row r="97" ht="15.75" customHeight="1" spans="1:42">
      <c r="A97" s="200"/>
      <c r="B97" s="200"/>
      <c r="C97" s="200"/>
      <c r="D97" s="200"/>
      <c r="E97" s="200"/>
      <c r="F97" s="200"/>
      <c r="G97" s="200"/>
      <c r="H97" s="200"/>
      <c r="I97" s="200"/>
      <c r="J97" s="200"/>
      <c r="K97" s="200"/>
      <c r="L97" s="200"/>
      <c r="M97" s="200"/>
      <c r="N97" s="200"/>
      <c r="O97" s="200"/>
      <c r="P97" s="200"/>
      <c r="Q97" s="200"/>
      <c r="R97" s="200"/>
      <c r="S97" s="230"/>
      <c r="T97" s="200"/>
      <c r="U97" s="200"/>
      <c r="V97" s="200"/>
      <c r="W97" s="200"/>
      <c r="X97" s="200"/>
      <c r="Y97" s="200"/>
      <c r="Z97" s="200"/>
      <c r="AA97" s="200"/>
      <c r="AB97" s="200"/>
      <c r="AC97" s="200"/>
      <c r="AD97" s="200"/>
      <c r="AE97" s="200"/>
      <c r="AF97" s="200"/>
      <c r="AG97" s="200"/>
      <c r="AH97" s="200"/>
      <c r="AI97" s="200"/>
      <c r="AJ97" s="200"/>
      <c r="AK97" s="200"/>
      <c r="AL97" s="200"/>
      <c r="AM97" s="200"/>
      <c r="AN97" s="200"/>
      <c r="AO97" s="200"/>
      <c r="AP97" s="200"/>
    </row>
    <row r="98" ht="15.75" customHeight="1" spans="1:42">
      <c r="A98" s="200"/>
      <c r="B98" s="200"/>
      <c r="C98" s="200"/>
      <c r="D98" s="200"/>
      <c r="E98" s="200"/>
      <c r="F98" s="200"/>
      <c r="G98" s="200"/>
      <c r="H98" s="200"/>
      <c r="I98" s="200"/>
      <c r="J98" s="200"/>
      <c r="K98" s="200"/>
      <c r="L98" s="200"/>
      <c r="M98" s="200"/>
      <c r="N98" s="200"/>
      <c r="O98" s="200"/>
      <c r="P98" s="200"/>
      <c r="Q98" s="200"/>
      <c r="R98" s="200"/>
      <c r="S98" s="230"/>
      <c r="T98" s="200"/>
      <c r="U98" s="200"/>
      <c r="V98" s="200"/>
      <c r="W98" s="200"/>
      <c r="X98" s="200"/>
      <c r="Y98" s="200"/>
      <c r="Z98" s="200"/>
      <c r="AA98" s="200"/>
      <c r="AB98" s="200"/>
      <c r="AC98" s="200"/>
      <c r="AD98" s="200"/>
      <c r="AE98" s="200"/>
      <c r="AF98" s="200"/>
      <c r="AG98" s="200"/>
      <c r="AH98" s="200"/>
      <c r="AI98" s="200"/>
      <c r="AJ98" s="200"/>
      <c r="AK98" s="200"/>
      <c r="AL98" s="200"/>
      <c r="AM98" s="200"/>
      <c r="AN98" s="200"/>
      <c r="AO98" s="200"/>
      <c r="AP98" s="200"/>
    </row>
    <row r="99" ht="15.75" customHeight="1" spans="1:42">
      <c r="A99" s="200"/>
      <c r="B99" s="200"/>
      <c r="C99" s="200"/>
      <c r="D99" s="200"/>
      <c r="E99" s="200"/>
      <c r="F99" s="200"/>
      <c r="G99" s="200"/>
      <c r="H99" s="200"/>
      <c r="I99" s="200"/>
      <c r="J99" s="200"/>
      <c r="K99" s="200"/>
      <c r="L99" s="200"/>
      <c r="M99" s="200"/>
      <c r="N99" s="200"/>
      <c r="O99" s="200"/>
      <c r="P99" s="200"/>
      <c r="Q99" s="200"/>
      <c r="R99" s="200"/>
      <c r="S99" s="230"/>
      <c r="T99" s="200"/>
      <c r="U99" s="200"/>
      <c r="V99" s="200"/>
      <c r="W99" s="200"/>
      <c r="X99" s="200"/>
      <c r="Y99" s="200"/>
      <c r="Z99" s="200"/>
      <c r="AA99" s="200"/>
      <c r="AB99" s="200"/>
      <c r="AC99" s="200"/>
      <c r="AD99" s="200"/>
      <c r="AE99" s="200"/>
      <c r="AF99" s="200"/>
      <c r="AG99" s="200"/>
      <c r="AH99" s="200"/>
      <c r="AI99" s="200"/>
      <c r="AJ99" s="200"/>
      <c r="AK99" s="200"/>
      <c r="AL99" s="200"/>
      <c r="AM99" s="200"/>
      <c r="AN99" s="200"/>
      <c r="AO99" s="200"/>
      <c r="AP99" s="200"/>
    </row>
    <row r="100" ht="15.75" customHeight="1" spans="1:42">
      <c r="A100" s="200"/>
      <c r="B100" s="200"/>
      <c r="C100" s="200"/>
      <c r="D100" s="200"/>
      <c r="E100" s="200"/>
      <c r="F100" s="200"/>
      <c r="G100" s="200"/>
      <c r="H100" s="200"/>
      <c r="I100" s="200"/>
      <c r="J100" s="200"/>
      <c r="K100" s="200"/>
      <c r="L100" s="200"/>
      <c r="M100" s="200"/>
      <c r="N100" s="200"/>
      <c r="O100" s="200"/>
      <c r="P100" s="200"/>
      <c r="Q100" s="200"/>
      <c r="R100" s="200"/>
      <c r="S100" s="230"/>
      <c r="T100" s="200"/>
      <c r="U100" s="200"/>
      <c r="V100" s="200"/>
      <c r="W100" s="200"/>
      <c r="X100" s="200"/>
      <c r="Y100" s="200"/>
      <c r="Z100" s="200"/>
      <c r="AA100" s="200"/>
      <c r="AB100" s="200"/>
      <c r="AC100" s="200"/>
      <c r="AD100" s="200"/>
      <c r="AE100" s="200"/>
      <c r="AF100" s="200"/>
      <c r="AG100" s="200"/>
      <c r="AH100" s="200"/>
      <c r="AI100" s="200"/>
      <c r="AJ100" s="200"/>
      <c r="AK100" s="200"/>
      <c r="AL100" s="200"/>
      <c r="AM100" s="200"/>
      <c r="AN100" s="200"/>
      <c r="AO100" s="200"/>
      <c r="AP100" s="200"/>
    </row>
    <row r="101" ht="15.75" customHeight="1" spans="1:42">
      <c r="A101" s="200"/>
      <c r="B101" s="200"/>
      <c r="C101" s="200"/>
      <c r="D101" s="200"/>
      <c r="E101" s="200"/>
      <c r="F101" s="200"/>
      <c r="G101" s="200"/>
      <c r="H101" s="200"/>
      <c r="I101" s="200"/>
      <c r="J101" s="200"/>
      <c r="K101" s="200"/>
      <c r="L101" s="200"/>
      <c r="M101" s="200"/>
      <c r="N101" s="200"/>
      <c r="O101" s="200"/>
      <c r="P101" s="200"/>
      <c r="Q101" s="200"/>
      <c r="R101" s="200"/>
      <c r="S101" s="230"/>
      <c r="T101" s="200"/>
      <c r="U101" s="200"/>
      <c r="V101" s="200"/>
      <c r="W101" s="200"/>
      <c r="X101" s="200"/>
      <c r="Y101" s="200"/>
      <c r="Z101" s="200"/>
      <c r="AA101" s="200"/>
      <c r="AB101" s="200"/>
      <c r="AC101" s="200"/>
      <c r="AD101" s="200"/>
      <c r="AE101" s="200"/>
      <c r="AF101" s="200"/>
      <c r="AG101" s="200"/>
      <c r="AH101" s="200"/>
      <c r="AI101" s="200"/>
      <c r="AJ101" s="200"/>
      <c r="AK101" s="200"/>
      <c r="AL101" s="200"/>
      <c r="AM101" s="200"/>
      <c r="AN101" s="200"/>
      <c r="AO101" s="200"/>
      <c r="AP101" s="200"/>
    </row>
    <row r="102" ht="15.75" customHeight="1" spans="1:42">
      <c r="A102" s="200"/>
      <c r="B102" s="200"/>
      <c r="C102" s="200"/>
      <c r="D102" s="200"/>
      <c r="E102" s="200"/>
      <c r="F102" s="200"/>
      <c r="G102" s="200"/>
      <c r="H102" s="200"/>
      <c r="I102" s="200"/>
      <c r="J102" s="200"/>
      <c r="K102" s="200"/>
      <c r="L102" s="200"/>
      <c r="M102" s="200"/>
      <c r="N102" s="200"/>
      <c r="O102" s="200"/>
      <c r="P102" s="200"/>
      <c r="Q102" s="200"/>
      <c r="R102" s="200"/>
      <c r="S102" s="230"/>
      <c r="T102" s="200"/>
      <c r="U102" s="200"/>
      <c r="V102" s="200"/>
      <c r="W102" s="200"/>
      <c r="X102" s="200"/>
      <c r="Y102" s="200"/>
      <c r="Z102" s="200"/>
      <c r="AA102" s="200"/>
      <c r="AB102" s="200"/>
      <c r="AC102" s="200"/>
      <c r="AD102" s="200"/>
      <c r="AE102" s="200"/>
      <c r="AF102" s="200"/>
      <c r="AG102" s="200"/>
      <c r="AH102" s="200"/>
      <c r="AI102" s="200"/>
      <c r="AJ102" s="200"/>
      <c r="AK102" s="200"/>
      <c r="AL102" s="200"/>
      <c r="AM102" s="200"/>
      <c r="AN102" s="200"/>
      <c r="AO102" s="200"/>
      <c r="AP102" s="200"/>
    </row>
    <row r="103" ht="15.75" customHeight="1" spans="1:42">
      <c r="A103" s="200"/>
      <c r="B103" s="200"/>
      <c r="C103" s="200"/>
      <c r="D103" s="200"/>
      <c r="E103" s="200"/>
      <c r="F103" s="200"/>
      <c r="G103" s="200"/>
      <c r="H103" s="200"/>
      <c r="I103" s="200"/>
      <c r="J103" s="200"/>
      <c r="K103" s="200"/>
      <c r="L103" s="200"/>
      <c r="M103" s="200"/>
      <c r="N103" s="200"/>
      <c r="O103" s="200"/>
      <c r="P103" s="200"/>
      <c r="Q103" s="200"/>
      <c r="R103" s="200"/>
      <c r="S103" s="230"/>
      <c r="T103" s="200"/>
      <c r="U103" s="200"/>
      <c r="V103" s="200"/>
      <c r="W103" s="200"/>
      <c r="X103" s="200"/>
      <c r="Y103" s="200"/>
      <c r="Z103" s="200"/>
      <c r="AA103" s="200"/>
      <c r="AB103" s="200"/>
      <c r="AC103" s="200"/>
      <c r="AD103" s="200"/>
      <c r="AE103" s="200"/>
      <c r="AF103" s="200"/>
      <c r="AG103" s="200"/>
      <c r="AH103" s="200"/>
      <c r="AI103" s="200"/>
      <c r="AJ103" s="200"/>
      <c r="AK103" s="200"/>
      <c r="AL103" s="200"/>
      <c r="AM103" s="200"/>
      <c r="AN103" s="200"/>
      <c r="AO103" s="200"/>
      <c r="AP103" s="200"/>
    </row>
    <row r="104" ht="15.75" customHeight="1" spans="1:42">
      <c r="A104" s="200"/>
      <c r="B104" s="200"/>
      <c r="C104" s="200"/>
      <c r="D104" s="200"/>
      <c r="E104" s="200"/>
      <c r="F104" s="200"/>
      <c r="G104" s="200"/>
      <c r="H104" s="200"/>
      <c r="I104" s="200"/>
      <c r="J104" s="200"/>
      <c r="K104" s="200"/>
      <c r="L104" s="200"/>
      <c r="M104" s="200"/>
      <c r="N104" s="200"/>
      <c r="O104" s="200"/>
      <c r="P104" s="200"/>
      <c r="Q104" s="200"/>
      <c r="R104" s="200"/>
      <c r="S104" s="230"/>
      <c r="T104" s="200"/>
      <c r="U104" s="200"/>
      <c r="V104" s="200"/>
      <c r="W104" s="200"/>
      <c r="X104" s="200"/>
      <c r="Y104" s="200"/>
      <c r="Z104" s="200"/>
      <c r="AA104" s="200"/>
      <c r="AB104" s="200"/>
      <c r="AC104" s="200"/>
      <c r="AD104" s="200"/>
      <c r="AE104" s="200"/>
      <c r="AF104" s="200"/>
      <c r="AG104" s="200"/>
      <c r="AH104" s="200"/>
      <c r="AI104" s="200"/>
      <c r="AJ104" s="200"/>
      <c r="AK104" s="200"/>
      <c r="AL104" s="200"/>
      <c r="AM104" s="200"/>
      <c r="AN104" s="200"/>
      <c r="AO104" s="200"/>
      <c r="AP104" s="200"/>
    </row>
    <row r="105" ht="15.75" customHeight="1" spans="1:42">
      <c r="A105" s="200"/>
      <c r="B105" s="200"/>
      <c r="C105" s="200"/>
      <c r="D105" s="200"/>
      <c r="E105" s="200"/>
      <c r="F105" s="200"/>
      <c r="G105" s="200"/>
      <c r="H105" s="200"/>
      <c r="I105" s="200"/>
      <c r="J105" s="200"/>
      <c r="K105" s="200"/>
      <c r="L105" s="200"/>
      <c r="M105" s="200"/>
      <c r="N105" s="200"/>
      <c r="O105" s="200"/>
      <c r="P105" s="200"/>
      <c r="Q105" s="200"/>
      <c r="R105" s="200"/>
      <c r="S105" s="230"/>
      <c r="T105" s="200"/>
      <c r="U105" s="200"/>
      <c r="V105" s="200"/>
      <c r="W105" s="200"/>
      <c r="X105" s="200"/>
      <c r="Y105" s="200"/>
      <c r="Z105" s="200"/>
      <c r="AA105" s="200"/>
      <c r="AB105" s="200"/>
      <c r="AC105" s="200"/>
      <c r="AD105" s="200"/>
      <c r="AE105" s="200"/>
      <c r="AF105" s="200"/>
      <c r="AG105" s="200"/>
      <c r="AH105" s="200"/>
      <c r="AI105" s="200"/>
      <c r="AJ105" s="200"/>
      <c r="AK105" s="200"/>
      <c r="AL105" s="200"/>
      <c r="AM105" s="200"/>
      <c r="AN105" s="200"/>
      <c r="AO105" s="200"/>
      <c r="AP105" s="200"/>
    </row>
    <row r="106" ht="15.75" customHeight="1" spans="1:42">
      <c r="A106" s="200"/>
      <c r="B106" s="200"/>
      <c r="C106" s="200"/>
      <c r="D106" s="200"/>
      <c r="E106" s="200"/>
      <c r="F106" s="200"/>
      <c r="G106" s="200"/>
      <c r="H106" s="200"/>
      <c r="I106" s="200"/>
      <c r="J106" s="200"/>
      <c r="K106" s="200"/>
      <c r="L106" s="200"/>
      <c r="M106" s="200"/>
      <c r="N106" s="200"/>
      <c r="O106" s="200"/>
      <c r="P106" s="200"/>
      <c r="Q106" s="200"/>
      <c r="R106" s="200"/>
      <c r="S106" s="230"/>
      <c r="T106" s="200"/>
      <c r="U106" s="200"/>
      <c r="V106" s="200"/>
      <c r="W106" s="200"/>
      <c r="X106" s="200"/>
      <c r="Y106" s="200"/>
      <c r="Z106" s="200"/>
      <c r="AA106" s="200"/>
      <c r="AB106" s="200"/>
      <c r="AC106" s="200"/>
      <c r="AD106" s="200"/>
      <c r="AE106" s="200"/>
      <c r="AF106" s="200"/>
      <c r="AG106" s="200"/>
      <c r="AH106" s="200"/>
      <c r="AI106" s="200"/>
      <c r="AJ106" s="200"/>
      <c r="AK106" s="200"/>
      <c r="AL106" s="200"/>
      <c r="AM106" s="200"/>
      <c r="AN106" s="200"/>
      <c r="AO106" s="200"/>
      <c r="AP106" s="200"/>
    </row>
    <row r="107" ht="15.75" customHeight="1" spans="1:42">
      <c r="A107" s="200"/>
      <c r="B107" s="200"/>
      <c r="C107" s="200"/>
      <c r="D107" s="200"/>
      <c r="E107" s="200"/>
      <c r="F107" s="200"/>
      <c r="G107" s="200"/>
      <c r="H107" s="200"/>
      <c r="I107" s="200"/>
      <c r="J107" s="200"/>
      <c r="K107" s="200"/>
      <c r="L107" s="200"/>
      <c r="M107" s="200"/>
      <c r="N107" s="200"/>
      <c r="O107" s="200"/>
      <c r="P107" s="200"/>
      <c r="Q107" s="200"/>
      <c r="R107" s="200"/>
      <c r="S107" s="230"/>
      <c r="T107" s="200"/>
      <c r="U107" s="200"/>
      <c r="V107" s="200"/>
      <c r="W107" s="200"/>
      <c r="X107" s="200"/>
      <c r="Y107" s="200"/>
      <c r="Z107" s="200"/>
      <c r="AA107" s="200"/>
      <c r="AB107" s="200"/>
      <c r="AC107" s="200"/>
      <c r="AD107" s="200"/>
      <c r="AE107" s="200"/>
      <c r="AF107" s="200"/>
      <c r="AG107" s="200"/>
      <c r="AH107" s="200"/>
      <c r="AI107" s="200"/>
      <c r="AJ107" s="200"/>
      <c r="AK107" s="200"/>
      <c r="AL107" s="200"/>
      <c r="AM107" s="200"/>
      <c r="AN107" s="200"/>
      <c r="AO107" s="200"/>
      <c r="AP107" s="200"/>
    </row>
    <row r="108" ht="15.75" customHeight="1" spans="1:42">
      <c r="A108" s="200"/>
      <c r="B108" s="200"/>
      <c r="C108" s="200"/>
      <c r="D108" s="200"/>
      <c r="E108" s="200"/>
      <c r="F108" s="200"/>
      <c r="G108" s="200"/>
      <c r="H108" s="200"/>
      <c r="I108" s="200"/>
      <c r="J108" s="200"/>
      <c r="K108" s="200"/>
      <c r="L108" s="200"/>
      <c r="M108" s="200"/>
      <c r="N108" s="200"/>
      <c r="O108" s="200"/>
      <c r="P108" s="200"/>
      <c r="Q108" s="200"/>
      <c r="R108" s="200"/>
      <c r="S108" s="230"/>
      <c r="T108" s="200"/>
      <c r="U108" s="200"/>
      <c r="V108" s="200"/>
      <c r="W108" s="200"/>
      <c r="X108" s="200"/>
      <c r="Y108" s="200"/>
      <c r="Z108" s="200"/>
      <c r="AA108" s="200"/>
      <c r="AB108" s="200"/>
      <c r="AC108" s="200"/>
      <c r="AD108" s="200"/>
      <c r="AE108" s="200"/>
      <c r="AF108" s="200"/>
      <c r="AG108" s="200"/>
      <c r="AH108" s="200"/>
      <c r="AI108" s="200"/>
      <c r="AJ108" s="200"/>
      <c r="AK108" s="200"/>
      <c r="AL108" s="200"/>
      <c r="AM108" s="200"/>
      <c r="AN108" s="200"/>
      <c r="AO108" s="200"/>
      <c r="AP108" s="200"/>
    </row>
    <row r="109" ht="15.75" customHeight="1" spans="1:42">
      <c r="A109" s="200"/>
      <c r="B109" s="200"/>
      <c r="C109" s="200"/>
      <c r="D109" s="200"/>
      <c r="E109" s="200"/>
      <c r="F109" s="200"/>
      <c r="G109" s="200"/>
      <c r="H109" s="200"/>
      <c r="I109" s="200"/>
      <c r="J109" s="200"/>
      <c r="K109" s="200"/>
      <c r="L109" s="200"/>
      <c r="M109" s="200"/>
      <c r="N109" s="200"/>
      <c r="O109" s="200"/>
      <c r="P109" s="200"/>
      <c r="Q109" s="200"/>
      <c r="R109" s="200"/>
      <c r="S109" s="230"/>
      <c r="T109" s="200"/>
      <c r="U109" s="200"/>
      <c r="V109" s="200"/>
      <c r="W109" s="200"/>
      <c r="X109" s="200"/>
      <c r="Y109" s="200"/>
      <c r="Z109" s="200"/>
      <c r="AA109" s="200"/>
      <c r="AB109" s="200"/>
      <c r="AC109" s="200"/>
      <c r="AD109" s="200"/>
      <c r="AE109" s="200"/>
      <c r="AF109" s="200"/>
      <c r="AG109" s="200"/>
      <c r="AH109" s="200"/>
      <c r="AI109" s="200"/>
      <c r="AJ109" s="200"/>
      <c r="AK109" s="200"/>
      <c r="AL109" s="200"/>
      <c r="AM109" s="200"/>
      <c r="AN109" s="200"/>
      <c r="AO109" s="200"/>
      <c r="AP109" s="200"/>
    </row>
    <row r="110" ht="15.75" customHeight="1" spans="1:42">
      <c r="A110" s="200"/>
      <c r="B110" s="200"/>
      <c r="C110" s="200"/>
      <c r="D110" s="200"/>
      <c r="E110" s="200"/>
      <c r="F110" s="200"/>
      <c r="G110" s="200"/>
      <c r="H110" s="200"/>
      <c r="I110" s="200"/>
      <c r="J110" s="200"/>
      <c r="K110" s="200"/>
      <c r="L110" s="200"/>
      <c r="M110" s="200"/>
      <c r="N110" s="200"/>
      <c r="O110" s="200"/>
      <c r="P110" s="200"/>
      <c r="Q110" s="200"/>
      <c r="R110" s="200"/>
      <c r="S110" s="230"/>
      <c r="T110" s="200"/>
      <c r="U110" s="200"/>
      <c r="V110" s="200"/>
      <c r="W110" s="200"/>
      <c r="X110" s="200"/>
      <c r="Y110" s="200"/>
      <c r="Z110" s="200"/>
      <c r="AA110" s="200"/>
      <c r="AB110" s="200"/>
      <c r="AC110" s="200"/>
      <c r="AD110" s="200"/>
      <c r="AE110" s="200"/>
      <c r="AF110" s="200"/>
      <c r="AG110" s="200"/>
      <c r="AH110" s="200"/>
      <c r="AI110" s="200"/>
      <c r="AJ110" s="200"/>
      <c r="AK110" s="200"/>
      <c r="AL110" s="200"/>
      <c r="AM110" s="200"/>
      <c r="AN110" s="200"/>
      <c r="AO110" s="200"/>
      <c r="AP110" s="200"/>
    </row>
    <row r="111" ht="15.75" customHeight="1" spans="1:42">
      <c r="A111" s="200"/>
      <c r="B111" s="200"/>
      <c r="C111" s="200"/>
      <c r="D111" s="200"/>
      <c r="E111" s="200"/>
      <c r="F111" s="200"/>
      <c r="G111" s="200"/>
      <c r="H111" s="200"/>
      <c r="I111" s="200"/>
      <c r="J111" s="200"/>
      <c r="K111" s="200"/>
      <c r="L111" s="200"/>
      <c r="M111" s="200"/>
      <c r="N111" s="200"/>
      <c r="O111" s="200"/>
      <c r="P111" s="200"/>
      <c r="Q111" s="200"/>
      <c r="R111" s="200"/>
      <c r="S111" s="230"/>
      <c r="T111" s="200"/>
      <c r="U111" s="200"/>
      <c r="V111" s="200"/>
      <c r="W111" s="200"/>
      <c r="X111" s="200"/>
      <c r="Y111" s="200"/>
      <c r="Z111" s="200"/>
      <c r="AA111" s="200"/>
      <c r="AB111" s="200"/>
      <c r="AC111" s="200"/>
      <c r="AD111" s="200"/>
      <c r="AE111" s="200"/>
      <c r="AF111" s="200"/>
      <c r="AG111" s="200"/>
      <c r="AH111" s="200"/>
      <c r="AI111" s="200"/>
      <c r="AJ111" s="200"/>
      <c r="AK111" s="200"/>
      <c r="AL111" s="200"/>
      <c r="AM111" s="200"/>
      <c r="AN111" s="200"/>
      <c r="AO111" s="200"/>
      <c r="AP111" s="200"/>
    </row>
    <row r="112" ht="15.75" customHeight="1" spans="1:42">
      <c r="A112" s="200"/>
      <c r="B112" s="200"/>
      <c r="C112" s="200"/>
      <c r="D112" s="200"/>
      <c r="E112" s="200"/>
      <c r="F112" s="200"/>
      <c r="G112" s="200"/>
      <c r="H112" s="200"/>
      <c r="I112" s="200"/>
      <c r="J112" s="200"/>
      <c r="K112" s="200"/>
      <c r="L112" s="200"/>
      <c r="M112" s="200"/>
      <c r="N112" s="200"/>
      <c r="O112" s="200"/>
      <c r="P112" s="200"/>
      <c r="Q112" s="200"/>
      <c r="R112" s="200"/>
      <c r="S112" s="230"/>
      <c r="T112" s="200"/>
      <c r="U112" s="200"/>
      <c r="V112" s="200"/>
      <c r="W112" s="200"/>
      <c r="X112" s="200"/>
      <c r="Y112" s="200"/>
      <c r="Z112" s="200"/>
      <c r="AA112" s="200"/>
      <c r="AB112" s="200"/>
      <c r="AC112" s="200"/>
      <c r="AD112" s="200"/>
      <c r="AE112" s="200"/>
      <c r="AF112" s="200"/>
      <c r="AG112" s="200"/>
      <c r="AH112" s="200"/>
      <c r="AI112" s="200"/>
      <c r="AJ112" s="200"/>
      <c r="AK112" s="200"/>
      <c r="AL112" s="200"/>
      <c r="AM112" s="200"/>
      <c r="AN112" s="200"/>
      <c r="AO112" s="200"/>
      <c r="AP112" s="200"/>
    </row>
    <row r="113" ht="15.75" customHeight="1" spans="1:42">
      <c r="A113" s="200"/>
      <c r="B113" s="200"/>
      <c r="C113" s="200"/>
      <c r="D113" s="200"/>
      <c r="E113" s="200"/>
      <c r="F113" s="200"/>
      <c r="G113" s="200"/>
      <c r="H113" s="200"/>
      <c r="I113" s="200"/>
      <c r="J113" s="200"/>
      <c r="K113" s="200"/>
      <c r="L113" s="200"/>
      <c r="M113" s="200"/>
      <c r="N113" s="200"/>
      <c r="O113" s="200"/>
      <c r="P113" s="200"/>
      <c r="Q113" s="200"/>
      <c r="R113" s="200"/>
      <c r="S113" s="230"/>
      <c r="T113" s="200"/>
      <c r="U113" s="200"/>
      <c r="V113" s="200"/>
      <c r="W113" s="200"/>
      <c r="X113" s="200"/>
      <c r="Y113" s="200"/>
      <c r="Z113" s="200"/>
      <c r="AA113" s="200"/>
      <c r="AB113" s="200"/>
      <c r="AC113" s="200"/>
      <c r="AD113" s="200"/>
      <c r="AE113" s="200"/>
      <c r="AF113" s="200"/>
      <c r="AG113" s="200"/>
      <c r="AH113" s="200"/>
      <c r="AI113" s="200"/>
      <c r="AJ113" s="200"/>
      <c r="AK113" s="200"/>
      <c r="AL113" s="200"/>
      <c r="AM113" s="200"/>
      <c r="AN113" s="200"/>
      <c r="AO113" s="200"/>
      <c r="AP113" s="200"/>
    </row>
    <row r="114" ht="15.75" customHeight="1" spans="1:42">
      <c r="A114" s="200"/>
      <c r="B114" s="200"/>
      <c r="C114" s="200"/>
      <c r="D114" s="200"/>
      <c r="E114" s="200"/>
      <c r="F114" s="200"/>
      <c r="G114" s="200"/>
      <c r="H114" s="200"/>
      <c r="I114" s="200"/>
      <c r="J114" s="200"/>
      <c r="K114" s="200"/>
      <c r="L114" s="200"/>
      <c r="M114" s="200"/>
      <c r="N114" s="200"/>
      <c r="O114" s="200"/>
      <c r="P114" s="200"/>
      <c r="Q114" s="200"/>
      <c r="R114" s="200"/>
      <c r="S114" s="230"/>
      <c r="T114" s="200"/>
      <c r="U114" s="200"/>
      <c r="V114" s="200"/>
      <c r="W114" s="200"/>
      <c r="X114" s="200"/>
      <c r="Y114" s="200"/>
      <c r="Z114" s="200"/>
      <c r="AA114" s="200"/>
      <c r="AB114" s="200"/>
      <c r="AC114" s="200"/>
      <c r="AD114" s="200"/>
      <c r="AE114" s="200"/>
      <c r="AF114" s="200"/>
      <c r="AG114" s="200"/>
      <c r="AH114" s="200"/>
      <c r="AI114" s="200"/>
      <c r="AJ114" s="200"/>
      <c r="AK114" s="200"/>
      <c r="AL114" s="200"/>
      <c r="AM114" s="200"/>
      <c r="AN114" s="200"/>
      <c r="AO114" s="200"/>
      <c r="AP114" s="200"/>
    </row>
    <row r="115" ht="15.75" customHeight="1" spans="1:42">
      <c r="A115" s="200"/>
      <c r="B115" s="200"/>
      <c r="C115" s="200"/>
      <c r="D115" s="200"/>
      <c r="E115" s="200"/>
      <c r="F115" s="200"/>
      <c r="G115" s="200"/>
      <c r="H115" s="200"/>
      <c r="I115" s="200"/>
      <c r="J115" s="200"/>
      <c r="K115" s="200"/>
      <c r="L115" s="200"/>
      <c r="M115" s="200"/>
      <c r="N115" s="200"/>
      <c r="O115" s="200"/>
      <c r="P115" s="200"/>
      <c r="Q115" s="200"/>
      <c r="R115" s="200"/>
      <c r="S115" s="230"/>
      <c r="T115" s="200"/>
      <c r="U115" s="200"/>
      <c r="V115" s="200"/>
      <c r="W115" s="200"/>
      <c r="X115" s="200"/>
      <c r="Y115" s="200"/>
      <c r="Z115" s="200"/>
      <c r="AA115" s="200"/>
      <c r="AB115" s="200"/>
      <c r="AC115" s="200"/>
      <c r="AD115" s="200"/>
      <c r="AE115" s="200"/>
      <c r="AF115" s="200"/>
      <c r="AG115" s="200"/>
      <c r="AH115" s="200"/>
      <c r="AI115" s="200"/>
      <c r="AJ115" s="200"/>
      <c r="AK115" s="200"/>
      <c r="AL115" s="200"/>
      <c r="AM115" s="200"/>
      <c r="AN115" s="200"/>
      <c r="AO115" s="200"/>
      <c r="AP115" s="200"/>
    </row>
    <row r="116" ht="15.75" customHeight="1" spans="1:42">
      <c r="A116" s="200"/>
      <c r="B116" s="200"/>
      <c r="C116" s="200"/>
      <c r="D116" s="200"/>
      <c r="E116" s="200"/>
      <c r="F116" s="200"/>
      <c r="G116" s="200"/>
      <c r="H116" s="200"/>
      <c r="I116" s="200"/>
      <c r="J116" s="200"/>
      <c r="K116" s="200"/>
      <c r="L116" s="200"/>
      <c r="M116" s="200"/>
      <c r="N116" s="200"/>
      <c r="O116" s="200"/>
      <c r="P116" s="200"/>
      <c r="Q116" s="200"/>
      <c r="R116" s="200"/>
      <c r="S116" s="230"/>
      <c r="T116" s="200"/>
      <c r="U116" s="200"/>
      <c r="V116" s="200"/>
      <c r="W116" s="200"/>
      <c r="X116" s="200"/>
      <c r="Y116" s="200"/>
      <c r="Z116" s="200"/>
      <c r="AA116" s="200"/>
      <c r="AB116" s="200"/>
      <c r="AC116" s="200"/>
      <c r="AD116" s="200"/>
      <c r="AE116" s="200"/>
      <c r="AF116" s="200"/>
      <c r="AG116" s="200"/>
      <c r="AH116" s="200"/>
      <c r="AI116" s="200"/>
      <c r="AJ116" s="200"/>
      <c r="AK116" s="200"/>
      <c r="AL116" s="200"/>
      <c r="AM116" s="200"/>
      <c r="AN116" s="200"/>
      <c r="AO116" s="200"/>
      <c r="AP116" s="200"/>
    </row>
    <row r="117" ht="15.75" customHeight="1" spans="1:42">
      <c r="A117" s="200"/>
      <c r="B117" s="200"/>
      <c r="C117" s="200"/>
      <c r="D117" s="200"/>
      <c r="E117" s="200"/>
      <c r="F117" s="200"/>
      <c r="G117" s="200"/>
      <c r="H117" s="200"/>
      <c r="I117" s="200"/>
      <c r="J117" s="200"/>
      <c r="K117" s="200"/>
      <c r="L117" s="200"/>
      <c r="M117" s="200"/>
      <c r="N117" s="200"/>
      <c r="O117" s="200"/>
      <c r="P117" s="200"/>
      <c r="Q117" s="200"/>
      <c r="R117" s="200"/>
      <c r="S117" s="230"/>
      <c r="T117" s="200"/>
      <c r="U117" s="200"/>
      <c r="V117" s="200"/>
      <c r="W117" s="200"/>
      <c r="X117" s="200"/>
      <c r="Y117" s="200"/>
      <c r="Z117" s="200"/>
      <c r="AA117" s="200"/>
      <c r="AB117" s="200"/>
      <c r="AC117" s="200"/>
      <c r="AD117" s="200"/>
      <c r="AE117" s="200"/>
      <c r="AF117" s="200"/>
      <c r="AG117" s="200"/>
      <c r="AH117" s="200"/>
      <c r="AI117" s="200"/>
      <c r="AJ117" s="200"/>
      <c r="AK117" s="200"/>
      <c r="AL117" s="200"/>
      <c r="AM117" s="200"/>
      <c r="AN117" s="200"/>
      <c r="AO117" s="200"/>
      <c r="AP117" s="200"/>
    </row>
    <row r="118" ht="15.75" customHeight="1" spans="1:42">
      <c r="A118" s="200"/>
      <c r="B118" s="200"/>
      <c r="C118" s="200"/>
      <c r="D118" s="200"/>
      <c r="E118" s="200"/>
      <c r="F118" s="200"/>
      <c r="G118" s="200"/>
      <c r="H118" s="200"/>
      <c r="I118" s="200"/>
      <c r="J118" s="200"/>
      <c r="K118" s="200"/>
      <c r="L118" s="200"/>
      <c r="M118" s="200"/>
      <c r="N118" s="200"/>
      <c r="O118" s="200"/>
      <c r="P118" s="200"/>
      <c r="Q118" s="200"/>
      <c r="R118" s="200"/>
      <c r="S118" s="230"/>
      <c r="T118" s="200"/>
      <c r="U118" s="200"/>
      <c r="V118" s="200"/>
      <c r="W118" s="200"/>
      <c r="X118" s="200"/>
      <c r="Y118" s="200"/>
      <c r="Z118" s="200"/>
      <c r="AA118" s="200"/>
      <c r="AB118" s="200"/>
      <c r="AC118" s="200"/>
      <c r="AD118" s="200"/>
      <c r="AE118" s="200"/>
      <c r="AF118" s="200"/>
      <c r="AG118" s="200"/>
      <c r="AH118" s="200"/>
      <c r="AI118" s="200"/>
      <c r="AJ118" s="200"/>
      <c r="AK118" s="200"/>
      <c r="AL118" s="200"/>
      <c r="AM118" s="200"/>
      <c r="AN118" s="200"/>
      <c r="AO118" s="200"/>
      <c r="AP118" s="200"/>
    </row>
    <row r="119" ht="15.75" customHeight="1" spans="1:42">
      <c r="A119" s="200"/>
      <c r="B119" s="200"/>
      <c r="C119" s="200"/>
      <c r="D119" s="200"/>
      <c r="E119" s="200"/>
      <c r="F119" s="200"/>
      <c r="G119" s="200"/>
      <c r="H119" s="200"/>
      <c r="I119" s="200"/>
      <c r="J119" s="200"/>
      <c r="K119" s="200"/>
      <c r="L119" s="200"/>
      <c r="M119" s="200"/>
      <c r="N119" s="200"/>
      <c r="O119" s="200"/>
      <c r="P119" s="200"/>
      <c r="Q119" s="200"/>
      <c r="R119" s="200"/>
      <c r="S119" s="230"/>
      <c r="T119" s="200"/>
      <c r="U119" s="200"/>
      <c r="V119" s="200"/>
      <c r="W119" s="200"/>
      <c r="X119" s="200"/>
      <c r="Y119" s="200"/>
      <c r="Z119" s="200"/>
      <c r="AA119" s="200"/>
      <c r="AB119" s="200"/>
      <c r="AC119" s="200"/>
      <c r="AD119" s="200"/>
      <c r="AE119" s="200"/>
      <c r="AF119" s="200"/>
      <c r="AG119" s="200"/>
      <c r="AH119" s="200"/>
      <c r="AI119" s="200"/>
      <c r="AJ119" s="200"/>
      <c r="AK119" s="200"/>
      <c r="AL119" s="200"/>
      <c r="AM119" s="200"/>
      <c r="AN119" s="200"/>
      <c r="AO119" s="200"/>
      <c r="AP119" s="200"/>
    </row>
    <row r="120" ht="15.75" customHeight="1" spans="1:42">
      <c r="A120" s="200"/>
      <c r="B120" s="200"/>
      <c r="C120" s="200"/>
      <c r="D120" s="200"/>
      <c r="E120" s="200"/>
      <c r="F120" s="200"/>
      <c r="G120" s="200"/>
      <c r="H120" s="200"/>
      <c r="I120" s="200"/>
      <c r="J120" s="200"/>
      <c r="K120" s="200"/>
      <c r="L120" s="200"/>
      <c r="M120" s="200"/>
      <c r="N120" s="200"/>
      <c r="O120" s="200"/>
      <c r="P120" s="200"/>
      <c r="Q120" s="200"/>
      <c r="R120" s="200"/>
      <c r="S120" s="230"/>
      <c r="T120" s="200"/>
      <c r="U120" s="200"/>
      <c r="V120" s="200"/>
      <c r="W120" s="200"/>
      <c r="X120" s="200"/>
      <c r="Y120" s="200"/>
      <c r="Z120" s="200"/>
      <c r="AA120" s="200"/>
      <c r="AB120" s="200"/>
      <c r="AC120" s="200"/>
      <c r="AD120" s="200"/>
      <c r="AE120" s="200"/>
      <c r="AF120" s="200"/>
      <c r="AG120" s="200"/>
      <c r="AH120" s="200"/>
      <c r="AI120" s="200"/>
      <c r="AJ120" s="200"/>
      <c r="AK120" s="200"/>
      <c r="AL120" s="200"/>
      <c r="AM120" s="200"/>
      <c r="AN120" s="200"/>
      <c r="AO120" s="200"/>
      <c r="AP120" s="200"/>
    </row>
    <row r="121" ht="15.75" customHeight="1" spans="1:42">
      <c r="A121" s="200"/>
      <c r="B121" s="200"/>
      <c r="C121" s="200"/>
      <c r="D121" s="200"/>
      <c r="E121" s="200"/>
      <c r="F121" s="200"/>
      <c r="G121" s="200"/>
      <c r="H121" s="200"/>
      <c r="I121" s="200"/>
      <c r="J121" s="200"/>
      <c r="K121" s="200"/>
      <c r="L121" s="200"/>
      <c r="M121" s="200"/>
      <c r="N121" s="200"/>
      <c r="O121" s="200"/>
      <c r="P121" s="200"/>
      <c r="Q121" s="200"/>
      <c r="R121" s="200"/>
      <c r="S121" s="230"/>
      <c r="T121" s="200"/>
      <c r="U121" s="200"/>
      <c r="V121" s="200"/>
      <c r="W121" s="200"/>
      <c r="X121" s="200"/>
      <c r="Y121" s="200"/>
      <c r="Z121" s="200"/>
      <c r="AA121" s="200"/>
      <c r="AB121" s="200"/>
      <c r="AC121" s="200"/>
      <c r="AD121" s="200"/>
      <c r="AE121" s="200"/>
      <c r="AF121" s="200"/>
      <c r="AG121" s="200"/>
      <c r="AH121" s="200"/>
      <c r="AI121" s="200"/>
      <c r="AJ121" s="200"/>
      <c r="AK121" s="200"/>
      <c r="AL121" s="200"/>
      <c r="AM121" s="200"/>
      <c r="AN121" s="200"/>
      <c r="AO121" s="200"/>
      <c r="AP121" s="200"/>
    </row>
    <row r="122" ht="15.75" customHeight="1" spans="1:42">
      <c r="A122" s="200"/>
      <c r="B122" s="200"/>
      <c r="C122" s="200"/>
      <c r="D122" s="200"/>
      <c r="E122" s="200"/>
      <c r="F122" s="200"/>
      <c r="G122" s="200"/>
      <c r="H122" s="200"/>
      <c r="I122" s="200"/>
      <c r="J122" s="200"/>
      <c r="K122" s="200"/>
      <c r="L122" s="200"/>
      <c r="M122" s="200"/>
      <c r="N122" s="200"/>
      <c r="O122" s="200"/>
      <c r="P122" s="200"/>
      <c r="Q122" s="200"/>
      <c r="R122" s="200"/>
      <c r="S122" s="230"/>
      <c r="T122" s="200"/>
      <c r="U122" s="200"/>
      <c r="V122" s="200"/>
      <c r="W122" s="200"/>
      <c r="X122" s="200"/>
      <c r="Y122" s="200"/>
      <c r="Z122" s="200"/>
      <c r="AA122" s="200"/>
      <c r="AB122" s="200"/>
      <c r="AC122" s="200"/>
      <c r="AD122" s="200"/>
      <c r="AE122" s="200"/>
      <c r="AF122" s="200"/>
      <c r="AG122" s="200"/>
      <c r="AH122" s="200"/>
      <c r="AI122" s="200"/>
      <c r="AJ122" s="200"/>
      <c r="AK122" s="200"/>
      <c r="AL122" s="200"/>
      <c r="AM122" s="200"/>
      <c r="AN122" s="200"/>
      <c r="AO122" s="200"/>
      <c r="AP122" s="200"/>
    </row>
    <row r="123" ht="15.75" customHeight="1" spans="1:42">
      <c r="A123" s="200"/>
      <c r="B123" s="200"/>
      <c r="C123" s="200"/>
      <c r="D123" s="200"/>
      <c r="E123" s="200"/>
      <c r="F123" s="200"/>
      <c r="G123" s="200"/>
      <c r="H123" s="200"/>
      <c r="I123" s="200"/>
      <c r="J123" s="200"/>
      <c r="K123" s="200"/>
      <c r="L123" s="200"/>
      <c r="M123" s="200"/>
      <c r="N123" s="200"/>
      <c r="O123" s="200"/>
      <c r="P123" s="200"/>
      <c r="Q123" s="200"/>
      <c r="R123" s="200"/>
      <c r="S123" s="230"/>
      <c r="T123" s="200"/>
      <c r="U123" s="200"/>
      <c r="V123" s="200"/>
      <c r="W123" s="200"/>
      <c r="X123" s="200"/>
      <c r="Y123" s="200"/>
      <c r="Z123" s="200"/>
      <c r="AA123" s="200"/>
      <c r="AB123" s="200"/>
      <c r="AC123" s="200"/>
      <c r="AD123" s="200"/>
      <c r="AE123" s="200"/>
      <c r="AF123" s="200"/>
      <c r="AG123" s="200"/>
      <c r="AH123" s="200"/>
      <c r="AI123" s="200"/>
      <c r="AJ123" s="200"/>
      <c r="AK123" s="200"/>
      <c r="AL123" s="200"/>
      <c r="AM123" s="200"/>
      <c r="AN123" s="200"/>
      <c r="AO123" s="200"/>
      <c r="AP123" s="200"/>
    </row>
    <row r="124" ht="15.75" customHeight="1" spans="1:42">
      <c r="A124" s="200"/>
      <c r="B124" s="200"/>
      <c r="C124" s="200"/>
      <c r="D124" s="200"/>
      <c r="E124" s="200"/>
      <c r="F124" s="200"/>
      <c r="G124" s="200"/>
      <c r="H124" s="200"/>
      <c r="I124" s="200"/>
      <c r="J124" s="200"/>
      <c r="K124" s="200"/>
      <c r="L124" s="200"/>
      <c r="M124" s="200"/>
      <c r="N124" s="200"/>
      <c r="O124" s="200"/>
      <c r="P124" s="200"/>
      <c r="Q124" s="200"/>
      <c r="R124" s="200"/>
      <c r="S124" s="230"/>
      <c r="T124" s="200"/>
      <c r="U124" s="200"/>
      <c r="V124" s="200"/>
      <c r="W124" s="200"/>
      <c r="X124" s="200"/>
      <c r="Y124" s="200"/>
      <c r="Z124" s="200"/>
      <c r="AA124" s="200"/>
      <c r="AB124" s="200"/>
      <c r="AC124" s="200"/>
      <c r="AD124" s="200"/>
      <c r="AE124" s="200"/>
      <c r="AF124" s="200"/>
      <c r="AG124" s="200"/>
      <c r="AH124" s="200"/>
      <c r="AI124" s="200"/>
      <c r="AJ124" s="200"/>
      <c r="AK124" s="200"/>
      <c r="AL124" s="200"/>
      <c r="AM124" s="200"/>
      <c r="AN124" s="200"/>
      <c r="AO124" s="200"/>
      <c r="AP124" s="200"/>
    </row>
    <row r="125" ht="15.75" customHeight="1" spans="1:42">
      <c r="A125" s="200"/>
      <c r="B125" s="200"/>
      <c r="C125" s="200"/>
      <c r="D125" s="200"/>
      <c r="E125" s="200"/>
      <c r="F125" s="200"/>
      <c r="G125" s="200"/>
      <c r="H125" s="200"/>
      <c r="I125" s="200"/>
      <c r="J125" s="200"/>
      <c r="K125" s="200"/>
      <c r="L125" s="200"/>
      <c r="M125" s="200"/>
      <c r="N125" s="200"/>
      <c r="O125" s="200"/>
      <c r="P125" s="200"/>
      <c r="Q125" s="200"/>
      <c r="R125" s="200"/>
      <c r="S125" s="230"/>
      <c r="T125" s="200"/>
      <c r="U125" s="200"/>
      <c r="V125" s="200"/>
      <c r="W125" s="200"/>
      <c r="X125" s="200"/>
      <c r="Y125" s="200"/>
      <c r="Z125" s="200"/>
      <c r="AA125" s="200"/>
      <c r="AB125" s="200"/>
      <c r="AC125" s="200"/>
      <c r="AD125" s="200"/>
      <c r="AE125" s="200"/>
      <c r="AF125" s="200"/>
      <c r="AG125" s="200"/>
      <c r="AH125" s="200"/>
      <c r="AI125" s="200"/>
      <c r="AJ125" s="200"/>
      <c r="AK125" s="200"/>
      <c r="AL125" s="200"/>
      <c r="AM125" s="200"/>
      <c r="AN125" s="200"/>
      <c r="AO125" s="200"/>
      <c r="AP125" s="200"/>
    </row>
    <row r="126" ht="15.75" customHeight="1" spans="1:42">
      <c r="A126" s="200"/>
      <c r="B126" s="200"/>
      <c r="C126" s="200"/>
      <c r="D126" s="200"/>
      <c r="E126" s="200"/>
      <c r="F126" s="200"/>
      <c r="G126" s="200"/>
      <c r="H126" s="200"/>
      <c r="I126" s="200"/>
      <c r="J126" s="200"/>
      <c r="K126" s="200"/>
      <c r="L126" s="200"/>
      <c r="M126" s="200"/>
      <c r="N126" s="200"/>
      <c r="O126" s="200"/>
      <c r="P126" s="200"/>
      <c r="Q126" s="200"/>
      <c r="R126" s="200"/>
      <c r="S126" s="230"/>
      <c r="T126" s="200"/>
      <c r="U126" s="200"/>
      <c r="V126" s="200"/>
      <c r="W126" s="200"/>
      <c r="X126" s="200"/>
      <c r="Y126" s="200"/>
      <c r="Z126" s="200"/>
      <c r="AA126" s="200"/>
      <c r="AB126" s="200"/>
      <c r="AC126" s="200"/>
      <c r="AD126" s="200"/>
      <c r="AE126" s="200"/>
      <c r="AF126" s="200"/>
      <c r="AG126" s="200"/>
      <c r="AH126" s="200"/>
      <c r="AI126" s="200"/>
      <c r="AJ126" s="200"/>
      <c r="AK126" s="200"/>
      <c r="AL126" s="200"/>
      <c r="AM126" s="200"/>
      <c r="AN126" s="200"/>
      <c r="AO126" s="200"/>
      <c r="AP126" s="200"/>
    </row>
    <row r="127" ht="15.75" customHeight="1" spans="1:42">
      <c r="A127" s="200"/>
      <c r="B127" s="200"/>
      <c r="C127" s="200"/>
      <c r="D127" s="200"/>
      <c r="E127" s="200"/>
      <c r="F127" s="200"/>
      <c r="G127" s="200"/>
      <c r="H127" s="200"/>
      <c r="I127" s="200"/>
      <c r="J127" s="200"/>
      <c r="K127" s="200"/>
      <c r="L127" s="200"/>
      <c r="M127" s="200"/>
      <c r="N127" s="200"/>
      <c r="O127" s="200"/>
      <c r="P127" s="200"/>
      <c r="Q127" s="200"/>
      <c r="R127" s="200"/>
      <c r="S127" s="230"/>
      <c r="T127" s="200"/>
      <c r="U127" s="200"/>
      <c r="V127" s="200"/>
      <c r="W127" s="200"/>
      <c r="X127" s="200"/>
      <c r="Y127" s="200"/>
      <c r="Z127" s="200"/>
      <c r="AA127" s="200"/>
      <c r="AB127" s="200"/>
      <c r="AC127" s="200"/>
      <c r="AD127" s="200"/>
      <c r="AE127" s="200"/>
      <c r="AF127" s="200"/>
      <c r="AG127" s="200"/>
      <c r="AH127" s="200"/>
      <c r="AI127" s="200"/>
      <c r="AJ127" s="200"/>
      <c r="AK127" s="200"/>
      <c r="AL127" s="200"/>
      <c r="AM127" s="200"/>
      <c r="AN127" s="200"/>
      <c r="AO127" s="200"/>
      <c r="AP127" s="200"/>
    </row>
    <row r="128" ht="15.75" customHeight="1" spans="1:42">
      <c r="A128" s="200"/>
      <c r="B128" s="200"/>
      <c r="C128" s="200"/>
      <c r="D128" s="200"/>
      <c r="E128" s="200"/>
      <c r="F128" s="200"/>
      <c r="G128" s="200"/>
      <c r="H128" s="200"/>
      <c r="I128" s="200"/>
      <c r="J128" s="200"/>
      <c r="K128" s="200"/>
      <c r="L128" s="200"/>
      <c r="M128" s="200"/>
      <c r="N128" s="200"/>
      <c r="O128" s="200"/>
      <c r="P128" s="200"/>
      <c r="Q128" s="200"/>
      <c r="R128" s="200"/>
      <c r="S128" s="230"/>
      <c r="T128" s="200"/>
      <c r="U128" s="200"/>
      <c r="V128" s="200"/>
      <c r="W128" s="200"/>
      <c r="X128" s="200"/>
      <c r="Y128" s="200"/>
      <c r="Z128" s="200"/>
      <c r="AA128" s="200"/>
      <c r="AB128" s="200"/>
      <c r="AC128" s="200"/>
      <c r="AD128" s="200"/>
      <c r="AE128" s="200"/>
      <c r="AF128" s="200"/>
      <c r="AG128" s="200"/>
      <c r="AH128" s="200"/>
      <c r="AI128" s="200"/>
      <c r="AJ128" s="200"/>
      <c r="AK128" s="200"/>
      <c r="AL128" s="200"/>
      <c r="AM128" s="200"/>
      <c r="AN128" s="200"/>
      <c r="AO128" s="200"/>
      <c r="AP128" s="200"/>
    </row>
    <row r="129" ht="15.75" customHeight="1" spans="1:42">
      <c r="A129" s="200"/>
      <c r="B129" s="200"/>
      <c r="C129" s="200"/>
      <c r="D129" s="200"/>
      <c r="E129" s="200"/>
      <c r="F129" s="200"/>
      <c r="G129" s="200"/>
      <c r="H129" s="200"/>
      <c r="I129" s="200"/>
      <c r="J129" s="200"/>
      <c r="K129" s="200"/>
      <c r="L129" s="200"/>
      <c r="M129" s="200"/>
      <c r="N129" s="200"/>
      <c r="O129" s="200"/>
      <c r="P129" s="200"/>
      <c r="Q129" s="200"/>
      <c r="R129" s="200"/>
      <c r="S129" s="230"/>
      <c r="T129" s="200"/>
      <c r="U129" s="200"/>
      <c r="V129" s="200"/>
      <c r="W129" s="200"/>
      <c r="X129" s="200"/>
      <c r="Y129" s="200"/>
      <c r="Z129" s="200"/>
      <c r="AA129" s="200"/>
      <c r="AB129" s="200"/>
      <c r="AC129" s="200"/>
      <c r="AD129" s="200"/>
      <c r="AE129" s="200"/>
      <c r="AF129" s="200"/>
      <c r="AG129" s="200"/>
      <c r="AH129" s="200"/>
      <c r="AI129" s="200"/>
      <c r="AJ129" s="200"/>
      <c r="AK129" s="200"/>
      <c r="AL129" s="200"/>
      <c r="AM129" s="200"/>
      <c r="AN129" s="200"/>
      <c r="AO129" s="200"/>
      <c r="AP129" s="200"/>
    </row>
    <row r="130" ht="15.75" customHeight="1" spans="1:42">
      <c r="A130" s="200"/>
      <c r="B130" s="200"/>
      <c r="C130" s="200"/>
      <c r="D130" s="200"/>
      <c r="E130" s="200"/>
      <c r="F130" s="200"/>
      <c r="G130" s="200"/>
      <c r="H130" s="200"/>
      <c r="I130" s="200"/>
      <c r="J130" s="200"/>
      <c r="K130" s="200"/>
      <c r="L130" s="200"/>
      <c r="M130" s="200"/>
      <c r="N130" s="200"/>
      <c r="O130" s="200"/>
      <c r="P130" s="200"/>
      <c r="Q130" s="200"/>
      <c r="R130" s="200"/>
      <c r="S130" s="230"/>
      <c r="T130" s="200"/>
      <c r="U130" s="200"/>
      <c r="V130" s="200"/>
      <c r="W130" s="200"/>
      <c r="X130" s="200"/>
      <c r="Y130" s="200"/>
      <c r="Z130" s="200"/>
      <c r="AA130" s="200"/>
      <c r="AB130" s="200"/>
      <c r="AC130" s="200"/>
      <c r="AD130" s="200"/>
      <c r="AE130" s="200"/>
      <c r="AF130" s="200"/>
      <c r="AG130" s="200"/>
      <c r="AH130" s="200"/>
      <c r="AI130" s="200"/>
      <c r="AJ130" s="200"/>
      <c r="AK130" s="200"/>
      <c r="AL130" s="200"/>
      <c r="AM130" s="200"/>
      <c r="AN130" s="200"/>
      <c r="AO130" s="200"/>
      <c r="AP130" s="200"/>
    </row>
    <row r="131" ht="15.75" customHeight="1" spans="1:42">
      <c r="A131" s="200"/>
      <c r="B131" s="200"/>
      <c r="C131" s="200"/>
      <c r="D131" s="200"/>
      <c r="E131" s="200"/>
      <c r="F131" s="200"/>
      <c r="G131" s="200"/>
      <c r="H131" s="200"/>
      <c r="I131" s="200"/>
      <c r="J131" s="200"/>
      <c r="K131" s="200"/>
      <c r="L131" s="200"/>
      <c r="M131" s="200"/>
      <c r="N131" s="200"/>
      <c r="O131" s="200"/>
      <c r="P131" s="200"/>
      <c r="Q131" s="200"/>
      <c r="R131" s="200"/>
      <c r="S131" s="230"/>
      <c r="T131" s="200"/>
      <c r="U131" s="200"/>
      <c r="V131" s="200"/>
      <c r="W131" s="200"/>
      <c r="X131" s="200"/>
      <c r="Y131" s="200"/>
      <c r="Z131" s="200"/>
      <c r="AA131" s="200"/>
      <c r="AB131" s="200"/>
      <c r="AC131" s="200"/>
      <c r="AD131" s="200"/>
      <c r="AE131" s="200"/>
      <c r="AF131" s="200"/>
      <c r="AG131" s="200"/>
      <c r="AH131" s="200"/>
      <c r="AI131" s="200"/>
      <c r="AJ131" s="200"/>
      <c r="AK131" s="200"/>
      <c r="AL131" s="200"/>
      <c r="AM131" s="200"/>
      <c r="AN131" s="200"/>
      <c r="AO131" s="200"/>
      <c r="AP131" s="200"/>
    </row>
    <row r="132" ht="15.75" customHeight="1" spans="1:42">
      <c r="A132" s="200"/>
      <c r="B132" s="200"/>
      <c r="C132" s="200"/>
      <c r="D132" s="200"/>
      <c r="E132" s="200"/>
      <c r="F132" s="200"/>
      <c r="G132" s="200"/>
      <c r="H132" s="200"/>
      <c r="I132" s="200"/>
      <c r="J132" s="200"/>
      <c r="K132" s="200"/>
      <c r="L132" s="200"/>
      <c r="M132" s="200"/>
      <c r="N132" s="200"/>
      <c r="O132" s="200"/>
      <c r="P132" s="200"/>
      <c r="Q132" s="200"/>
      <c r="R132" s="200"/>
      <c r="S132" s="230"/>
      <c r="T132" s="200"/>
      <c r="U132" s="200"/>
      <c r="V132" s="200"/>
      <c r="W132" s="200"/>
      <c r="X132" s="200"/>
      <c r="Y132" s="200"/>
      <c r="Z132" s="200"/>
      <c r="AA132" s="200"/>
      <c r="AB132" s="200"/>
      <c r="AC132" s="200"/>
      <c r="AD132" s="200"/>
      <c r="AE132" s="200"/>
      <c r="AF132" s="200"/>
      <c r="AG132" s="200"/>
      <c r="AH132" s="200"/>
      <c r="AI132" s="200"/>
      <c r="AJ132" s="200"/>
      <c r="AK132" s="200"/>
      <c r="AL132" s="200"/>
      <c r="AM132" s="200"/>
      <c r="AN132" s="200"/>
      <c r="AO132" s="200"/>
      <c r="AP132" s="200"/>
    </row>
    <row r="133" ht="15.75" customHeight="1" spans="1:42">
      <c r="A133" s="200"/>
      <c r="B133" s="200"/>
      <c r="C133" s="200"/>
      <c r="D133" s="200"/>
      <c r="E133" s="200"/>
      <c r="F133" s="200"/>
      <c r="G133" s="200"/>
      <c r="H133" s="200"/>
      <c r="I133" s="200"/>
      <c r="J133" s="200"/>
      <c r="K133" s="200"/>
      <c r="L133" s="200"/>
      <c r="M133" s="200"/>
      <c r="N133" s="200"/>
      <c r="O133" s="200"/>
      <c r="P133" s="200"/>
      <c r="Q133" s="200"/>
      <c r="R133" s="200"/>
      <c r="S133" s="230"/>
      <c r="T133" s="200"/>
      <c r="U133" s="200"/>
      <c r="V133" s="200"/>
      <c r="W133" s="200"/>
      <c r="X133" s="200"/>
      <c r="Y133" s="200"/>
      <c r="Z133" s="200"/>
      <c r="AA133" s="200"/>
      <c r="AB133" s="200"/>
      <c r="AC133" s="200"/>
      <c r="AD133" s="200"/>
      <c r="AE133" s="200"/>
      <c r="AF133" s="200"/>
      <c r="AG133" s="200"/>
      <c r="AH133" s="200"/>
      <c r="AI133" s="200"/>
      <c r="AJ133" s="200"/>
      <c r="AK133" s="200"/>
      <c r="AL133" s="200"/>
      <c r="AM133" s="200"/>
      <c r="AN133" s="200"/>
      <c r="AO133" s="200"/>
      <c r="AP133" s="200"/>
    </row>
    <row r="134" ht="15.75" customHeight="1" spans="1:42">
      <c r="A134" s="200"/>
      <c r="B134" s="200"/>
      <c r="C134" s="200"/>
      <c r="D134" s="200"/>
      <c r="E134" s="200"/>
      <c r="F134" s="200"/>
      <c r="G134" s="200"/>
      <c r="H134" s="200"/>
      <c r="I134" s="200"/>
      <c r="J134" s="200"/>
      <c r="K134" s="200"/>
      <c r="L134" s="200"/>
      <c r="M134" s="200"/>
      <c r="N134" s="200"/>
      <c r="O134" s="200"/>
      <c r="P134" s="200"/>
      <c r="Q134" s="200"/>
      <c r="R134" s="200"/>
      <c r="S134" s="230"/>
      <c r="T134" s="200"/>
      <c r="U134" s="200"/>
      <c r="V134" s="200"/>
      <c r="W134" s="200"/>
      <c r="X134" s="200"/>
      <c r="Y134" s="200"/>
      <c r="Z134" s="200"/>
      <c r="AA134" s="200"/>
      <c r="AB134" s="200"/>
      <c r="AC134" s="200"/>
      <c r="AD134" s="200"/>
      <c r="AE134" s="200"/>
      <c r="AF134" s="200"/>
      <c r="AG134" s="200"/>
      <c r="AH134" s="200"/>
      <c r="AI134" s="200"/>
      <c r="AJ134" s="200"/>
      <c r="AK134" s="200"/>
      <c r="AL134" s="200"/>
      <c r="AM134" s="200"/>
      <c r="AN134" s="200"/>
      <c r="AO134" s="200"/>
      <c r="AP134" s="200"/>
    </row>
    <row r="135" ht="15.75" customHeight="1" spans="1:42">
      <c r="A135" s="200"/>
      <c r="B135" s="200"/>
      <c r="C135" s="200"/>
      <c r="D135" s="200"/>
      <c r="E135" s="200"/>
      <c r="F135" s="200"/>
      <c r="G135" s="200"/>
      <c r="H135" s="200"/>
      <c r="I135" s="200"/>
      <c r="J135" s="200"/>
      <c r="K135" s="200"/>
      <c r="L135" s="200"/>
      <c r="M135" s="200"/>
      <c r="N135" s="200"/>
      <c r="O135" s="200"/>
      <c r="P135" s="200"/>
      <c r="Q135" s="200"/>
      <c r="R135" s="200"/>
      <c r="S135" s="230"/>
      <c r="T135" s="200"/>
      <c r="U135" s="200"/>
      <c r="V135" s="200"/>
      <c r="W135" s="200"/>
      <c r="X135" s="200"/>
      <c r="Y135" s="200"/>
      <c r="Z135" s="200"/>
      <c r="AA135" s="200"/>
      <c r="AB135" s="200"/>
      <c r="AC135" s="200"/>
      <c r="AD135" s="200"/>
      <c r="AE135" s="200"/>
      <c r="AF135" s="200"/>
      <c r="AG135" s="200"/>
      <c r="AH135" s="200"/>
      <c r="AI135" s="200"/>
      <c r="AJ135" s="200"/>
      <c r="AK135" s="200"/>
      <c r="AL135" s="200"/>
      <c r="AM135" s="200"/>
      <c r="AN135" s="200"/>
      <c r="AO135" s="200"/>
      <c r="AP135" s="200"/>
    </row>
    <row r="136" ht="15.75" customHeight="1" spans="1:42">
      <c r="A136" s="200"/>
      <c r="B136" s="200"/>
      <c r="C136" s="200"/>
      <c r="D136" s="200"/>
      <c r="E136" s="200"/>
      <c r="F136" s="200"/>
      <c r="G136" s="200"/>
      <c r="H136" s="200"/>
      <c r="I136" s="200"/>
      <c r="J136" s="200"/>
      <c r="K136" s="200"/>
      <c r="L136" s="200"/>
      <c r="M136" s="200"/>
      <c r="N136" s="200"/>
      <c r="O136" s="200"/>
      <c r="P136" s="200"/>
      <c r="Q136" s="200"/>
      <c r="R136" s="200"/>
      <c r="S136" s="230"/>
      <c r="T136" s="200"/>
      <c r="U136" s="200"/>
      <c r="V136" s="200"/>
      <c r="W136" s="200"/>
      <c r="X136" s="200"/>
      <c r="Y136" s="200"/>
      <c r="Z136" s="200"/>
      <c r="AA136" s="200"/>
      <c r="AB136" s="200"/>
      <c r="AC136" s="200"/>
      <c r="AD136" s="200"/>
      <c r="AE136" s="200"/>
      <c r="AF136" s="200"/>
      <c r="AG136" s="200"/>
      <c r="AH136" s="200"/>
      <c r="AI136" s="200"/>
      <c r="AJ136" s="200"/>
      <c r="AK136" s="200"/>
      <c r="AL136" s="200"/>
      <c r="AM136" s="200"/>
      <c r="AN136" s="200"/>
      <c r="AO136" s="200"/>
      <c r="AP136" s="200"/>
    </row>
    <row r="137" ht="15.75" customHeight="1" spans="1:42">
      <c r="A137" s="200"/>
      <c r="B137" s="200"/>
      <c r="C137" s="200"/>
      <c r="D137" s="200"/>
      <c r="E137" s="200"/>
      <c r="F137" s="200"/>
      <c r="G137" s="200"/>
      <c r="H137" s="200"/>
      <c r="I137" s="200"/>
      <c r="J137" s="200"/>
      <c r="K137" s="200"/>
      <c r="L137" s="200"/>
      <c r="M137" s="200"/>
      <c r="N137" s="200"/>
      <c r="O137" s="200"/>
      <c r="P137" s="200"/>
      <c r="Q137" s="200"/>
      <c r="R137" s="200"/>
      <c r="S137" s="230"/>
      <c r="T137" s="200"/>
      <c r="U137" s="200"/>
      <c r="V137" s="200"/>
      <c r="W137" s="200"/>
      <c r="X137" s="200"/>
      <c r="Y137" s="200"/>
      <c r="Z137" s="200"/>
      <c r="AA137" s="200"/>
      <c r="AB137" s="200"/>
      <c r="AC137" s="200"/>
      <c r="AD137" s="200"/>
      <c r="AE137" s="200"/>
      <c r="AF137" s="200"/>
      <c r="AG137" s="200"/>
      <c r="AH137" s="200"/>
      <c r="AI137" s="200"/>
      <c r="AJ137" s="200"/>
      <c r="AK137" s="200"/>
      <c r="AL137" s="200"/>
      <c r="AM137" s="200"/>
      <c r="AN137" s="200"/>
      <c r="AO137" s="200"/>
      <c r="AP137" s="200"/>
    </row>
    <row r="138" ht="15.75" customHeight="1" spans="1:42">
      <c r="A138" s="200"/>
      <c r="B138" s="200"/>
      <c r="C138" s="200"/>
      <c r="D138" s="200"/>
      <c r="E138" s="200"/>
      <c r="F138" s="200"/>
      <c r="G138" s="200"/>
      <c r="H138" s="200"/>
      <c r="I138" s="200"/>
      <c r="J138" s="200"/>
      <c r="K138" s="200"/>
      <c r="L138" s="200"/>
      <c r="M138" s="200"/>
      <c r="N138" s="200"/>
      <c r="O138" s="200"/>
      <c r="P138" s="200"/>
      <c r="Q138" s="200"/>
      <c r="R138" s="200"/>
      <c r="S138" s="230"/>
      <c r="T138" s="200"/>
      <c r="U138" s="200"/>
      <c r="V138" s="200"/>
      <c r="W138" s="200"/>
      <c r="X138" s="200"/>
      <c r="Y138" s="200"/>
      <c r="Z138" s="200"/>
      <c r="AA138" s="200"/>
      <c r="AB138" s="200"/>
      <c r="AC138" s="200"/>
      <c r="AD138" s="200"/>
      <c r="AE138" s="200"/>
      <c r="AF138" s="200"/>
      <c r="AG138" s="200"/>
      <c r="AH138" s="200"/>
      <c r="AI138" s="200"/>
      <c r="AJ138" s="200"/>
      <c r="AK138" s="200"/>
      <c r="AL138" s="200"/>
      <c r="AM138" s="200"/>
      <c r="AN138" s="200"/>
      <c r="AO138" s="200"/>
      <c r="AP138" s="200"/>
    </row>
    <row r="139" ht="15.75" customHeight="1" spans="1:42">
      <c r="A139" s="200"/>
      <c r="B139" s="200"/>
      <c r="C139" s="200"/>
      <c r="D139" s="200"/>
      <c r="E139" s="200"/>
      <c r="F139" s="200"/>
      <c r="G139" s="200"/>
      <c r="H139" s="200"/>
      <c r="I139" s="200"/>
      <c r="J139" s="200"/>
      <c r="K139" s="200"/>
      <c r="L139" s="200"/>
      <c r="M139" s="200"/>
      <c r="N139" s="200"/>
      <c r="O139" s="200"/>
      <c r="P139" s="200"/>
      <c r="Q139" s="200"/>
      <c r="R139" s="200"/>
      <c r="S139" s="230"/>
      <c r="T139" s="200"/>
      <c r="U139" s="200"/>
      <c r="V139" s="200"/>
      <c r="W139" s="200"/>
      <c r="X139" s="200"/>
      <c r="Y139" s="200"/>
      <c r="Z139" s="200"/>
      <c r="AA139" s="200"/>
      <c r="AB139" s="200"/>
      <c r="AC139" s="200"/>
      <c r="AD139" s="200"/>
      <c r="AE139" s="200"/>
      <c r="AF139" s="200"/>
      <c r="AG139" s="200"/>
      <c r="AH139" s="200"/>
      <c r="AI139" s="200"/>
      <c r="AJ139" s="200"/>
      <c r="AK139" s="200"/>
      <c r="AL139" s="200"/>
      <c r="AM139" s="200"/>
      <c r="AN139" s="200"/>
      <c r="AO139" s="200"/>
      <c r="AP139" s="200"/>
    </row>
    <row r="140" ht="15.75" customHeight="1" spans="1:42">
      <c r="A140" s="200"/>
      <c r="B140" s="200"/>
      <c r="C140" s="200"/>
      <c r="D140" s="200"/>
      <c r="E140" s="200"/>
      <c r="F140" s="200"/>
      <c r="G140" s="200"/>
      <c r="H140" s="200"/>
      <c r="I140" s="200"/>
      <c r="J140" s="200"/>
      <c r="K140" s="200"/>
      <c r="L140" s="200"/>
      <c r="M140" s="200"/>
      <c r="N140" s="200"/>
      <c r="O140" s="200"/>
      <c r="P140" s="200"/>
      <c r="Q140" s="200"/>
      <c r="R140" s="200"/>
      <c r="S140" s="230"/>
      <c r="T140" s="200"/>
      <c r="U140" s="200"/>
      <c r="V140" s="200"/>
      <c r="W140" s="200"/>
      <c r="X140" s="200"/>
      <c r="Y140" s="200"/>
      <c r="Z140" s="200"/>
      <c r="AA140" s="200"/>
      <c r="AB140" s="200"/>
      <c r="AC140" s="200"/>
      <c r="AD140" s="200"/>
      <c r="AE140" s="200"/>
      <c r="AF140" s="200"/>
      <c r="AG140" s="200"/>
      <c r="AH140" s="200"/>
      <c r="AI140" s="200"/>
      <c r="AJ140" s="200"/>
      <c r="AK140" s="200"/>
      <c r="AL140" s="200"/>
      <c r="AM140" s="200"/>
      <c r="AN140" s="200"/>
      <c r="AO140" s="200"/>
      <c r="AP140" s="200"/>
    </row>
    <row r="141" ht="15.75" customHeight="1" spans="1:42">
      <c r="A141" s="200"/>
      <c r="B141" s="200"/>
      <c r="C141" s="200"/>
      <c r="D141" s="200"/>
      <c r="E141" s="200"/>
      <c r="F141" s="200"/>
      <c r="G141" s="200"/>
      <c r="H141" s="200"/>
      <c r="I141" s="200"/>
      <c r="J141" s="200"/>
      <c r="K141" s="200"/>
      <c r="L141" s="200"/>
      <c r="M141" s="200"/>
      <c r="N141" s="200"/>
      <c r="O141" s="200"/>
      <c r="P141" s="200"/>
      <c r="Q141" s="200"/>
      <c r="R141" s="200"/>
      <c r="S141" s="230"/>
      <c r="T141" s="200"/>
      <c r="U141" s="200"/>
      <c r="V141" s="200"/>
      <c r="W141" s="200"/>
      <c r="X141" s="200"/>
      <c r="Y141" s="200"/>
      <c r="Z141" s="200"/>
      <c r="AA141" s="200"/>
      <c r="AB141" s="200"/>
      <c r="AC141" s="200"/>
      <c r="AD141" s="200"/>
      <c r="AE141" s="200"/>
      <c r="AF141" s="200"/>
      <c r="AG141" s="200"/>
      <c r="AH141" s="200"/>
      <c r="AI141" s="200"/>
      <c r="AJ141" s="200"/>
      <c r="AK141" s="200"/>
      <c r="AL141" s="200"/>
      <c r="AM141" s="200"/>
      <c r="AN141" s="200"/>
      <c r="AO141" s="200"/>
      <c r="AP141" s="200"/>
    </row>
    <row r="142" ht="15.75" customHeight="1" spans="1:42">
      <c r="A142" s="200"/>
      <c r="B142" s="200"/>
      <c r="C142" s="200"/>
      <c r="D142" s="200"/>
      <c r="E142" s="200"/>
      <c r="F142" s="200"/>
      <c r="G142" s="200"/>
      <c r="H142" s="200"/>
      <c r="I142" s="200"/>
      <c r="J142" s="200"/>
      <c r="K142" s="200"/>
      <c r="L142" s="200"/>
      <c r="M142" s="200"/>
      <c r="N142" s="200"/>
      <c r="O142" s="200"/>
      <c r="P142" s="200"/>
      <c r="Q142" s="200"/>
      <c r="R142" s="200"/>
      <c r="S142" s="230"/>
      <c r="T142" s="200"/>
      <c r="U142" s="200"/>
      <c r="V142" s="200"/>
      <c r="W142" s="200"/>
      <c r="X142" s="200"/>
      <c r="Y142" s="200"/>
      <c r="Z142" s="200"/>
      <c r="AA142" s="200"/>
      <c r="AB142" s="200"/>
      <c r="AC142" s="200"/>
      <c r="AD142" s="200"/>
      <c r="AE142" s="200"/>
      <c r="AF142" s="200"/>
      <c r="AG142" s="200"/>
      <c r="AH142" s="200"/>
      <c r="AI142" s="200"/>
      <c r="AJ142" s="200"/>
      <c r="AK142" s="200"/>
      <c r="AL142" s="200"/>
      <c r="AM142" s="200"/>
      <c r="AN142" s="200"/>
      <c r="AO142" s="200"/>
      <c r="AP142" s="200"/>
    </row>
    <row r="143" ht="15.75" customHeight="1" spans="1:42">
      <c r="A143" s="200"/>
      <c r="B143" s="200"/>
      <c r="C143" s="200"/>
      <c r="D143" s="200"/>
      <c r="E143" s="200"/>
      <c r="F143" s="200"/>
      <c r="G143" s="200"/>
      <c r="H143" s="200"/>
      <c r="I143" s="200"/>
      <c r="J143" s="200"/>
      <c r="K143" s="200"/>
      <c r="L143" s="200"/>
      <c r="M143" s="200"/>
      <c r="N143" s="200"/>
      <c r="O143" s="200"/>
      <c r="P143" s="200"/>
      <c r="Q143" s="200"/>
      <c r="R143" s="200"/>
      <c r="S143" s="230"/>
      <c r="T143" s="200"/>
      <c r="U143" s="200"/>
      <c r="V143" s="200"/>
      <c r="W143" s="200"/>
      <c r="X143" s="200"/>
      <c r="Y143" s="200"/>
      <c r="Z143" s="200"/>
      <c r="AA143" s="200"/>
      <c r="AB143" s="200"/>
      <c r="AC143" s="200"/>
      <c r="AD143" s="200"/>
      <c r="AE143" s="200"/>
      <c r="AF143" s="200"/>
      <c r="AG143" s="200"/>
      <c r="AH143" s="200"/>
      <c r="AI143" s="200"/>
      <c r="AJ143" s="200"/>
      <c r="AK143" s="200"/>
      <c r="AL143" s="200"/>
      <c r="AM143" s="200"/>
      <c r="AN143" s="200"/>
      <c r="AO143" s="200"/>
      <c r="AP143" s="200"/>
    </row>
    <row r="144" ht="15.75" customHeight="1" spans="1:42">
      <c r="A144" s="200"/>
      <c r="B144" s="200"/>
      <c r="C144" s="200"/>
      <c r="D144" s="200"/>
      <c r="E144" s="200"/>
      <c r="F144" s="200"/>
      <c r="G144" s="200"/>
      <c r="H144" s="200"/>
      <c r="I144" s="200"/>
      <c r="J144" s="200"/>
      <c r="K144" s="200"/>
      <c r="L144" s="200"/>
      <c r="M144" s="200"/>
      <c r="N144" s="200"/>
      <c r="O144" s="200"/>
      <c r="P144" s="200"/>
      <c r="Q144" s="200"/>
      <c r="R144" s="200"/>
      <c r="S144" s="230"/>
      <c r="T144" s="200"/>
      <c r="U144" s="200"/>
      <c r="V144" s="200"/>
      <c r="W144" s="200"/>
      <c r="X144" s="200"/>
      <c r="Y144" s="200"/>
      <c r="Z144" s="200"/>
      <c r="AA144" s="200"/>
      <c r="AB144" s="200"/>
      <c r="AC144" s="200"/>
      <c r="AD144" s="200"/>
      <c r="AE144" s="200"/>
      <c r="AF144" s="200"/>
      <c r="AG144" s="200"/>
      <c r="AH144" s="200"/>
      <c r="AI144" s="200"/>
      <c r="AJ144" s="200"/>
      <c r="AK144" s="200"/>
      <c r="AL144" s="200"/>
      <c r="AM144" s="200"/>
      <c r="AN144" s="200"/>
      <c r="AO144" s="200"/>
      <c r="AP144" s="200"/>
    </row>
    <row r="145" ht="15.75" customHeight="1" spans="1:42">
      <c r="A145" s="200"/>
      <c r="B145" s="200"/>
      <c r="C145" s="200"/>
      <c r="D145" s="200"/>
      <c r="E145" s="200"/>
      <c r="F145" s="200"/>
      <c r="G145" s="200"/>
      <c r="H145" s="200"/>
      <c r="I145" s="200"/>
      <c r="J145" s="200"/>
      <c r="K145" s="200"/>
      <c r="L145" s="200"/>
      <c r="M145" s="200"/>
      <c r="N145" s="200"/>
      <c r="O145" s="200"/>
      <c r="P145" s="200"/>
      <c r="Q145" s="200"/>
      <c r="R145" s="200"/>
      <c r="S145" s="230"/>
      <c r="T145" s="200"/>
      <c r="U145" s="200"/>
      <c r="V145" s="200"/>
      <c r="W145" s="200"/>
      <c r="X145" s="200"/>
      <c r="Y145" s="200"/>
      <c r="Z145" s="200"/>
      <c r="AA145" s="200"/>
      <c r="AB145" s="200"/>
      <c r="AC145" s="200"/>
      <c r="AD145" s="200"/>
      <c r="AE145" s="200"/>
      <c r="AF145" s="200"/>
      <c r="AG145" s="200"/>
      <c r="AH145" s="200"/>
      <c r="AI145" s="200"/>
      <c r="AJ145" s="200"/>
      <c r="AK145" s="200"/>
      <c r="AL145" s="200"/>
      <c r="AM145" s="200"/>
      <c r="AN145" s="200"/>
      <c r="AO145" s="200"/>
      <c r="AP145" s="200"/>
    </row>
    <row r="146" ht="15.75" customHeight="1" spans="1:42">
      <c r="A146" s="200"/>
      <c r="B146" s="200"/>
      <c r="C146" s="200"/>
      <c r="D146" s="200"/>
      <c r="E146" s="200"/>
      <c r="F146" s="200"/>
      <c r="G146" s="200"/>
      <c r="H146" s="200"/>
      <c r="I146" s="200"/>
      <c r="J146" s="200"/>
      <c r="K146" s="200"/>
      <c r="L146" s="200"/>
      <c r="M146" s="200"/>
      <c r="N146" s="200"/>
      <c r="O146" s="200"/>
      <c r="P146" s="200"/>
      <c r="Q146" s="200"/>
      <c r="R146" s="200"/>
      <c r="S146" s="230"/>
      <c r="T146" s="200"/>
      <c r="U146" s="200"/>
      <c r="V146" s="200"/>
      <c r="W146" s="200"/>
      <c r="X146" s="200"/>
      <c r="Y146" s="200"/>
      <c r="Z146" s="200"/>
      <c r="AA146" s="200"/>
      <c r="AB146" s="200"/>
      <c r="AC146" s="200"/>
      <c r="AD146" s="200"/>
      <c r="AE146" s="200"/>
      <c r="AF146" s="200"/>
      <c r="AG146" s="200"/>
      <c r="AH146" s="200"/>
      <c r="AI146" s="200"/>
      <c r="AJ146" s="200"/>
      <c r="AK146" s="200"/>
      <c r="AL146" s="200"/>
      <c r="AM146" s="200"/>
      <c r="AN146" s="200"/>
      <c r="AO146" s="200"/>
      <c r="AP146" s="200"/>
    </row>
    <row r="147" ht="15.75" customHeight="1" spans="1:42">
      <c r="A147" s="200"/>
      <c r="B147" s="200"/>
      <c r="C147" s="200"/>
      <c r="D147" s="200"/>
      <c r="E147" s="200"/>
      <c r="F147" s="200"/>
      <c r="G147" s="200"/>
      <c r="H147" s="200"/>
      <c r="I147" s="200"/>
      <c r="J147" s="200"/>
      <c r="K147" s="200"/>
      <c r="L147" s="200"/>
      <c r="M147" s="200"/>
      <c r="N147" s="200"/>
      <c r="O147" s="200"/>
      <c r="P147" s="200"/>
      <c r="Q147" s="200"/>
      <c r="R147" s="200"/>
      <c r="S147" s="230"/>
      <c r="T147" s="200"/>
      <c r="U147" s="200"/>
      <c r="V147" s="200"/>
      <c r="W147" s="200"/>
      <c r="X147" s="200"/>
      <c r="Y147" s="200"/>
      <c r="Z147" s="200"/>
      <c r="AA147" s="200"/>
      <c r="AB147" s="200"/>
      <c r="AC147" s="200"/>
      <c r="AD147" s="200"/>
      <c r="AE147" s="200"/>
      <c r="AF147" s="200"/>
      <c r="AG147" s="200"/>
      <c r="AH147" s="200"/>
      <c r="AI147" s="200"/>
      <c r="AJ147" s="200"/>
      <c r="AK147" s="200"/>
      <c r="AL147" s="200"/>
      <c r="AM147" s="200"/>
      <c r="AN147" s="200"/>
      <c r="AO147" s="200"/>
      <c r="AP147" s="200"/>
    </row>
    <row r="148" ht="15.75" customHeight="1" spans="1:42">
      <c r="A148" s="200"/>
      <c r="B148" s="200"/>
      <c r="C148" s="200"/>
      <c r="D148" s="200"/>
      <c r="E148" s="200"/>
      <c r="F148" s="200"/>
      <c r="G148" s="200"/>
      <c r="H148" s="200"/>
      <c r="I148" s="200"/>
      <c r="J148" s="200"/>
      <c r="K148" s="200"/>
      <c r="L148" s="200"/>
      <c r="M148" s="200"/>
      <c r="N148" s="200"/>
      <c r="O148" s="200"/>
      <c r="P148" s="200"/>
      <c r="Q148" s="200"/>
      <c r="R148" s="200"/>
      <c r="S148" s="230"/>
      <c r="T148" s="200"/>
      <c r="U148" s="200"/>
      <c r="V148" s="200"/>
      <c r="W148" s="200"/>
      <c r="X148" s="200"/>
      <c r="Y148" s="200"/>
      <c r="Z148" s="200"/>
      <c r="AA148" s="200"/>
      <c r="AB148" s="200"/>
      <c r="AC148" s="200"/>
      <c r="AD148" s="200"/>
      <c r="AE148" s="200"/>
      <c r="AF148" s="200"/>
      <c r="AG148" s="200"/>
      <c r="AH148" s="200"/>
      <c r="AI148" s="200"/>
      <c r="AJ148" s="200"/>
      <c r="AK148" s="200"/>
      <c r="AL148" s="200"/>
      <c r="AM148" s="200"/>
      <c r="AN148" s="200"/>
      <c r="AO148" s="200"/>
      <c r="AP148" s="200"/>
    </row>
    <row r="149" ht="15.75" customHeight="1" spans="1:42">
      <c r="A149" s="200"/>
      <c r="B149" s="200"/>
      <c r="C149" s="200"/>
      <c r="D149" s="200"/>
      <c r="E149" s="200"/>
      <c r="F149" s="200"/>
      <c r="G149" s="200"/>
      <c r="H149" s="200"/>
      <c r="I149" s="200"/>
      <c r="J149" s="200"/>
      <c r="K149" s="200"/>
      <c r="L149" s="200"/>
      <c r="M149" s="200"/>
      <c r="N149" s="200"/>
      <c r="O149" s="200"/>
      <c r="P149" s="200"/>
      <c r="Q149" s="200"/>
      <c r="R149" s="200"/>
      <c r="S149" s="230"/>
      <c r="T149" s="200"/>
      <c r="U149" s="200"/>
      <c r="V149" s="200"/>
      <c r="W149" s="200"/>
      <c r="X149" s="200"/>
      <c r="Y149" s="200"/>
      <c r="Z149" s="200"/>
      <c r="AA149" s="200"/>
      <c r="AB149" s="200"/>
      <c r="AC149" s="200"/>
      <c r="AD149" s="200"/>
      <c r="AE149" s="200"/>
      <c r="AF149" s="200"/>
      <c r="AG149" s="200"/>
      <c r="AH149" s="200"/>
      <c r="AI149" s="200"/>
      <c r="AJ149" s="200"/>
      <c r="AK149" s="200"/>
      <c r="AL149" s="200"/>
      <c r="AM149" s="200"/>
      <c r="AN149" s="200"/>
      <c r="AO149" s="200"/>
      <c r="AP149" s="200"/>
    </row>
    <row r="150" ht="15.75" customHeight="1" spans="1:42">
      <c r="A150" s="200"/>
      <c r="B150" s="200"/>
      <c r="C150" s="200"/>
      <c r="D150" s="200"/>
      <c r="E150" s="200"/>
      <c r="F150" s="200"/>
      <c r="G150" s="200"/>
      <c r="H150" s="200"/>
      <c r="I150" s="200"/>
      <c r="J150" s="200"/>
      <c r="K150" s="200"/>
      <c r="L150" s="200"/>
      <c r="M150" s="200"/>
      <c r="N150" s="200"/>
      <c r="O150" s="200"/>
      <c r="P150" s="200"/>
      <c r="Q150" s="200"/>
      <c r="R150" s="200"/>
      <c r="S150" s="230"/>
      <c r="T150" s="200"/>
      <c r="U150" s="200"/>
      <c r="V150" s="200"/>
      <c r="W150" s="200"/>
      <c r="X150" s="200"/>
      <c r="Y150" s="200"/>
      <c r="Z150" s="200"/>
      <c r="AA150" s="200"/>
      <c r="AB150" s="200"/>
      <c r="AC150" s="200"/>
      <c r="AD150" s="200"/>
      <c r="AE150" s="200"/>
      <c r="AF150" s="200"/>
      <c r="AG150" s="200"/>
      <c r="AH150" s="200"/>
      <c r="AI150" s="200"/>
      <c r="AJ150" s="200"/>
      <c r="AK150" s="200"/>
      <c r="AL150" s="200"/>
      <c r="AM150" s="200"/>
      <c r="AN150" s="200"/>
      <c r="AO150" s="200"/>
      <c r="AP150" s="200"/>
    </row>
    <row r="151" ht="15.75" customHeight="1" spans="1:42">
      <c r="A151" s="200"/>
      <c r="B151" s="200"/>
      <c r="C151" s="200"/>
      <c r="D151" s="200"/>
      <c r="E151" s="200"/>
      <c r="F151" s="200"/>
      <c r="G151" s="200"/>
      <c r="H151" s="200"/>
      <c r="I151" s="200"/>
      <c r="J151" s="200"/>
      <c r="K151" s="200"/>
      <c r="L151" s="200"/>
      <c r="M151" s="200"/>
      <c r="N151" s="200"/>
      <c r="O151" s="200"/>
      <c r="P151" s="200"/>
      <c r="Q151" s="200"/>
      <c r="R151" s="200"/>
      <c r="S151" s="230"/>
      <c r="T151" s="200"/>
      <c r="U151" s="200"/>
      <c r="V151" s="200"/>
      <c r="W151" s="200"/>
      <c r="X151" s="200"/>
      <c r="Y151" s="200"/>
      <c r="Z151" s="200"/>
      <c r="AA151" s="200"/>
      <c r="AB151" s="200"/>
      <c r="AC151" s="200"/>
      <c r="AD151" s="200"/>
      <c r="AE151" s="200"/>
      <c r="AF151" s="200"/>
      <c r="AG151" s="200"/>
      <c r="AH151" s="200"/>
      <c r="AI151" s="200"/>
      <c r="AJ151" s="200"/>
      <c r="AK151" s="200"/>
      <c r="AL151" s="200"/>
      <c r="AM151" s="200"/>
      <c r="AN151" s="200"/>
      <c r="AO151" s="200"/>
      <c r="AP151" s="200"/>
    </row>
    <row r="152" ht="15.75" customHeight="1" spans="1:42">
      <c r="A152" s="200"/>
      <c r="B152" s="200"/>
      <c r="C152" s="200"/>
      <c r="D152" s="200"/>
      <c r="E152" s="200"/>
      <c r="F152" s="200"/>
      <c r="G152" s="200"/>
      <c r="H152" s="200"/>
      <c r="I152" s="200"/>
      <c r="J152" s="200"/>
      <c r="K152" s="200"/>
      <c r="L152" s="200"/>
      <c r="M152" s="200"/>
      <c r="N152" s="200"/>
      <c r="O152" s="200"/>
      <c r="P152" s="200"/>
      <c r="Q152" s="200"/>
      <c r="R152" s="200"/>
      <c r="S152" s="230"/>
      <c r="T152" s="200"/>
      <c r="U152" s="200"/>
      <c r="V152" s="200"/>
      <c r="W152" s="200"/>
      <c r="X152" s="200"/>
      <c r="Y152" s="200"/>
      <c r="Z152" s="200"/>
      <c r="AA152" s="200"/>
      <c r="AB152" s="200"/>
      <c r="AC152" s="200"/>
      <c r="AD152" s="200"/>
      <c r="AE152" s="200"/>
      <c r="AF152" s="200"/>
      <c r="AG152" s="200"/>
      <c r="AH152" s="200"/>
      <c r="AI152" s="200"/>
      <c r="AJ152" s="200"/>
      <c r="AK152" s="200"/>
      <c r="AL152" s="200"/>
      <c r="AM152" s="200"/>
      <c r="AN152" s="200"/>
      <c r="AO152" s="200"/>
      <c r="AP152" s="200"/>
    </row>
    <row r="153" ht="15.75" customHeight="1" spans="1:42">
      <c r="A153" s="200"/>
      <c r="B153" s="200"/>
      <c r="C153" s="200"/>
      <c r="D153" s="200"/>
      <c r="E153" s="200"/>
      <c r="F153" s="200"/>
      <c r="G153" s="200"/>
      <c r="H153" s="200"/>
      <c r="I153" s="200"/>
      <c r="J153" s="200"/>
      <c r="K153" s="200"/>
      <c r="L153" s="200"/>
      <c r="M153" s="200"/>
      <c r="N153" s="200"/>
      <c r="O153" s="200"/>
      <c r="P153" s="200"/>
      <c r="Q153" s="200"/>
      <c r="R153" s="200"/>
      <c r="S153" s="230"/>
      <c r="T153" s="200"/>
      <c r="U153" s="200"/>
      <c r="V153" s="200"/>
      <c r="W153" s="200"/>
      <c r="X153" s="200"/>
      <c r="Y153" s="200"/>
      <c r="Z153" s="200"/>
      <c r="AA153" s="200"/>
      <c r="AB153" s="200"/>
      <c r="AC153" s="200"/>
      <c r="AD153" s="200"/>
      <c r="AE153" s="200"/>
      <c r="AF153" s="200"/>
      <c r="AG153" s="200"/>
      <c r="AH153" s="200"/>
      <c r="AI153" s="200"/>
      <c r="AJ153" s="200"/>
      <c r="AK153" s="200"/>
      <c r="AL153" s="200"/>
      <c r="AM153" s="200"/>
      <c r="AN153" s="200"/>
      <c r="AO153" s="200"/>
      <c r="AP153" s="200"/>
    </row>
    <row r="154" ht="15.75" customHeight="1" spans="1:42">
      <c r="A154" s="200"/>
      <c r="B154" s="200"/>
      <c r="C154" s="200"/>
      <c r="D154" s="200"/>
      <c r="E154" s="200"/>
      <c r="F154" s="200"/>
      <c r="G154" s="200"/>
      <c r="H154" s="200"/>
      <c r="I154" s="200"/>
      <c r="J154" s="200"/>
      <c r="K154" s="200"/>
      <c r="L154" s="200"/>
      <c r="M154" s="200"/>
      <c r="N154" s="200"/>
      <c r="O154" s="200"/>
      <c r="P154" s="200"/>
      <c r="Q154" s="200"/>
      <c r="R154" s="200"/>
      <c r="S154" s="230"/>
      <c r="T154" s="200"/>
      <c r="U154" s="200"/>
      <c r="V154" s="200"/>
      <c r="W154" s="200"/>
      <c r="X154" s="200"/>
      <c r="Y154" s="200"/>
      <c r="Z154" s="200"/>
      <c r="AA154" s="200"/>
      <c r="AB154" s="200"/>
      <c r="AC154" s="200"/>
      <c r="AD154" s="200"/>
      <c r="AE154" s="200"/>
      <c r="AF154" s="200"/>
      <c r="AG154" s="200"/>
      <c r="AH154" s="200"/>
      <c r="AI154" s="200"/>
      <c r="AJ154" s="200"/>
      <c r="AK154" s="200"/>
      <c r="AL154" s="200"/>
      <c r="AM154" s="200"/>
      <c r="AN154" s="200"/>
      <c r="AO154" s="200"/>
      <c r="AP154" s="200"/>
    </row>
    <row r="155" ht="15.75" customHeight="1" spans="1:42">
      <c r="A155" s="200"/>
      <c r="B155" s="200"/>
      <c r="C155" s="200"/>
      <c r="D155" s="200"/>
      <c r="E155" s="200"/>
      <c r="F155" s="200"/>
      <c r="G155" s="200"/>
      <c r="H155" s="200"/>
      <c r="I155" s="200"/>
      <c r="J155" s="200"/>
      <c r="K155" s="200"/>
      <c r="L155" s="200"/>
      <c r="M155" s="200"/>
      <c r="N155" s="200"/>
      <c r="O155" s="200"/>
      <c r="P155" s="200"/>
      <c r="Q155" s="200"/>
      <c r="R155" s="200"/>
      <c r="S155" s="230"/>
      <c r="T155" s="200"/>
      <c r="U155" s="200"/>
      <c r="V155" s="200"/>
      <c r="W155" s="200"/>
      <c r="X155" s="200"/>
      <c r="Y155" s="200"/>
      <c r="Z155" s="200"/>
      <c r="AA155" s="200"/>
      <c r="AB155" s="200"/>
      <c r="AC155" s="200"/>
      <c r="AD155" s="200"/>
      <c r="AE155" s="200"/>
      <c r="AF155" s="200"/>
      <c r="AG155" s="200"/>
      <c r="AH155" s="200"/>
      <c r="AI155" s="200"/>
      <c r="AJ155" s="200"/>
      <c r="AK155" s="200"/>
      <c r="AL155" s="200"/>
      <c r="AM155" s="200"/>
      <c r="AN155" s="200"/>
      <c r="AO155" s="200"/>
      <c r="AP155" s="200"/>
    </row>
    <row r="156" ht="15.75" customHeight="1" spans="1:42">
      <c r="A156" s="200"/>
      <c r="B156" s="200"/>
      <c r="C156" s="200"/>
      <c r="D156" s="200"/>
      <c r="E156" s="200"/>
      <c r="F156" s="200"/>
      <c r="G156" s="200"/>
      <c r="H156" s="200"/>
      <c r="I156" s="200"/>
      <c r="J156" s="200"/>
      <c r="K156" s="200"/>
      <c r="L156" s="200"/>
      <c r="M156" s="200"/>
      <c r="N156" s="200"/>
      <c r="O156" s="200"/>
      <c r="P156" s="200"/>
      <c r="Q156" s="200"/>
      <c r="R156" s="200"/>
      <c r="S156" s="230"/>
      <c r="T156" s="200"/>
      <c r="U156" s="200"/>
      <c r="V156" s="200"/>
      <c r="W156" s="200"/>
      <c r="X156" s="200"/>
      <c r="Y156" s="200"/>
      <c r="Z156" s="200"/>
      <c r="AA156" s="200"/>
      <c r="AB156" s="200"/>
      <c r="AC156" s="200"/>
      <c r="AD156" s="200"/>
      <c r="AE156" s="200"/>
      <c r="AF156" s="200"/>
      <c r="AG156" s="200"/>
      <c r="AH156" s="200"/>
      <c r="AI156" s="200"/>
      <c r="AJ156" s="200"/>
      <c r="AK156" s="200"/>
      <c r="AL156" s="200"/>
      <c r="AM156" s="200"/>
      <c r="AN156" s="200"/>
      <c r="AO156" s="200"/>
      <c r="AP156" s="200"/>
    </row>
    <row r="157" ht="15.75" customHeight="1" spans="1:42">
      <c r="A157" s="200"/>
      <c r="B157" s="200"/>
      <c r="C157" s="200"/>
      <c r="D157" s="200"/>
      <c r="E157" s="200"/>
      <c r="F157" s="200"/>
      <c r="G157" s="200"/>
      <c r="H157" s="200"/>
      <c r="I157" s="200"/>
      <c r="J157" s="200"/>
      <c r="K157" s="200"/>
      <c r="L157" s="200"/>
      <c r="M157" s="200"/>
      <c r="N157" s="200"/>
      <c r="O157" s="200"/>
      <c r="P157" s="200"/>
      <c r="Q157" s="200"/>
      <c r="R157" s="200"/>
      <c r="S157" s="230"/>
      <c r="T157" s="200"/>
      <c r="U157" s="200"/>
      <c r="V157" s="200"/>
      <c r="W157" s="200"/>
      <c r="X157" s="200"/>
      <c r="Y157" s="200"/>
      <c r="Z157" s="200"/>
      <c r="AA157" s="200"/>
      <c r="AB157" s="200"/>
      <c r="AC157" s="200"/>
      <c r="AD157" s="200"/>
      <c r="AE157" s="200"/>
      <c r="AF157" s="200"/>
      <c r="AG157" s="200"/>
      <c r="AH157" s="200"/>
      <c r="AI157" s="200"/>
      <c r="AJ157" s="200"/>
      <c r="AK157" s="200"/>
      <c r="AL157" s="200"/>
      <c r="AM157" s="200"/>
      <c r="AN157" s="200"/>
      <c r="AO157" s="200"/>
      <c r="AP157" s="200"/>
    </row>
    <row r="158" ht="15.75" customHeight="1" spans="1:42">
      <c r="A158" s="200"/>
      <c r="B158" s="200"/>
      <c r="C158" s="200"/>
      <c r="D158" s="200"/>
      <c r="E158" s="200"/>
      <c r="F158" s="200"/>
      <c r="G158" s="200"/>
      <c r="H158" s="200"/>
      <c r="I158" s="200"/>
      <c r="J158" s="200"/>
      <c r="K158" s="200"/>
      <c r="L158" s="200"/>
      <c r="M158" s="200"/>
      <c r="N158" s="200"/>
      <c r="O158" s="200"/>
      <c r="P158" s="200"/>
      <c r="Q158" s="200"/>
      <c r="R158" s="200"/>
      <c r="S158" s="230"/>
      <c r="T158" s="200"/>
      <c r="U158" s="200"/>
      <c r="V158" s="200"/>
      <c r="W158" s="200"/>
      <c r="X158" s="200"/>
      <c r="Y158" s="200"/>
      <c r="Z158" s="200"/>
      <c r="AA158" s="200"/>
      <c r="AB158" s="200"/>
      <c r="AC158" s="200"/>
      <c r="AD158" s="200"/>
      <c r="AE158" s="200"/>
      <c r="AF158" s="200"/>
      <c r="AG158" s="200"/>
      <c r="AH158" s="200"/>
      <c r="AI158" s="200"/>
      <c r="AJ158" s="200"/>
      <c r="AK158" s="200"/>
      <c r="AL158" s="200"/>
      <c r="AM158" s="200"/>
      <c r="AN158" s="200"/>
      <c r="AO158" s="200"/>
      <c r="AP158" s="200"/>
    </row>
    <row r="159" ht="15.75" customHeight="1" spans="1:42">
      <c r="A159" s="200"/>
      <c r="B159" s="200"/>
      <c r="C159" s="200"/>
      <c r="D159" s="200"/>
      <c r="E159" s="200"/>
      <c r="F159" s="200"/>
      <c r="G159" s="200"/>
      <c r="H159" s="200"/>
      <c r="I159" s="200"/>
      <c r="J159" s="200"/>
      <c r="K159" s="200"/>
      <c r="L159" s="200"/>
      <c r="M159" s="200"/>
      <c r="N159" s="200"/>
      <c r="O159" s="200"/>
      <c r="P159" s="200"/>
      <c r="Q159" s="200"/>
      <c r="R159" s="200"/>
      <c r="S159" s="230"/>
      <c r="T159" s="200"/>
      <c r="U159" s="200"/>
      <c r="V159" s="200"/>
      <c r="W159" s="200"/>
      <c r="X159" s="200"/>
      <c r="Y159" s="200"/>
      <c r="Z159" s="200"/>
      <c r="AA159" s="200"/>
      <c r="AB159" s="200"/>
      <c r="AC159" s="200"/>
      <c r="AD159" s="200"/>
      <c r="AE159" s="200"/>
      <c r="AF159" s="200"/>
      <c r="AG159" s="200"/>
      <c r="AH159" s="200"/>
      <c r="AI159" s="200"/>
      <c r="AJ159" s="200"/>
      <c r="AK159" s="200"/>
      <c r="AL159" s="200"/>
      <c r="AM159" s="200"/>
      <c r="AN159" s="200"/>
      <c r="AO159" s="200"/>
      <c r="AP159" s="200"/>
    </row>
    <row r="160" ht="15.75" customHeight="1" spans="1:42">
      <c r="A160" s="200"/>
      <c r="B160" s="200"/>
      <c r="C160" s="200"/>
      <c r="D160" s="200"/>
      <c r="E160" s="200"/>
      <c r="F160" s="200"/>
      <c r="G160" s="200"/>
      <c r="H160" s="200"/>
      <c r="I160" s="200"/>
      <c r="J160" s="200"/>
      <c r="K160" s="200"/>
      <c r="L160" s="200"/>
      <c r="M160" s="200"/>
      <c r="N160" s="200"/>
      <c r="O160" s="200"/>
      <c r="P160" s="200"/>
      <c r="Q160" s="200"/>
      <c r="R160" s="200"/>
      <c r="S160" s="230"/>
      <c r="T160" s="200"/>
      <c r="U160" s="200"/>
      <c r="V160" s="200"/>
      <c r="W160" s="200"/>
      <c r="X160" s="200"/>
      <c r="Y160" s="200"/>
      <c r="Z160" s="200"/>
      <c r="AA160" s="200"/>
      <c r="AB160" s="200"/>
      <c r="AC160" s="200"/>
      <c r="AD160" s="200"/>
      <c r="AE160" s="200"/>
      <c r="AF160" s="200"/>
      <c r="AG160" s="200"/>
      <c r="AH160" s="200"/>
      <c r="AI160" s="200"/>
      <c r="AJ160" s="200"/>
      <c r="AK160" s="200"/>
      <c r="AL160" s="200"/>
      <c r="AM160" s="200"/>
      <c r="AN160" s="200"/>
      <c r="AO160" s="200"/>
      <c r="AP160" s="200"/>
    </row>
    <row r="161" ht="15.75" customHeight="1" spans="1:42">
      <c r="A161" s="200"/>
      <c r="B161" s="200"/>
      <c r="C161" s="200"/>
      <c r="D161" s="200"/>
      <c r="E161" s="200"/>
      <c r="F161" s="200"/>
      <c r="G161" s="200"/>
      <c r="H161" s="200"/>
      <c r="I161" s="200"/>
      <c r="J161" s="200"/>
      <c r="K161" s="200"/>
      <c r="L161" s="200"/>
      <c r="M161" s="200"/>
      <c r="N161" s="200"/>
      <c r="O161" s="200"/>
      <c r="P161" s="200"/>
      <c r="Q161" s="200"/>
      <c r="R161" s="200"/>
      <c r="S161" s="230"/>
      <c r="T161" s="200"/>
      <c r="U161" s="200"/>
      <c r="V161" s="200"/>
      <c r="W161" s="200"/>
      <c r="X161" s="200"/>
      <c r="Y161" s="200"/>
      <c r="Z161" s="200"/>
      <c r="AA161" s="200"/>
      <c r="AB161" s="200"/>
      <c r="AC161" s="200"/>
      <c r="AD161" s="200"/>
      <c r="AE161" s="200"/>
      <c r="AF161" s="200"/>
      <c r="AG161" s="200"/>
      <c r="AH161" s="200"/>
      <c r="AI161" s="200"/>
      <c r="AJ161" s="200"/>
      <c r="AK161" s="200"/>
      <c r="AL161" s="200"/>
      <c r="AM161" s="200"/>
      <c r="AN161" s="200"/>
      <c r="AO161" s="200"/>
      <c r="AP161" s="200"/>
    </row>
    <row r="162" ht="15.75" customHeight="1" spans="1:42">
      <c r="A162" s="200"/>
      <c r="B162" s="200"/>
      <c r="C162" s="200"/>
      <c r="D162" s="200"/>
      <c r="E162" s="200"/>
      <c r="F162" s="200"/>
      <c r="G162" s="200"/>
      <c r="H162" s="200"/>
      <c r="I162" s="200"/>
      <c r="J162" s="200"/>
      <c r="K162" s="200"/>
      <c r="L162" s="200"/>
      <c r="M162" s="200"/>
      <c r="N162" s="200"/>
      <c r="O162" s="200"/>
      <c r="P162" s="200"/>
      <c r="Q162" s="200"/>
      <c r="R162" s="200"/>
      <c r="S162" s="230"/>
      <c r="T162" s="200"/>
      <c r="U162" s="200"/>
      <c r="V162" s="200"/>
      <c r="W162" s="200"/>
      <c r="X162" s="200"/>
      <c r="Y162" s="200"/>
      <c r="Z162" s="200"/>
      <c r="AA162" s="200"/>
      <c r="AB162" s="200"/>
      <c r="AC162" s="200"/>
      <c r="AD162" s="200"/>
      <c r="AE162" s="200"/>
      <c r="AF162" s="200"/>
      <c r="AG162" s="200"/>
      <c r="AH162" s="200"/>
      <c r="AI162" s="200"/>
      <c r="AJ162" s="200"/>
      <c r="AK162" s="200"/>
      <c r="AL162" s="200"/>
      <c r="AM162" s="200"/>
      <c r="AN162" s="200"/>
      <c r="AO162" s="200"/>
      <c r="AP162" s="200"/>
    </row>
    <row r="163" ht="15.75" customHeight="1" spans="1:42">
      <c r="A163" s="200"/>
      <c r="B163" s="200"/>
      <c r="C163" s="200"/>
      <c r="D163" s="200"/>
      <c r="E163" s="200"/>
      <c r="F163" s="200"/>
      <c r="G163" s="200"/>
      <c r="H163" s="200"/>
      <c r="I163" s="200"/>
      <c r="J163" s="200"/>
      <c r="K163" s="200"/>
      <c r="L163" s="200"/>
      <c r="M163" s="200"/>
      <c r="N163" s="200"/>
      <c r="O163" s="200"/>
      <c r="P163" s="200"/>
      <c r="Q163" s="200"/>
      <c r="R163" s="200"/>
      <c r="S163" s="230"/>
      <c r="T163" s="200"/>
      <c r="U163" s="200"/>
      <c r="V163" s="200"/>
      <c r="W163" s="200"/>
      <c r="X163" s="200"/>
      <c r="Y163" s="200"/>
      <c r="Z163" s="200"/>
      <c r="AA163" s="200"/>
      <c r="AB163" s="200"/>
      <c r="AC163" s="200"/>
      <c r="AD163" s="200"/>
      <c r="AE163" s="200"/>
      <c r="AF163" s="200"/>
      <c r="AG163" s="200"/>
      <c r="AH163" s="200"/>
      <c r="AI163" s="200"/>
      <c r="AJ163" s="200"/>
      <c r="AK163" s="200"/>
      <c r="AL163" s="200"/>
      <c r="AM163" s="200"/>
      <c r="AN163" s="200"/>
      <c r="AO163" s="200"/>
      <c r="AP163" s="200"/>
    </row>
    <row r="164" ht="15.75" customHeight="1" spans="1:42">
      <c r="A164" s="200"/>
      <c r="B164" s="200"/>
      <c r="C164" s="200"/>
      <c r="D164" s="200"/>
      <c r="E164" s="200"/>
      <c r="F164" s="200"/>
      <c r="G164" s="200"/>
      <c r="H164" s="200"/>
      <c r="I164" s="200"/>
      <c r="J164" s="200"/>
      <c r="K164" s="200"/>
      <c r="L164" s="200"/>
      <c r="M164" s="200"/>
      <c r="N164" s="200"/>
      <c r="O164" s="200"/>
      <c r="P164" s="200"/>
      <c r="Q164" s="200"/>
      <c r="R164" s="200"/>
      <c r="S164" s="230"/>
      <c r="T164" s="200"/>
      <c r="U164" s="200"/>
      <c r="V164" s="200"/>
      <c r="W164" s="200"/>
      <c r="X164" s="200"/>
      <c r="Y164" s="200"/>
      <c r="Z164" s="200"/>
      <c r="AA164" s="200"/>
      <c r="AB164" s="200"/>
      <c r="AC164" s="200"/>
      <c r="AD164" s="200"/>
      <c r="AE164" s="200"/>
      <c r="AF164" s="200"/>
      <c r="AG164" s="200"/>
      <c r="AH164" s="200"/>
      <c r="AI164" s="200"/>
      <c r="AJ164" s="200"/>
      <c r="AK164" s="200"/>
      <c r="AL164" s="200"/>
      <c r="AM164" s="200"/>
      <c r="AN164" s="200"/>
      <c r="AO164" s="200"/>
      <c r="AP164" s="200"/>
    </row>
    <row r="165" ht="15.75" customHeight="1" spans="1:42">
      <c r="A165" s="200"/>
      <c r="B165" s="200"/>
      <c r="C165" s="200"/>
      <c r="D165" s="200"/>
      <c r="E165" s="200"/>
      <c r="F165" s="200"/>
      <c r="G165" s="200"/>
      <c r="H165" s="200"/>
      <c r="I165" s="200"/>
      <c r="J165" s="200"/>
      <c r="K165" s="200"/>
      <c r="L165" s="200"/>
      <c r="M165" s="200"/>
      <c r="N165" s="200"/>
      <c r="O165" s="200"/>
      <c r="P165" s="200"/>
      <c r="Q165" s="200"/>
      <c r="R165" s="200"/>
      <c r="S165" s="230"/>
      <c r="T165" s="200"/>
      <c r="U165" s="200"/>
      <c r="V165" s="200"/>
      <c r="W165" s="200"/>
      <c r="X165" s="200"/>
      <c r="Y165" s="200"/>
      <c r="Z165" s="200"/>
      <c r="AA165" s="200"/>
      <c r="AB165" s="200"/>
      <c r="AC165" s="200"/>
      <c r="AD165" s="200"/>
      <c r="AE165" s="200"/>
      <c r="AF165" s="200"/>
      <c r="AG165" s="200"/>
      <c r="AH165" s="200"/>
      <c r="AI165" s="200"/>
      <c r="AJ165" s="200"/>
      <c r="AK165" s="200"/>
      <c r="AL165" s="200"/>
      <c r="AM165" s="200"/>
      <c r="AN165" s="200"/>
      <c r="AO165" s="200"/>
      <c r="AP165" s="200"/>
    </row>
    <row r="166" ht="15.75" customHeight="1" spans="1:42">
      <c r="A166" s="200"/>
      <c r="B166" s="200"/>
      <c r="C166" s="200"/>
      <c r="D166" s="200"/>
      <c r="E166" s="200"/>
      <c r="F166" s="200"/>
      <c r="G166" s="200"/>
      <c r="H166" s="200"/>
      <c r="I166" s="200"/>
      <c r="J166" s="200"/>
      <c r="K166" s="200"/>
      <c r="L166" s="200"/>
      <c r="M166" s="200"/>
      <c r="N166" s="200"/>
      <c r="O166" s="200"/>
      <c r="P166" s="200"/>
      <c r="Q166" s="200"/>
      <c r="R166" s="200"/>
      <c r="S166" s="230"/>
      <c r="T166" s="200"/>
      <c r="U166" s="200"/>
      <c r="V166" s="200"/>
      <c r="W166" s="200"/>
      <c r="X166" s="200"/>
      <c r="Y166" s="200"/>
      <c r="Z166" s="200"/>
      <c r="AA166" s="200"/>
      <c r="AB166" s="200"/>
      <c r="AC166" s="200"/>
      <c r="AD166" s="200"/>
      <c r="AE166" s="200"/>
      <c r="AF166" s="200"/>
      <c r="AG166" s="200"/>
      <c r="AH166" s="200"/>
      <c r="AI166" s="200"/>
      <c r="AJ166" s="200"/>
      <c r="AK166" s="200"/>
      <c r="AL166" s="200"/>
      <c r="AM166" s="200"/>
      <c r="AN166" s="200"/>
      <c r="AO166" s="200"/>
      <c r="AP166" s="200"/>
    </row>
    <row r="167" ht="15.75" customHeight="1" spans="1:42">
      <c r="A167" s="200"/>
      <c r="B167" s="200"/>
      <c r="C167" s="200"/>
      <c r="D167" s="200"/>
      <c r="E167" s="200"/>
      <c r="F167" s="200"/>
      <c r="G167" s="200"/>
      <c r="H167" s="200"/>
      <c r="I167" s="200"/>
      <c r="J167" s="200"/>
      <c r="K167" s="200"/>
      <c r="L167" s="200"/>
      <c r="M167" s="200"/>
      <c r="N167" s="200"/>
      <c r="O167" s="200"/>
      <c r="P167" s="200"/>
      <c r="Q167" s="200"/>
      <c r="R167" s="200"/>
      <c r="S167" s="230"/>
      <c r="T167" s="200"/>
      <c r="U167" s="200"/>
      <c r="V167" s="200"/>
      <c r="W167" s="200"/>
      <c r="X167" s="200"/>
      <c r="Y167" s="200"/>
      <c r="Z167" s="200"/>
      <c r="AA167" s="200"/>
      <c r="AB167" s="200"/>
      <c r="AC167" s="200"/>
      <c r="AD167" s="200"/>
      <c r="AE167" s="200"/>
      <c r="AF167" s="200"/>
      <c r="AG167" s="200"/>
      <c r="AH167" s="200"/>
      <c r="AI167" s="200"/>
      <c r="AJ167" s="200"/>
      <c r="AK167" s="200"/>
      <c r="AL167" s="200"/>
      <c r="AM167" s="200"/>
      <c r="AN167" s="200"/>
      <c r="AO167" s="200"/>
      <c r="AP167" s="200"/>
    </row>
    <row r="168" ht="15.75" customHeight="1" spans="1:42">
      <c r="A168" s="200"/>
      <c r="B168" s="200"/>
      <c r="C168" s="200"/>
      <c r="D168" s="200"/>
      <c r="E168" s="200"/>
      <c r="F168" s="200"/>
      <c r="G168" s="200"/>
      <c r="H168" s="200"/>
      <c r="I168" s="200"/>
      <c r="J168" s="200"/>
      <c r="K168" s="200"/>
      <c r="L168" s="200"/>
      <c r="M168" s="200"/>
      <c r="N168" s="200"/>
      <c r="O168" s="200"/>
      <c r="P168" s="200"/>
      <c r="Q168" s="200"/>
      <c r="R168" s="200"/>
      <c r="S168" s="230"/>
      <c r="T168" s="200"/>
      <c r="U168" s="200"/>
      <c r="V168" s="200"/>
      <c r="W168" s="200"/>
      <c r="X168" s="200"/>
      <c r="Y168" s="200"/>
      <c r="Z168" s="200"/>
      <c r="AA168" s="200"/>
      <c r="AB168" s="200"/>
      <c r="AC168" s="200"/>
      <c r="AD168" s="200"/>
      <c r="AE168" s="200"/>
      <c r="AF168" s="200"/>
      <c r="AG168" s="200"/>
      <c r="AH168" s="200"/>
      <c r="AI168" s="200"/>
      <c r="AJ168" s="200"/>
      <c r="AK168" s="200"/>
      <c r="AL168" s="200"/>
      <c r="AM168" s="200"/>
      <c r="AN168" s="200"/>
      <c r="AO168" s="200"/>
      <c r="AP168" s="200"/>
    </row>
    <row r="169" ht="15.75" customHeight="1" spans="1:42">
      <c r="A169" s="200"/>
      <c r="B169" s="200"/>
      <c r="C169" s="200"/>
      <c r="D169" s="200"/>
      <c r="E169" s="200"/>
      <c r="F169" s="200"/>
      <c r="G169" s="200"/>
      <c r="H169" s="200"/>
      <c r="I169" s="200"/>
      <c r="J169" s="200"/>
      <c r="K169" s="200"/>
      <c r="L169" s="200"/>
      <c r="M169" s="200"/>
      <c r="N169" s="200"/>
      <c r="O169" s="200"/>
      <c r="P169" s="200"/>
      <c r="Q169" s="200"/>
      <c r="R169" s="200"/>
      <c r="S169" s="230"/>
      <c r="T169" s="200"/>
      <c r="U169" s="200"/>
      <c r="V169" s="200"/>
      <c r="W169" s="200"/>
      <c r="X169" s="200"/>
      <c r="Y169" s="200"/>
      <c r="Z169" s="200"/>
      <c r="AA169" s="200"/>
      <c r="AB169" s="200"/>
      <c r="AC169" s="200"/>
      <c r="AD169" s="200"/>
      <c r="AE169" s="200"/>
      <c r="AF169" s="200"/>
      <c r="AG169" s="200"/>
      <c r="AH169" s="200"/>
      <c r="AI169" s="200"/>
      <c r="AJ169" s="200"/>
      <c r="AK169" s="200"/>
      <c r="AL169" s="200"/>
      <c r="AM169" s="200"/>
      <c r="AN169" s="200"/>
      <c r="AO169" s="200"/>
      <c r="AP169" s="200"/>
    </row>
    <row r="170" ht="15.75" customHeight="1" spans="1:42">
      <c r="A170" s="200"/>
      <c r="B170" s="200"/>
      <c r="C170" s="200"/>
      <c r="D170" s="200"/>
      <c r="E170" s="200"/>
      <c r="F170" s="200"/>
      <c r="G170" s="200"/>
      <c r="H170" s="200"/>
      <c r="I170" s="200"/>
      <c r="J170" s="200"/>
      <c r="K170" s="200"/>
      <c r="L170" s="200"/>
      <c r="M170" s="200"/>
      <c r="N170" s="200"/>
      <c r="O170" s="200"/>
      <c r="P170" s="200"/>
      <c r="Q170" s="200"/>
      <c r="R170" s="200"/>
      <c r="S170" s="230"/>
      <c r="T170" s="200"/>
      <c r="U170" s="200"/>
      <c r="V170" s="200"/>
      <c r="W170" s="200"/>
      <c r="X170" s="200"/>
      <c r="Y170" s="200"/>
      <c r="Z170" s="200"/>
      <c r="AA170" s="200"/>
      <c r="AB170" s="200"/>
      <c r="AC170" s="200"/>
      <c r="AD170" s="200"/>
      <c r="AE170" s="200"/>
      <c r="AF170" s="200"/>
      <c r="AG170" s="200"/>
      <c r="AH170" s="200"/>
      <c r="AI170" s="200"/>
      <c r="AJ170" s="200"/>
      <c r="AK170" s="200"/>
      <c r="AL170" s="200"/>
      <c r="AM170" s="200"/>
      <c r="AN170" s="200"/>
      <c r="AO170" s="200"/>
      <c r="AP170" s="200"/>
    </row>
    <row r="171" ht="15.75" customHeight="1" spans="1:42">
      <c r="A171" s="200"/>
      <c r="B171" s="200"/>
      <c r="C171" s="200"/>
      <c r="D171" s="200"/>
      <c r="E171" s="200"/>
      <c r="F171" s="200"/>
      <c r="G171" s="200"/>
      <c r="H171" s="200"/>
      <c r="I171" s="200"/>
      <c r="J171" s="200"/>
      <c r="K171" s="200"/>
      <c r="L171" s="200"/>
      <c r="M171" s="200"/>
      <c r="N171" s="200"/>
      <c r="O171" s="200"/>
      <c r="P171" s="200"/>
      <c r="Q171" s="200"/>
      <c r="R171" s="200"/>
      <c r="S171" s="230"/>
      <c r="T171" s="200"/>
      <c r="U171" s="200"/>
      <c r="V171" s="200"/>
      <c r="W171" s="200"/>
      <c r="X171" s="200"/>
      <c r="Y171" s="200"/>
      <c r="Z171" s="200"/>
      <c r="AA171" s="200"/>
      <c r="AB171" s="200"/>
      <c r="AC171" s="200"/>
      <c r="AD171" s="200"/>
      <c r="AE171" s="200"/>
      <c r="AF171" s="200"/>
      <c r="AG171" s="200"/>
      <c r="AH171" s="200"/>
      <c r="AI171" s="200"/>
      <c r="AJ171" s="200"/>
      <c r="AK171" s="200"/>
      <c r="AL171" s="200"/>
      <c r="AM171" s="200"/>
      <c r="AN171" s="200"/>
      <c r="AO171" s="200"/>
      <c r="AP171" s="200"/>
    </row>
    <row r="172" ht="15.75" customHeight="1" spans="1:42">
      <c r="A172" s="200"/>
      <c r="B172" s="200"/>
      <c r="C172" s="200"/>
      <c r="D172" s="200"/>
      <c r="E172" s="200"/>
      <c r="F172" s="200"/>
      <c r="G172" s="200"/>
      <c r="H172" s="200"/>
      <c r="I172" s="200"/>
      <c r="J172" s="200"/>
      <c r="K172" s="200"/>
      <c r="L172" s="200"/>
      <c r="M172" s="200"/>
      <c r="N172" s="200"/>
      <c r="O172" s="200"/>
      <c r="P172" s="200"/>
      <c r="Q172" s="200"/>
      <c r="R172" s="200"/>
      <c r="S172" s="230"/>
      <c r="T172" s="200"/>
      <c r="U172" s="200"/>
      <c r="V172" s="200"/>
      <c r="W172" s="200"/>
      <c r="X172" s="200"/>
      <c r="Y172" s="200"/>
      <c r="Z172" s="200"/>
      <c r="AA172" s="200"/>
      <c r="AB172" s="200"/>
      <c r="AC172" s="200"/>
      <c r="AD172" s="200"/>
      <c r="AE172" s="200"/>
      <c r="AF172" s="200"/>
      <c r="AG172" s="200"/>
      <c r="AH172" s="200"/>
      <c r="AI172" s="200"/>
      <c r="AJ172" s="200"/>
      <c r="AK172" s="200"/>
      <c r="AL172" s="200"/>
      <c r="AM172" s="200"/>
      <c r="AN172" s="200"/>
      <c r="AO172" s="200"/>
      <c r="AP172" s="200"/>
    </row>
    <row r="173" ht="15.75" customHeight="1" spans="1:42">
      <c r="A173" s="200"/>
      <c r="B173" s="200"/>
      <c r="C173" s="200"/>
      <c r="D173" s="200"/>
      <c r="E173" s="200"/>
      <c r="F173" s="200"/>
      <c r="G173" s="200"/>
      <c r="H173" s="200"/>
      <c r="I173" s="200"/>
      <c r="J173" s="200"/>
      <c r="K173" s="200"/>
      <c r="L173" s="200"/>
      <c r="M173" s="200"/>
      <c r="N173" s="200"/>
      <c r="O173" s="200"/>
      <c r="P173" s="200"/>
      <c r="Q173" s="200"/>
      <c r="R173" s="200"/>
      <c r="S173" s="230"/>
      <c r="T173" s="200"/>
      <c r="U173" s="200"/>
      <c r="V173" s="200"/>
      <c r="W173" s="200"/>
      <c r="X173" s="200"/>
      <c r="Y173" s="200"/>
      <c r="Z173" s="200"/>
      <c r="AA173" s="200"/>
      <c r="AB173" s="200"/>
      <c r="AC173" s="200"/>
      <c r="AD173" s="200"/>
      <c r="AE173" s="200"/>
      <c r="AF173" s="200"/>
      <c r="AG173" s="200"/>
      <c r="AH173" s="200"/>
      <c r="AI173" s="200"/>
      <c r="AJ173" s="200"/>
      <c r="AK173" s="200"/>
      <c r="AL173" s="200"/>
      <c r="AM173" s="200"/>
      <c r="AN173" s="200"/>
      <c r="AO173" s="200"/>
      <c r="AP173" s="200"/>
    </row>
    <row r="174" ht="15.75" customHeight="1" spans="1:42">
      <c r="A174" s="200"/>
      <c r="B174" s="200"/>
      <c r="C174" s="200"/>
      <c r="D174" s="200"/>
      <c r="E174" s="200"/>
      <c r="F174" s="200"/>
      <c r="G174" s="200"/>
      <c r="H174" s="200"/>
      <c r="I174" s="200"/>
      <c r="J174" s="200"/>
      <c r="K174" s="200"/>
      <c r="L174" s="200"/>
      <c r="M174" s="200"/>
      <c r="N174" s="200"/>
      <c r="O174" s="200"/>
      <c r="P174" s="200"/>
      <c r="Q174" s="200"/>
      <c r="R174" s="200"/>
      <c r="S174" s="230"/>
      <c r="T174" s="200"/>
      <c r="U174" s="200"/>
      <c r="V174" s="200"/>
      <c r="W174" s="200"/>
      <c r="X174" s="200"/>
      <c r="Y174" s="200"/>
      <c r="Z174" s="200"/>
      <c r="AA174" s="200"/>
      <c r="AB174" s="200"/>
      <c r="AC174" s="200"/>
      <c r="AD174" s="200"/>
      <c r="AE174" s="200"/>
      <c r="AF174" s="200"/>
      <c r="AG174" s="200"/>
      <c r="AH174" s="200"/>
      <c r="AI174" s="200"/>
      <c r="AJ174" s="200"/>
      <c r="AK174" s="200"/>
      <c r="AL174" s="200"/>
      <c r="AM174" s="200"/>
      <c r="AN174" s="200"/>
      <c r="AO174" s="200"/>
      <c r="AP174" s="200"/>
    </row>
    <row r="175" ht="15.75" customHeight="1" spans="1:42">
      <c r="A175" s="200"/>
      <c r="B175" s="200"/>
      <c r="C175" s="200"/>
      <c r="D175" s="200"/>
      <c r="E175" s="200"/>
      <c r="F175" s="200"/>
      <c r="G175" s="200"/>
      <c r="H175" s="200"/>
      <c r="I175" s="200"/>
      <c r="J175" s="200"/>
      <c r="K175" s="200"/>
      <c r="L175" s="200"/>
      <c r="M175" s="200"/>
      <c r="N175" s="200"/>
      <c r="O175" s="200"/>
      <c r="P175" s="200"/>
      <c r="Q175" s="200"/>
      <c r="R175" s="200"/>
      <c r="S175" s="230"/>
      <c r="T175" s="200"/>
      <c r="U175" s="200"/>
      <c r="V175" s="200"/>
      <c r="W175" s="200"/>
      <c r="X175" s="200"/>
      <c r="Y175" s="200"/>
      <c r="Z175" s="200"/>
      <c r="AA175" s="200"/>
      <c r="AB175" s="200"/>
      <c r="AC175" s="200"/>
      <c r="AD175" s="200"/>
      <c r="AE175" s="200"/>
      <c r="AF175" s="200"/>
      <c r="AG175" s="200"/>
      <c r="AH175" s="200"/>
      <c r="AI175" s="200"/>
      <c r="AJ175" s="200"/>
      <c r="AK175" s="200"/>
      <c r="AL175" s="200"/>
      <c r="AM175" s="200"/>
      <c r="AN175" s="200"/>
      <c r="AO175" s="200"/>
      <c r="AP175" s="200"/>
    </row>
    <row r="176" ht="15.75" customHeight="1" spans="1:42">
      <c r="A176" s="200"/>
      <c r="B176" s="200"/>
      <c r="C176" s="200"/>
      <c r="D176" s="200"/>
      <c r="E176" s="200"/>
      <c r="F176" s="200"/>
      <c r="G176" s="200"/>
      <c r="H176" s="200"/>
      <c r="I176" s="200"/>
      <c r="J176" s="200"/>
      <c r="K176" s="200"/>
      <c r="L176" s="200"/>
      <c r="M176" s="200"/>
      <c r="N176" s="200"/>
      <c r="O176" s="200"/>
      <c r="P176" s="200"/>
      <c r="Q176" s="200"/>
      <c r="R176" s="200"/>
      <c r="S176" s="230"/>
      <c r="T176" s="200"/>
      <c r="U176" s="200"/>
      <c r="V176" s="200"/>
      <c r="W176" s="200"/>
      <c r="X176" s="200"/>
      <c r="Y176" s="200"/>
      <c r="Z176" s="200"/>
      <c r="AA176" s="200"/>
      <c r="AB176" s="200"/>
      <c r="AC176" s="200"/>
      <c r="AD176" s="200"/>
      <c r="AE176" s="200"/>
      <c r="AF176" s="200"/>
      <c r="AG176" s="200"/>
      <c r="AH176" s="200"/>
      <c r="AI176" s="200"/>
      <c r="AJ176" s="200"/>
      <c r="AK176" s="200"/>
      <c r="AL176" s="200"/>
      <c r="AM176" s="200"/>
      <c r="AN176" s="200"/>
      <c r="AO176" s="200"/>
      <c r="AP176" s="200"/>
    </row>
    <row r="177" ht="15.75" customHeight="1" spans="1:42">
      <c r="A177" s="200"/>
      <c r="B177" s="200"/>
      <c r="C177" s="200"/>
      <c r="D177" s="200"/>
      <c r="E177" s="200"/>
      <c r="F177" s="200"/>
      <c r="G177" s="200"/>
      <c r="H177" s="200"/>
      <c r="I177" s="200"/>
      <c r="J177" s="200"/>
      <c r="K177" s="200"/>
      <c r="L177" s="200"/>
      <c r="M177" s="200"/>
      <c r="N177" s="200"/>
      <c r="O177" s="200"/>
      <c r="P177" s="200"/>
      <c r="Q177" s="200"/>
      <c r="R177" s="200"/>
      <c r="S177" s="230"/>
      <c r="T177" s="200"/>
      <c r="U177" s="200"/>
      <c r="V177" s="200"/>
      <c r="W177" s="200"/>
      <c r="X177" s="200"/>
      <c r="Y177" s="200"/>
      <c r="Z177" s="200"/>
      <c r="AA177" s="200"/>
      <c r="AB177" s="200"/>
      <c r="AC177" s="200"/>
      <c r="AD177" s="200"/>
      <c r="AE177" s="200"/>
      <c r="AF177" s="200"/>
      <c r="AG177" s="200"/>
      <c r="AH177" s="200"/>
      <c r="AI177" s="200"/>
      <c r="AJ177" s="200"/>
      <c r="AK177" s="200"/>
      <c r="AL177" s="200"/>
      <c r="AM177" s="200"/>
      <c r="AN177" s="200"/>
      <c r="AO177" s="200"/>
      <c r="AP177" s="200"/>
    </row>
    <row r="178" ht="15.75" customHeight="1" spans="1:42">
      <c r="A178" s="200"/>
      <c r="B178" s="200"/>
      <c r="C178" s="200"/>
      <c r="D178" s="200"/>
      <c r="E178" s="200"/>
      <c r="F178" s="200"/>
      <c r="G178" s="200"/>
      <c r="H178" s="200"/>
      <c r="I178" s="200"/>
      <c r="J178" s="200"/>
      <c r="K178" s="200"/>
      <c r="L178" s="200"/>
      <c r="M178" s="200"/>
      <c r="N178" s="200"/>
      <c r="O178" s="200"/>
      <c r="P178" s="200"/>
      <c r="Q178" s="200"/>
      <c r="R178" s="200"/>
      <c r="S178" s="230"/>
      <c r="T178" s="200"/>
      <c r="U178" s="200"/>
      <c r="V178" s="200"/>
      <c r="W178" s="200"/>
      <c r="X178" s="200"/>
      <c r="Y178" s="200"/>
      <c r="Z178" s="200"/>
      <c r="AA178" s="200"/>
      <c r="AB178" s="200"/>
      <c r="AC178" s="200"/>
      <c r="AD178" s="200"/>
      <c r="AE178" s="200"/>
      <c r="AF178" s="200"/>
      <c r="AG178" s="200"/>
      <c r="AH178" s="200"/>
      <c r="AI178" s="200"/>
      <c r="AJ178" s="200"/>
      <c r="AK178" s="200"/>
      <c r="AL178" s="200"/>
      <c r="AM178" s="200"/>
      <c r="AN178" s="200"/>
      <c r="AO178" s="200"/>
      <c r="AP178" s="200"/>
    </row>
    <row r="179" ht="15.75" customHeight="1" spans="1:42">
      <c r="A179" s="200"/>
      <c r="B179" s="200"/>
      <c r="C179" s="200"/>
      <c r="D179" s="200"/>
      <c r="E179" s="200"/>
      <c r="F179" s="200"/>
      <c r="G179" s="200"/>
      <c r="H179" s="200"/>
      <c r="I179" s="200"/>
      <c r="J179" s="200"/>
      <c r="K179" s="200"/>
      <c r="L179" s="200"/>
      <c r="M179" s="200"/>
      <c r="N179" s="200"/>
      <c r="O179" s="200"/>
      <c r="P179" s="200"/>
      <c r="Q179" s="200"/>
      <c r="R179" s="200"/>
      <c r="S179" s="230"/>
      <c r="T179" s="200"/>
      <c r="U179" s="200"/>
      <c r="V179" s="200"/>
      <c r="W179" s="200"/>
      <c r="X179" s="200"/>
      <c r="Y179" s="200"/>
      <c r="Z179" s="200"/>
      <c r="AA179" s="200"/>
      <c r="AB179" s="200"/>
      <c r="AC179" s="200"/>
      <c r="AD179" s="200"/>
      <c r="AE179" s="200"/>
      <c r="AF179" s="200"/>
      <c r="AG179" s="200"/>
      <c r="AH179" s="200"/>
      <c r="AI179" s="200"/>
      <c r="AJ179" s="200"/>
      <c r="AK179" s="200"/>
      <c r="AL179" s="200"/>
      <c r="AM179" s="200"/>
      <c r="AN179" s="200"/>
      <c r="AO179" s="200"/>
      <c r="AP179" s="200"/>
    </row>
    <row r="180" ht="15.75" customHeight="1" spans="1:42">
      <c r="A180" s="200"/>
      <c r="B180" s="200"/>
      <c r="C180" s="200"/>
      <c r="D180" s="200"/>
      <c r="E180" s="200"/>
      <c r="F180" s="200"/>
      <c r="G180" s="200"/>
      <c r="H180" s="200"/>
      <c r="I180" s="200"/>
      <c r="J180" s="200"/>
      <c r="K180" s="200"/>
      <c r="L180" s="200"/>
      <c r="M180" s="200"/>
      <c r="N180" s="200"/>
      <c r="O180" s="200"/>
      <c r="P180" s="200"/>
      <c r="Q180" s="200"/>
      <c r="R180" s="200"/>
      <c r="S180" s="230"/>
      <c r="T180" s="200"/>
      <c r="U180" s="200"/>
      <c r="V180" s="200"/>
      <c r="W180" s="200"/>
      <c r="X180" s="200"/>
      <c r="Y180" s="200"/>
      <c r="Z180" s="200"/>
      <c r="AA180" s="200"/>
      <c r="AB180" s="200"/>
      <c r="AC180" s="200"/>
      <c r="AD180" s="200"/>
      <c r="AE180" s="200"/>
      <c r="AF180" s="200"/>
      <c r="AG180" s="200"/>
      <c r="AH180" s="200"/>
      <c r="AI180" s="200"/>
      <c r="AJ180" s="200"/>
      <c r="AK180" s="200"/>
      <c r="AL180" s="200"/>
      <c r="AM180" s="200"/>
      <c r="AN180" s="200"/>
      <c r="AO180" s="200"/>
      <c r="AP180" s="200"/>
    </row>
    <row r="181" ht="15.75" customHeight="1" spans="1:42">
      <c r="A181" s="200"/>
      <c r="B181" s="200"/>
      <c r="C181" s="200"/>
      <c r="D181" s="200"/>
      <c r="E181" s="200"/>
      <c r="F181" s="200"/>
      <c r="G181" s="200"/>
      <c r="H181" s="200"/>
      <c r="I181" s="200"/>
      <c r="J181" s="200"/>
      <c r="K181" s="200"/>
      <c r="L181" s="200"/>
      <c r="M181" s="200"/>
      <c r="N181" s="200"/>
      <c r="O181" s="200"/>
      <c r="P181" s="200"/>
      <c r="Q181" s="200"/>
      <c r="R181" s="200"/>
      <c r="S181" s="230"/>
      <c r="T181" s="200"/>
      <c r="U181" s="200"/>
      <c r="V181" s="200"/>
      <c r="W181" s="200"/>
      <c r="X181" s="200"/>
      <c r="Y181" s="200"/>
      <c r="Z181" s="200"/>
      <c r="AA181" s="200"/>
      <c r="AB181" s="200"/>
      <c r="AC181" s="200"/>
      <c r="AD181" s="200"/>
      <c r="AE181" s="200"/>
      <c r="AF181" s="200"/>
      <c r="AG181" s="200"/>
      <c r="AH181" s="200"/>
      <c r="AI181" s="200"/>
      <c r="AJ181" s="200"/>
      <c r="AK181" s="200"/>
      <c r="AL181" s="200"/>
      <c r="AM181" s="200"/>
      <c r="AN181" s="200"/>
      <c r="AO181" s="200"/>
      <c r="AP181" s="200"/>
    </row>
    <row r="182" ht="15.75" customHeight="1" spans="1:42">
      <c r="A182" s="200"/>
      <c r="B182" s="200"/>
      <c r="C182" s="200"/>
      <c r="D182" s="200"/>
      <c r="E182" s="200"/>
      <c r="F182" s="200"/>
      <c r="G182" s="200"/>
      <c r="H182" s="200"/>
      <c r="I182" s="200"/>
      <c r="J182" s="200"/>
      <c r="K182" s="200"/>
      <c r="L182" s="200"/>
      <c r="M182" s="200"/>
      <c r="N182" s="200"/>
      <c r="O182" s="200"/>
      <c r="P182" s="200"/>
      <c r="Q182" s="200"/>
      <c r="R182" s="200"/>
      <c r="S182" s="230"/>
      <c r="T182" s="200"/>
      <c r="U182" s="200"/>
      <c r="V182" s="200"/>
      <c r="W182" s="200"/>
      <c r="X182" s="200"/>
      <c r="Y182" s="200"/>
      <c r="Z182" s="200"/>
      <c r="AA182" s="200"/>
      <c r="AB182" s="200"/>
      <c r="AC182" s="200"/>
      <c r="AD182" s="200"/>
      <c r="AE182" s="200"/>
      <c r="AF182" s="200"/>
      <c r="AG182" s="200"/>
      <c r="AH182" s="200"/>
      <c r="AI182" s="200"/>
      <c r="AJ182" s="200"/>
      <c r="AK182" s="200"/>
      <c r="AL182" s="200"/>
      <c r="AM182" s="200"/>
      <c r="AN182" s="200"/>
      <c r="AO182" s="200"/>
      <c r="AP182" s="200"/>
    </row>
    <row r="183" ht="15.75" customHeight="1" spans="1:42">
      <c r="A183" s="200"/>
      <c r="B183" s="200"/>
      <c r="C183" s="200"/>
      <c r="D183" s="200"/>
      <c r="E183" s="200"/>
      <c r="F183" s="200"/>
      <c r="G183" s="200"/>
      <c r="H183" s="200"/>
      <c r="I183" s="200"/>
      <c r="J183" s="200"/>
      <c r="K183" s="200"/>
      <c r="L183" s="200"/>
      <c r="M183" s="200"/>
      <c r="N183" s="200"/>
      <c r="O183" s="200"/>
      <c r="P183" s="200"/>
      <c r="Q183" s="200"/>
      <c r="R183" s="200"/>
      <c r="S183" s="230"/>
      <c r="T183" s="200"/>
      <c r="U183" s="200"/>
      <c r="V183" s="200"/>
      <c r="W183" s="200"/>
      <c r="X183" s="200"/>
      <c r="Y183" s="200"/>
      <c r="Z183" s="200"/>
      <c r="AA183" s="200"/>
      <c r="AB183" s="200"/>
      <c r="AC183" s="200"/>
      <c r="AD183" s="200"/>
      <c r="AE183" s="200"/>
      <c r="AF183" s="200"/>
      <c r="AG183" s="200"/>
      <c r="AH183" s="200"/>
      <c r="AI183" s="200"/>
      <c r="AJ183" s="200"/>
      <c r="AK183" s="200"/>
      <c r="AL183" s="200"/>
      <c r="AM183" s="200"/>
      <c r="AN183" s="200"/>
      <c r="AO183" s="200"/>
      <c r="AP183" s="200"/>
    </row>
    <row r="184" ht="15.75" customHeight="1" spans="1:42">
      <c r="A184" s="200"/>
      <c r="B184" s="200"/>
      <c r="C184" s="200"/>
      <c r="D184" s="200"/>
      <c r="E184" s="200"/>
      <c r="F184" s="200"/>
      <c r="G184" s="200"/>
      <c r="H184" s="200"/>
      <c r="I184" s="200"/>
      <c r="J184" s="200"/>
      <c r="K184" s="200"/>
      <c r="L184" s="200"/>
      <c r="M184" s="200"/>
      <c r="N184" s="200"/>
      <c r="O184" s="200"/>
      <c r="P184" s="200"/>
      <c r="Q184" s="200"/>
      <c r="R184" s="200"/>
      <c r="S184" s="230"/>
      <c r="T184" s="200"/>
      <c r="U184" s="200"/>
      <c r="V184" s="200"/>
      <c r="W184" s="200"/>
      <c r="X184" s="200"/>
      <c r="Y184" s="200"/>
      <c r="Z184" s="200"/>
      <c r="AA184" s="200"/>
      <c r="AB184" s="200"/>
      <c r="AC184" s="200"/>
      <c r="AD184" s="200"/>
      <c r="AE184" s="200"/>
      <c r="AF184" s="200"/>
      <c r="AG184" s="200"/>
      <c r="AH184" s="200"/>
      <c r="AI184" s="200"/>
      <c r="AJ184" s="200"/>
      <c r="AK184" s="200"/>
      <c r="AL184" s="200"/>
      <c r="AM184" s="200"/>
      <c r="AN184" s="200"/>
      <c r="AO184" s="200"/>
      <c r="AP184" s="200"/>
    </row>
    <row r="185" ht="15.75" customHeight="1" spans="1:42">
      <c r="A185" s="200"/>
      <c r="B185" s="200"/>
      <c r="C185" s="200"/>
      <c r="D185" s="200"/>
      <c r="E185" s="200"/>
      <c r="F185" s="200"/>
      <c r="G185" s="200"/>
      <c r="H185" s="200"/>
      <c r="I185" s="200"/>
      <c r="J185" s="200"/>
      <c r="K185" s="200"/>
      <c r="L185" s="200"/>
      <c r="M185" s="200"/>
      <c r="N185" s="200"/>
      <c r="O185" s="200"/>
      <c r="P185" s="200"/>
      <c r="Q185" s="200"/>
      <c r="R185" s="200"/>
      <c r="S185" s="230"/>
      <c r="T185" s="200"/>
      <c r="U185" s="200"/>
      <c r="V185" s="200"/>
      <c r="W185" s="200"/>
      <c r="X185" s="200"/>
      <c r="Y185" s="200"/>
      <c r="Z185" s="200"/>
      <c r="AA185" s="200"/>
      <c r="AB185" s="200"/>
      <c r="AC185" s="200"/>
      <c r="AD185" s="200"/>
      <c r="AE185" s="200"/>
      <c r="AF185" s="200"/>
      <c r="AG185" s="200"/>
      <c r="AH185" s="200"/>
      <c r="AI185" s="200"/>
      <c r="AJ185" s="200"/>
      <c r="AK185" s="200"/>
      <c r="AL185" s="200"/>
      <c r="AM185" s="200"/>
      <c r="AN185" s="200"/>
      <c r="AO185" s="200"/>
      <c r="AP185" s="200"/>
    </row>
    <row r="186" ht="15.75" customHeight="1" spans="1:42">
      <c r="A186" s="200"/>
      <c r="B186" s="200"/>
      <c r="C186" s="200"/>
      <c r="D186" s="200"/>
      <c r="E186" s="200"/>
      <c r="F186" s="200"/>
      <c r="G186" s="200"/>
      <c r="H186" s="200"/>
      <c r="I186" s="200"/>
      <c r="J186" s="200"/>
      <c r="K186" s="200"/>
      <c r="L186" s="200"/>
      <c r="M186" s="200"/>
      <c r="N186" s="200"/>
      <c r="O186" s="200"/>
      <c r="P186" s="200"/>
      <c r="Q186" s="200"/>
      <c r="R186" s="200"/>
      <c r="S186" s="230"/>
      <c r="T186" s="200"/>
      <c r="U186" s="200"/>
      <c r="V186" s="200"/>
      <c r="W186" s="200"/>
      <c r="X186" s="200"/>
      <c r="Y186" s="200"/>
      <c r="Z186" s="200"/>
      <c r="AA186" s="200"/>
      <c r="AB186" s="200"/>
      <c r="AC186" s="200"/>
      <c r="AD186" s="200"/>
      <c r="AE186" s="200"/>
      <c r="AF186" s="200"/>
      <c r="AG186" s="200"/>
      <c r="AH186" s="200"/>
      <c r="AI186" s="200"/>
      <c r="AJ186" s="200"/>
      <c r="AK186" s="200"/>
      <c r="AL186" s="200"/>
      <c r="AM186" s="200"/>
      <c r="AN186" s="200"/>
      <c r="AO186" s="200"/>
      <c r="AP186" s="200"/>
    </row>
    <row r="187" ht="15.75" customHeight="1" spans="1:42">
      <c r="A187" s="200"/>
      <c r="B187" s="200"/>
      <c r="C187" s="200"/>
      <c r="D187" s="200"/>
      <c r="E187" s="200"/>
      <c r="F187" s="200"/>
      <c r="G187" s="200"/>
      <c r="H187" s="200"/>
      <c r="I187" s="200"/>
      <c r="J187" s="200"/>
      <c r="K187" s="200"/>
      <c r="L187" s="200"/>
      <c r="M187" s="200"/>
      <c r="N187" s="200"/>
      <c r="O187" s="200"/>
      <c r="P187" s="200"/>
      <c r="Q187" s="200"/>
      <c r="R187" s="200"/>
      <c r="S187" s="230"/>
      <c r="T187" s="200"/>
      <c r="U187" s="200"/>
      <c r="V187" s="200"/>
      <c r="W187" s="200"/>
      <c r="X187" s="200"/>
      <c r="Y187" s="200"/>
      <c r="Z187" s="200"/>
      <c r="AA187" s="200"/>
      <c r="AB187" s="200"/>
      <c r="AC187" s="200"/>
      <c r="AD187" s="200"/>
      <c r="AE187" s="200"/>
      <c r="AF187" s="200"/>
      <c r="AG187" s="200"/>
      <c r="AH187" s="200"/>
      <c r="AI187" s="200"/>
      <c r="AJ187" s="200"/>
      <c r="AK187" s="200"/>
      <c r="AL187" s="200"/>
      <c r="AM187" s="200"/>
      <c r="AN187" s="200"/>
      <c r="AO187" s="200"/>
      <c r="AP187" s="200"/>
    </row>
    <row r="188" ht="15.75" customHeight="1" spans="1:42">
      <c r="A188" s="200"/>
      <c r="B188" s="200"/>
      <c r="C188" s="200"/>
      <c r="D188" s="200"/>
      <c r="E188" s="200"/>
      <c r="F188" s="200"/>
      <c r="G188" s="200"/>
      <c r="H188" s="200"/>
      <c r="I188" s="200"/>
      <c r="J188" s="200"/>
      <c r="K188" s="200"/>
      <c r="L188" s="200"/>
      <c r="M188" s="200"/>
      <c r="N188" s="200"/>
      <c r="O188" s="200"/>
      <c r="P188" s="200"/>
      <c r="Q188" s="200"/>
      <c r="R188" s="200"/>
      <c r="S188" s="230"/>
      <c r="T188" s="200"/>
      <c r="U188" s="200"/>
      <c r="V188" s="200"/>
      <c r="W188" s="200"/>
      <c r="X188" s="200"/>
      <c r="Y188" s="200"/>
      <c r="Z188" s="200"/>
      <c r="AA188" s="200"/>
      <c r="AB188" s="200"/>
      <c r="AC188" s="200"/>
      <c r="AD188" s="200"/>
      <c r="AE188" s="200"/>
      <c r="AF188" s="200"/>
      <c r="AG188" s="200"/>
      <c r="AH188" s="200"/>
      <c r="AI188" s="200"/>
      <c r="AJ188" s="200"/>
      <c r="AK188" s="200"/>
      <c r="AL188" s="200"/>
      <c r="AM188" s="200"/>
      <c r="AN188" s="200"/>
      <c r="AO188" s="200"/>
      <c r="AP188" s="200"/>
    </row>
    <row r="189" ht="15.75" customHeight="1" spans="1:42">
      <c r="A189" s="200"/>
      <c r="B189" s="200"/>
      <c r="C189" s="200"/>
      <c r="D189" s="200"/>
      <c r="E189" s="200"/>
      <c r="F189" s="200"/>
      <c r="G189" s="200"/>
      <c r="H189" s="200"/>
      <c r="I189" s="200"/>
      <c r="J189" s="200"/>
      <c r="K189" s="200"/>
      <c r="L189" s="200"/>
      <c r="M189" s="200"/>
      <c r="N189" s="200"/>
      <c r="O189" s="200"/>
      <c r="P189" s="200"/>
      <c r="Q189" s="200"/>
      <c r="R189" s="200"/>
      <c r="S189" s="230"/>
      <c r="T189" s="200"/>
      <c r="U189" s="200"/>
      <c r="V189" s="200"/>
      <c r="W189" s="200"/>
      <c r="X189" s="200"/>
      <c r="Y189" s="200"/>
      <c r="Z189" s="200"/>
      <c r="AA189" s="200"/>
      <c r="AB189" s="200"/>
      <c r="AC189" s="200"/>
      <c r="AD189" s="200"/>
      <c r="AE189" s="200"/>
      <c r="AF189" s="200"/>
      <c r="AG189" s="200"/>
      <c r="AH189" s="200"/>
      <c r="AI189" s="200"/>
      <c r="AJ189" s="200"/>
      <c r="AK189" s="200"/>
      <c r="AL189" s="200"/>
      <c r="AM189" s="200"/>
      <c r="AN189" s="200"/>
      <c r="AO189" s="200"/>
      <c r="AP189" s="200"/>
    </row>
    <row r="190" ht="15.75" customHeight="1" spans="1:42">
      <c r="A190" s="200"/>
      <c r="B190" s="200"/>
      <c r="C190" s="200"/>
      <c r="D190" s="200"/>
      <c r="E190" s="200"/>
      <c r="F190" s="200"/>
      <c r="G190" s="200"/>
      <c r="H190" s="200"/>
      <c r="I190" s="200"/>
      <c r="J190" s="200"/>
      <c r="K190" s="200"/>
      <c r="L190" s="200"/>
      <c r="M190" s="200"/>
      <c r="N190" s="200"/>
      <c r="O190" s="200"/>
      <c r="P190" s="200"/>
      <c r="Q190" s="200"/>
      <c r="R190" s="200"/>
      <c r="S190" s="230"/>
      <c r="T190" s="200"/>
      <c r="U190" s="200"/>
      <c r="V190" s="200"/>
      <c r="W190" s="200"/>
      <c r="X190" s="200"/>
      <c r="Y190" s="200"/>
      <c r="Z190" s="200"/>
      <c r="AA190" s="200"/>
      <c r="AB190" s="200"/>
      <c r="AC190" s="200"/>
      <c r="AD190" s="200"/>
      <c r="AE190" s="200"/>
      <c r="AF190" s="200"/>
      <c r="AG190" s="200"/>
      <c r="AH190" s="200"/>
      <c r="AI190" s="200"/>
      <c r="AJ190" s="200"/>
      <c r="AK190" s="200"/>
      <c r="AL190" s="200"/>
      <c r="AM190" s="200"/>
      <c r="AN190" s="200"/>
      <c r="AO190" s="200"/>
      <c r="AP190" s="200"/>
    </row>
    <row r="191" ht="15.75" customHeight="1" spans="1:42">
      <c r="A191" s="200"/>
      <c r="B191" s="200"/>
      <c r="C191" s="200"/>
      <c r="D191" s="200"/>
      <c r="E191" s="200"/>
      <c r="F191" s="200"/>
      <c r="G191" s="200"/>
      <c r="H191" s="200"/>
      <c r="I191" s="200"/>
      <c r="J191" s="200"/>
      <c r="K191" s="200"/>
      <c r="L191" s="200"/>
      <c r="M191" s="200"/>
      <c r="N191" s="200"/>
      <c r="O191" s="200"/>
      <c r="P191" s="200"/>
      <c r="Q191" s="200"/>
      <c r="R191" s="200"/>
      <c r="S191" s="230"/>
      <c r="T191" s="200"/>
      <c r="U191" s="200"/>
      <c r="V191" s="200"/>
      <c r="W191" s="200"/>
      <c r="X191" s="200"/>
      <c r="Y191" s="200"/>
      <c r="Z191" s="200"/>
      <c r="AA191" s="200"/>
      <c r="AB191" s="200"/>
      <c r="AC191" s="200"/>
      <c r="AD191" s="200"/>
      <c r="AE191" s="200"/>
      <c r="AF191" s="200"/>
      <c r="AG191" s="200"/>
      <c r="AH191" s="200"/>
      <c r="AI191" s="200"/>
      <c r="AJ191" s="200"/>
      <c r="AK191" s="200"/>
      <c r="AL191" s="200"/>
      <c r="AM191" s="200"/>
      <c r="AN191" s="200"/>
      <c r="AO191" s="200"/>
      <c r="AP191" s="200"/>
    </row>
    <row r="192" ht="15.75" customHeight="1" spans="1:42">
      <c r="A192" s="200"/>
      <c r="B192" s="200"/>
      <c r="C192" s="200"/>
      <c r="D192" s="200"/>
      <c r="E192" s="200"/>
      <c r="F192" s="200"/>
      <c r="G192" s="200"/>
      <c r="H192" s="200"/>
      <c r="I192" s="200"/>
      <c r="J192" s="200"/>
      <c r="K192" s="200"/>
      <c r="L192" s="200"/>
      <c r="M192" s="200"/>
      <c r="N192" s="200"/>
      <c r="O192" s="200"/>
      <c r="P192" s="200"/>
      <c r="Q192" s="200"/>
      <c r="R192" s="200"/>
      <c r="S192" s="230"/>
      <c r="T192" s="200"/>
      <c r="U192" s="200"/>
      <c r="V192" s="200"/>
      <c r="W192" s="200"/>
      <c r="X192" s="200"/>
      <c r="Y192" s="200"/>
      <c r="Z192" s="200"/>
      <c r="AA192" s="200"/>
      <c r="AB192" s="200"/>
      <c r="AC192" s="200"/>
      <c r="AD192" s="200"/>
      <c r="AE192" s="200"/>
      <c r="AF192" s="200"/>
      <c r="AG192" s="200"/>
      <c r="AH192" s="200"/>
      <c r="AI192" s="200"/>
      <c r="AJ192" s="200"/>
      <c r="AK192" s="200"/>
      <c r="AL192" s="200"/>
      <c r="AM192" s="200"/>
      <c r="AN192" s="200"/>
      <c r="AO192" s="200"/>
      <c r="AP192" s="200"/>
    </row>
    <row r="193" ht="15.75" customHeight="1" spans="1:42">
      <c r="A193" s="200"/>
      <c r="B193" s="200"/>
      <c r="C193" s="200"/>
      <c r="D193" s="200"/>
      <c r="E193" s="200"/>
      <c r="F193" s="200"/>
      <c r="G193" s="200"/>
      <c r="H193" s="200"/>
      <c r="I193" s="200"/>
      <c r="J193" s="200"/>
      <c r="K193" s="200"/>
      <c r="L193" s="200"/>
      <c r="M193" s="200"/>
      <c r="N193" s="200"/>
      <c r="O193" s="200"/>
      <c r="P193" s="200"/>
      <c r="Q193" s="200"/>
      <c r="R193" s="200"/>
      <c r="S193" s="230"/>
      <c r="T193" s="200"/>
      <c r="U193" s="200"/>
      <c r="V193" s="200"/>
      <c r="W193" s="200"/>
      <c r="X193" s="200"/>
      <c r="Y193" s="200"/>
      <c r="Z193" s="200"/>
      <c r="AA193" s="200"/>
      <c r="AB193" s="200"/>
      <c r="AC193" s="200"/>
      <c r="AD193" s="200"/>
      <c r="AE193" s="200"/>
      <c r="AF193" s="200"/>
      <c r="AG193" s="200"/>
      <c r="AH193" s="200"/>
      <c r="AI193" s="200"/>
      <c r="AJ193" s="200"/>
      <c r="AK193" s="200"/>
      <c r="AL193" s="200"/>
      <c r="AM193" s="200"/>
      <c r="AN193" s="200"/>
      <c r="AO193" s="200"/>
      <c r="AP193" s="200"/>
    </row>
    <row r="194" ht="15.75" customHeight="1" spans="1:42">
      <c r="A194" s="200"/>
      <c r="B194" s="200"/>
      <c r="C194" s="200"/>
      <c r="D194" s="200"/>
      <c r="E194" s="200"/>
      <c r="F194" s="200"/>
      <c r="G194" s="200"/>
      <c r="H194" s="200"/>
      <c r="I194" s="200"/>
      <c r="J194" s="200"/>
      <c r="K194" s="200"/>
      <c r="L194" s="200"/>
      <c r="M194" s="200"/>
      <c r="N194" s="200"/>
      <c r="O194" s="200"/>
      <c r="P194" s="200"/>
      <c r="Q194" s="200"/>
      <c r="R194" s="200"/>
      <c r="S194" s="230"/>
      <c r="T194" s="200"/>
      <c r="U194" s="200"/>
      <c r="V194" s="200"/>
      <c r="W194" s="200"/>
      <c r="X194" s="200"/>
      <c r="Y194" s="200"/>
      <c r="Z194" s="200"/>
      <c r="AA194" s="200"/>
      <c r="AB194" s="200"/>
      <c r="AC194" s="200"/>
      <c r="AD194" s="200"/>
      <c r="AE194" s="200"/>
      <c r="AF194" s="200"/>
      <c r="AG194" s="200"/>
      <c r="AH194" s="200"/>
      <c r="AI194" s="200"/>
      <c r="AJ194" s="200"/>
      <c r="AK194" s="200"/>
      <c r="AL194" s="200"/>
      <c r="AM194" s="200"/>
      <c r="AN194" s="200"/>
      <c r="AO194" s="200"/>
      <c r="AP194" s="200"/>
    </row>
    <row r="195" ht="15.75" customHeight="1" spans="1:42">
      <c r="A195" s="200"/>
      <c r="B195" s="200"/>
      <c r="C195" s="200"/>
      <c r="D195" s="200"/>
      <c r="E195" s="200"/>
      <c r="F195" s="200"/>
      <c r="G195" s="200"/>
      <c r="H195" s="200"/>
      <c r="I195" s="200"/>
      <c r="J195" s="200"/>
      <c r="K195" s="200"/>
      <c r="L195" s="200"/>
      <c r="M195" s="200"/>
      <c r="N195" s="200"/>
      <c r="O195" s="200"/>
      <c r="P195" s="200"/>
      <c r="Q195" s="200"/>
      <c r="R195" s="200"/>
      <c r="S195" s="230"/>
      <c r="T195" s="200"/>
      <c r="U195" s="200"/>
      <c r="V195" s="200"/>
      <c r="W195" s="200"/>
      <c r="X195" s="200"/>
      <c r="Y195" s="200"/>
      <c r="Z195" s="200"/>
      <c r="AA195" s="200"/>
      <c r="AB195" s="200"/>
      <c r="AC195" s="200"/>
      <c r="AD195" s="200"/>
      <c r="AE195" s="200"/>
      <c r="AF195" s="200"/>
      <c r="AG195" s="200"/>
      <c r="AH195" s="200"/>
      <c r="AI195" s="200"/>
      <c r="AJ195" s="200"/>
      <c r="AK195" s="200"/>
      <c r="AL195" s="200"/>
      <c r="AM195" s="200"/>
      <c r="AN195" s="200"/>
      <c r="AO195" s="200"/>
      <c r="AP195" s="200"/>
    </row>
    <row r="196" ht="15.75" customHeight="1" spans="1:42">
      <c r="A196" s="200"/>
      <c r="B196" s="200"/>
      <c r="C196" s="200"/>
      <c r="D196" s="200"/>
      <c r="E196" s="200"/>
      <c r="F196" s="200"/>
      <c r="G196" s="200"/>
      <c r="H196" s="200"/>
      <c r="I196" s="200"/>
      <c r="J196" s="200"/>
      <c r="K196" s="200"/>
      <c r="L196" s="200"/>
      <c r="M196" s="200"/>
      <c r="N196" s="200"/>
      <c r="O196" s="200"/>
      <c r="P196" s="200"/>
      <c r="Q196" s="200"/>
      <c r="R196" s="200"/>
      <c r="S196" s="230"/>
      <c r="T196" s="200"/>
      <c r="U196" s="200"/>
      <c r="V196" s="200"/>
      <c r="W196" s="200"/>
      <c r="X196" s="200"/>
      <c r="Y196" s="200"/>
      <c r="Z196" s="200"/>
      <c r="AA196" s="200"/>
      <c r="AB196" s="200"/>
      <c r="AC196" s="200"/>
      <c r="AD196" s="200"/>
      <c r="AE196" s="200"/>
      <c r="AF196" s="200"/>
      <c r="AG196" s="200"/>
      <c r="AH196" s="200"/>
      <c r="AI196" s="200"/>
      <c r="AJ196" s="200"/>
      <c r="AK196" s="200"/>
      <c r="AL196" s="200"/>
      <c r="AM196" s="200"/>
      <c r="AN196" s="200"/>
      <c r="AO196" s="200"/>
      <c r="AP196" s="200"/>
    </row>
    <row r="197" ht="15.75" customHeight="1" spans="1:42">
      <c r="A197" s="200"/>
      <c r="B197" s="200"/>
      <c r="C197" s="200"/>
      <c r="D197" s="200"/>
      <c r="E197" s="200"/>
      <c r="F197" s="200"/>
      <c r="G197" s="200"/>
      <c r="H197" s="200"/>
      <c r="I197" s="200"/>
      <c r="J197" s="200"/>
      <c r="K197" s="200"/>
      <c r="L197" s="200"/>
      <c r="M197" s="200"/>
      <c r="N197" s="200"/>
      <c r="O197" s="200"/>
      <c r="P197" s="200"/>
      <c r="Q197" s="200"/>
      <c r="R197" s="200"/>
      <c r="S197" s="230"/>
      <c r="T197" s="200"/>
      <c r="U197" s="200"/>
      <c r="V197" s="200"/>
      <c r="W197" s="200"/>
      <c r="X197" s="200"/>
      <c r="Y197" s="200"/>
      <c r="Z197" s="200"/>
      <c r="AA197" s="200"/>
      <c r="AB197" s="200"/>
      <c r="AC197" s="200"/>
      <c r="AD197" s="200"/>
      <c r="AE197" s="200"/>
      <c r="AF197" s="200"/>
      <c r="AG197" s="200"/>
      <c r="AH197" s="200"/>
      <c r="AI197" s="200"/>
      <c r="AJ197" s="200"/>
      <c r="AK197" s="200"/>
      <c r="AL197" s="200"/>
      <c r="AM197" s="200"/>
      <c r="AN197" s="200"/>
      <c r="AO197" s="200"/>
      <c r="AP197" s="200"/>
    </row>
    <row r="198" ht="15.75" customHeight="1" spans="1:42">
      <c r="A198" s="200"/>
      <c r="B198" s="200"/>
      <c r="C198" s="200"/>
      <c r="D198" s="200"/>
      <c r="E198" s="200"/>
      <c r="F198" s="200"/>
      <c r="G198" s="200"/>
      <c r="H198" s="200"/>
      <c r="I198" s="200"/>
      <c r="J198" s="200"/>
      <c r="K198" s="200"/>
      <c r="L198" s="200"/>
      <c r="M198" s="200"/>
      <c r="N198" s="200"/>
      <c r="O198" s="200"/>
      <c r="P198" s="200"/>
      <c r="Q198" s="200"/>
      <c r="R198" s="200"/>
      <c r="S198" s="230"/>
      <c r="T198" s="200"/>
      <c r="U198" s="200"/>
      <c r="V198" s="200"/>
      <c r="W198" s="200"/>
      <c r="X198" s="200"/>
      <c r="Y198" s="200"/>
      <c r="Z198" s="200"/>
      <c r="AA198" s="200"/>
      <c r="AB198" s="200"/>
      <c r="AC198" s="200"/>
      <c r="AD198" s="200"/>
      <c r="AE198" s="200"/>
      <c r="AF198" s="200"/>
      <c r="AG198" s="200"/>
      <c r="AH198" s="200"/>
      <c r="AI198" s="200"/>
      <c r="AJ198" s="200"/>
      <c r="AK198" s="200"/>
      <c r="AL198" s="200"/>
      <c r="AM198" s="200"/>
      <c r="AN198" s="200"/>
      <c r="AO198" s="200"/>
      <c r="AP198" s="200"/>
    </row>
    <row r="199" ht="15.75" customHeight="1" spans="1:42">
      <c r="A199" s="200"/>
      <c r="B199" s="200"/>
      <c r="C199" s="200"/>
      <c r="D199" s="200"/>
      <c r="E199" s="200"/>
      <c r="F199" s="200"/>
      <c r="G199" s="200"/>
      <c r="H199" s="200"/>
      <c r="I199" s="200"/>
      <c r="J199" s="200"/>
      <c r="K199" s="200"/>
      <c r="L199" s="200"/>
      <c r="M199" s="200"/>
      <c r="N199" s="200"/>
      <c r="O199" s="200"/>
      <c r="P199" s="200"/>
      <c r="Q199" s="200"/>
      <c r="R199" s="200"/>
      <c r="S199" s="230"/>
      <c r="T199" s="200"/>
      <c r="U199" s="200"/>
      <c r="V199" s="200"/>
      <c r="W199" s="200"/>
      <c r="X199" s="200"/>
      <c r="Y199" s="200"/>
      <c r="Z199" s="200"/>
      <c r="AA199" s="200"/>
      <c r="AB199" s="200"/>
      <c r="AC199" s="200"/>
      <c r="AD199" s="200"/>
      <c r="AE199" s="200"/>
      <c r="AF199" s="200"/>
      <c r="AG199" s="200"/>
      <c r="AH199" s="200"/>
      <c r="AI199" s="200"/>
      <c r="AJ199" s="200"/>
      <c r="AK199" s="200"/>
      <c r="AL199" s="200"/>
      <c r="AM199" s="200"/>
      <c r="AN199" s="200"/>
      <c r="AO199" s="200"/>
      <c r="AP199" s="200"/>
    </row>
    <row r="200" ht="15.75" customHeight="1" spans="1:42">
      <c r="A200" s="200"/>
      <c r="B200" s="200"/>
      <c r="C200" s="200"/>
      <c r="D200" s="200"/>
      <c r="E200" s="200"/>
      <c r="F200" s="200"/>
      <c r="G200" s="200"/>
      <c r="H200" s="200"/>
      <c r="I200" s="200"/>
      <c r="J200" s="200"/>
      <c r="K200" s="200"/>
      <c r="L200" s="200"/>
      <c r="M200" s="200"/>
      <c r="N200" s="200"/>
      <c r="O200" s="200"/>
      <c r="P200" s="200"/>
      <c r="Q200" s="200"/>
      <c r="R200" s="200"/>
      <c r="S200" s="230"/>
      <c r="T200" s="200"/>
      <c r="U200" s="200"/>
      <c r="V200" s="200"/>
      <c r="W200" s="200"/>
      <c r="X200" s="200"/>
      <c r="Y200" s="200"/>
      <c r="Z200" s="200"/>
      <c r="AA200" s="200"/>
      <c r="AB200" s="200"/>
      <c r="AC200" s="200"/>
      <c r="AD200" s="200"/>
      <c r="AE200" s="200"/>
      <c r="AF200" s="200"/>
      <c r="AG200" s="200"/>
      <c r="AH200" s="200"/>
      <c r="AI200" s="200"/>
      <c r="AJ200" s="200"/>
      <c r="AK200" s="200"/>
      <c r="AL200" s="200"/>
      <c r="AM200" s="200"/>
      <c r="AN200" s="200"/>
      <c r="AO200" s="200"/>
      <c r="AP200" s="200"/>
    </row>
    <row r="201" ht="15.75" customHeight="1" spans="1:42">
      <c r="A201" s="200"/>
      <c r="B201" s="200"/>
      <c r="C201" s="200"/>
      <c r="D201" s="200"/>
      <c r="E201" s="200"/>
      <c r="F201" s="200"/>
      <c r="G201" s="200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  <c r="R201" s="200"/>
      <c r="S201" s="230"/>
      <c r="T201" s="200"/>
      <c r="U201" s="200"/>
      <c r="V201" s="200"/>
      <c r="W201" s="200"/>
      <c r="X201" s="200"/>
      <c r="Y201" s="200"/>
      <c r="Z201" s="200"/>
      <c r="AA201" s="200"/>
      <c r="AB201" s="200"/>
      <c r="AC201" s="200"/>
      <c r="AD201" s="200"/>
      <c r="AE201" s="200"/>
      <c r="AF201" s="200"/>
      <c r="AG201" s="200"/>
      <c r="AH201" s="200"/>
      <c r="AI201" s="200"/>
      <c r="AJ201" s="200"/>
      <c r="AK201" s="200"/>
      <c r="AL201" s="200"/>
      <c r="AM201" s="200"/>
      <c r="AN201" s="200"/>
      <c r="AO201" s="200"/>
      <c r="AP201" s="200"/>
    </row>
    <row r="202" ht="15.75" customHeight="1" spans="1:42">
      <c r="A202" s="200"/>
      <c r="B202" s="200"/>
      <c r="C202" s="200"/>
      <c r="D202" s="200"/>
      <c r="E202" s="200"/>
      <c r="F202" s="200"/>
      <c r="G202" s="200"/>
      <c r="H202" s="200"/>
      <c r="I202" s="200"/>
      <c r="J202" s="200"/>
      <c r="K202" s="200"/>
      <c r="L202" s="200"/>
      <c r="M202" s="200"/>
      <c r="N202" s="200"/>
      <c r="O202" s="200"/>
      <c r="P202" s="200"/>
      <c r="Q202" s="200"/>
      <c r="R202" s="200"/>
      <c r="S202" s="230"/>
      <c r="T202" s="200"/>
      <c r="U202" s="200"/>
      <c r="V202" s="200"/>
      <c r="W202" s="200"/>
      <c r="X202" s="200"/>
      <c r="Y202" s="200"/>
      <c r="Z202" s="200"/>
      <c r="AA202" s="200"/>
      <c r="AB202" s="200"/>
      <c r="AC202" s="200"/>
      <c r="AD202" s="200"/>
      <c r="AE202" s="200"/>
      <c r="AF202" s="200"/>
      <c r="AG202" s="200"/>
      <c r="AH202" s="200"/>
      <c r="AI202" s="200"/>
      <c r="AJ202" s="200"/>
      <c r="AK202" s="200"/>
      <c r="AL202" s="200"/>
      <c r="AM202" s="200"/>
      <c r="AN202" s="200"/>
      <c r="AO202" s="200"/>
      <c r="AP202" s="200"/>
    </row>
    <row r="203" ht="15.75" customHeight="1" spans="1:42">
      <c r="A203" s="200"/>
      <c r="B203" s="200"/>
      <c r="C203" s="200"/>
      <c r="D203" s="200"/>
      <c r="E203" s="200"/>
      <c r="F203" s="200"/>
      <c r="G203" s="200"/>
      <c r="H203" s="200"/>
      <c r="I203" s="200"/>
      <c r="J203" s="200"/>
      <c r="K203" s="200"/>
      <c r="L203" s="200"/>
      <c r="M203" s="200"/>
      <c r="N203" s="200"/>
      <c r="O203" s="200"/>
      <c r="P203" s="200"/>
      <c r="Q203" s="200"/>
      <c r="R203" s="200"/>
      <c r="S203" s="230"/>
      <c r="T203" s="200"/>
      <c r="U203" s="200"/>
      <c r="V203" s="200"/>
      <c r="W203" s="200"/>
      <c r="X203" s="200"/>
      <c r="Y203" s="200"/>
      <c r="Z203" s="200"/>
      <c r="AA203" s="200"/>
      <c r="AB203" s="200"/>
      <c r="AC203" s="200"/>
      <c r="AD203" s="200"/>
      <c r="AE203" s="200"/>
      <c r="AF203" s="200"/>
      <c r="AG203" s="200"/>
      <c r="AH203" s="200"/>
      <c r="AI203" s="200"/>
      <c r="AJ203" s="200"/>
      <c r="AK203" s="200"/>
      <c r="AL203" s="200"/>
      <c r="AM203" s="200"/>
      <c r="AN203" s="200"/>
      <c r="AO203" s="200"/>
      <c r="AP203" s="200"/>
    </row>
    <row r="204" ht="15.75" customHeight="1" spans="1:42">
      <c r="A204" s="200"/>
      <c r="B204" s="200"/>
      <c r="C204" s="200"/>
      <c r="D204" s="200"/>
      <c r="E204" s="200"/>
      <c r="F204" s="200"/>
      <c r="G204" s="200"/>
      <c r="H204" s="200"/>
      <c r="I204" s="200"/>
      <c r="J204" s="200"/>
      <c r="K204" s="200"/>
      <c r="L204" s="200"/>
      <c r="M204" s="200"/>
      <c r="N204" s="200"/>
      <c r="O204" s="200"/>
      <c r="P204" s="200"/>
      <c r="Q204" s="200"/>
      <c r="R204" s="200"/>
      <c r="S204" s="230"/>
      <c r="T204" s="200"/>
      <c r="U204" s="200"/>
      <c r="V204" s="200"/>
      <c r="W204" s="200"/>
      <c r="X204" s="200"/>
      <c r="Y204" s="200"/>
      <c r="Z204" s="200"/>
      <c r="AA204" s="200"/>
      <c r="AB204" s="200"/>
      <c r="AC204" s="200"/>
      <c r="AD204" s="200"/>
      <c r="AE204" s="200"/>
      <c r="AF204" s="200"/>
      <c r="AG204" s="200"/>
      <c r="AH204" s="200"/>
      <c r="AI204" s="200"/>
      <c r="AJ204" s="200"/>
      <c r="AK204" s="200"/>
      <c r="AL204" s="200"/>
      <c r="AM204" s="200"/>
      <c r="AN204" s="200"/>
      <c r="AO204" s="200"/>
      <c r="AP204" s="200"/>
    </row>
    <row r="205" ht="15.75" customHeight="1" spans="1:42">
      <c r="A205" s="200"/>
      <c r="B205" s="200"/>
      <c r="C205" s="200"/>
      <c r="D205" s="200"/>
      <c r="E205" s="200"/>
      <c r="F205" s="200"/>
      <c r="G205" s="200"/>
      <c r="H205" s="200"/>
      <c r="I205" s="200"/>
      <c r="J205" s="200"/>
      <c r="K205" s="200"/>
      <c r="L205" s="200"/>
      <c r="M205" s="200"/>
      <c r="N205" s="200"/>
      <c r="O205" s="200"/>
      <c r="P205" s="200"/>
      <c r="Q205" s="200"/>
      <c r="R205" s="200"/>
      <c r="S205" s="230"/>
      <c r="T205" s="200"/>
      <c r="U205" s="200"/>
      <c r="V205" s="200"/>
      <c r="W205" s="200"/>
      <c r="X205" s="200"/>
      <c r="Y205" s="200"/>
      <c r="Z205" s="200"/>
      <c r="AA205" s="200"/>
      <c r="AB205" s="200"/>
      <c r="AC205" s="200"/>
      <c r="AD205" s="200"/>
      <c r="AE205" s="200"/>
      <c r="AF205" s="200"/>
      <c r="AG205" s="200"/>
      <c r="AH205" s="200"/>
      <c r="AI205" s="200"/>
      <c r="AJ205" s="200"/>
      <c r="AK205" s="200"/>
      <c r="AL205" s="200"/>
      <c r="AM205" s="200"/>
      <c r="AN205" s="200"/>
      <c r="AO205" s="200"/>
      <c r="AP205" s="200"/>
    </row>
    <row r="206" ht="15.75" customHeight="1" spans="1:42">
      <c r="A206" s="200"/>
      <c r="B206" s="200"/>
      <c r="C206" s="200"/>
      <c r="D206" s="200"/>
      <c r="E206" s="200"/>
      <c r="F206" s="200"/>
      <c r="G206" s="200"/>
      <c r="H206" s="200"/>
      <c r="I206" s="200"/>
      <c r="J206" s="200"/>
      <c r="K206" s="200"/>
      <c r="L206" s="200"/>
      <c r="M206" s="200"/>
      <c r="N206" s="200"/>
      <c r="O206" s="200"/>
      <c r="P206" s="200"/>
      <c r="Q206" s="200"/>
      <c r="R206" s="200"/>
      <c r="S206" s="230"/>
      <c r="T206" s="200"/>
      <c r="U206" s="200"/>
      <c r="V206" s="200"/>
      <c r="W206" s="200"/>
      <c r="X206" s="200"/>
      <c r="Y206" s="200"/>
      <c r="Z206" s="200"/>
      <c r="AA206" s="200"/>
      <c r="AB206" s="200"/>
      <c r="AC206" s="200"/>
      <c r="AD206" s="200"/>
      <c r="AE206" s="200"/>
      <c r="AF206" s="200"/>
      <c r="AG206" s="200"/>
      <c r="AH206" s="200"/>
      <c r="AI206" s="200"/>
      <c r="AJ206" s="200"/>
      <c r="AK206" s="200"/>
      <c r="AL206" s="200"/>
      <c r="AM206" s="200"/>
      <c r="AN206" s="200"/>
      <c r="AO206" s="200"/>
      <c r="AP206" s="200"/>
    </row>
    <row r="207" ht="15.75" customHeight="1" spans="1:42">
      <c r="A207" s="200"/>
      <c r="B207" s="200"/>
      <c r="C207" s="200"/>
      <c r="D207" s="200"/>
      <c r="E207" s="200"/>
      <c r="F207" s="200"/>
      <c r="G207" s="200"/>
      <c r="H207" s="200"/>
      <c r="I207" s="200"/>
      <c r="J207" s="200"/>
      <c r="K207" s="200"/>
      <c r="L207" s="200"/>
      <c r="M207" s="200"/>
      <c r="N207" s="200"/>
      <c r="O207" s="200"/>
      <c r="P207" s="200"/>
      <c r="Q207" s="200"/>
      <c r="R207" s="200"/>
      <c r="S207" s="230"/>
      <c r="T207" s="200"/>
      <c r="U207" s="200"/>
      <c r="V207" s="200"/>
      <c r="W207" s="200"/>
      <c r="X207" s="200"/>
      <c r="Y207" s="200"/>
      <c r="Z207" s="200"/>
      <c r="AA207" s="200"/>
      <c r="AB207" s="200"/>
      <c r="AC207" s="200"/>
      <c r="AD207" s="200"/>
      <c r="AE207" s="200"/>
      <c r="AF207" s="200"/>
      <c r="AG207" s="200"/>
      <c r="AH207" s="200"/>
      <c r="AI207" s="200"/>
      <c r="AJ207" s="200"/>
      <c r="AK207" s="200"/>
      <c r="AL207" s="200"/>
      <c r="AM207" s="200"/>
      <c r="AN207" s="200"/>
      <c r="AO207" s="200"/>
      <c r="AP207" s="200"/>
    </row>
    <row r="208" ht="15.75" customHeight="1" spans="1:42">
      <c r="A208" s="200"/>
      <c r="B208" s="200"/>
      <c r="C208" s="200"/>
      <c r="D208" s="200"/>
      <c r="E208" s="200"/>
      <c r="F208" s="200"/>
      <c r="G208" s="200"/>
      <c r="H208" s="200"/>
      <c r="I208" s="200"/>
      <c r="J208" s="200"/>
      <c r="K208" s="200"/>
      <c r="L208" s="200"/>
      <c r="M208" s="200"/>
      <c r="N208" s="200"/>
      <c r="O208" s="200"/>
      <c r="P208" s="200"/>
      <c r="Q208" s="200"/>
      <c r="R208" s="200"/>
      <c r="S208" s="230"/>
      <c r="T208" s="200"/>
      <c r="U208" s="200"/>
      <c r="V208" s="200"/>
      <c r="W208" s="200"/>
      <c r="X208" s="200"/>
      <c r="Y208" s="200"/>
      <c r="Z208" s="200"/>
      <c r="AA208" s="200"/>
      <c r="AB208" s="200"/>
      <c r="AC208" s="200"/>
      <c r="AD208" s="200"/>
      <c r="AE208" s="200"/>
      <c r="AF208" s="200"/>
      <c r="AG208" s="200"/>
      <c r="AH208" s="200"/>
      <c r="AI208" s="200"/>
      <c r="AJ208" s="200"/>
      <c r="AK208" s="200"/>
      <c r="AL208" s="200"/>
      <c r="AM208" s="200"/>
      <c r="AN208" s="200"/>
      <c r="AO208" s="200"/>
      <c r="AP208" s="200"/>
    </row>
    <row r="209" ht="15.75" customHeight="1" spans="1:42">
      <c r="A209" s="200"/>
      <c r="B209" s="200"/>
      <c r="C209" s="200"/>
      <c r="D209" s="200"/>
      <c r="E209" s="200"/>
      <c r="F209" s="200"/>
      <c r="G209" s="200"/>
      <c r="H209" s="200"/>
      <c r="I209" s="200"/>
      <c r="J209" s="200"/>
      <c r="K209" s="200"/>
      <c r="L209" s="200"/>
      <c r="M209" s="200"/>
      <c r="N209" s="200"/>
      <c r="O209" s="200"/>
      <c r="P209" s="200"/>
      <c r="Q209" s="200"/>
      <c r="R209" s="200"/>
      <c r="S209" s="230"/>
      <c r="T209" s="200"/>
      <c r="U209" s="200"/>
      <c r="V209" s="200"/>
      <c r="W209" s="200"/>
      <c r="X209" s="200"/>
      <c r="Y209" s="200"/>
      <c r="Z209" s="200"/>
      <c r="AA209" s="200"/>
      <c r="AB209" s="200"/>
      <c r="AC209" s="200"/>
      <c r="AD209" s="200"/>
      <c r="AE209" s="200"/>
      <c r="AF209" s="200"/>
      <c r="AG209" s="200"/>
      <c r="AH209" s="200"/>
      <c r="AI209" s="200"/>
      <c r="AJ209" s="200"/>
      <c r="AK209" s="200"/>
      <c r="AL209" s="200"/>
      <c r="AM209" s="200"/>
      <c r="AN209" s="200"/>
      <c r="AO209" s="200"/>
      <c r="AP209" s="200"/>
    </row>
    <row r="210" ht="15.75" customHeight="1" spans="1:42">
      <c r="A210" s="200"/>
      <c r="B210" s="200"/>
      <c r="C210" s="200"/>
      <c r="D210" s="200"/>
      <c r="E210" s="200"/>
      <c r="F210" s="200"/>
      <c r="G210" s="200"/>
      <c r="H210" s="200"/>
      <c r="I210" s="200"/>
      <c r="J210" s="200"/>
      <c r="K210" s="200"/>
      <c r="L210" s="200"/>
      <c r="M210" s="200"/>
      <c r="N210" s="200"/>
      <c r="O210" s="200"/>
      <c r="P210" s="200"/>
      <c r="Q210" s="200"/>
      <c r="R210" s="200"/>
      <c r="S210" s="230"/>
      <c r="T210" s="200"/>
      <c r="U210" s="200"/>
      <c r="V210" s="200"/>
      <c r="W210" s="200"/>
      <c r="X210" s="200"/>
      <c r="Y210" s="200"/>
      <c r="Z210" s="200"/>
      <c r="AA210" s="200"/>
      <c r="AB210" s="200"/>
      <c r="AC210" s="200"/>
      <c r="AD210" s="200"/>
      <c r="AE210" s="200"/>
      <c r="AF210" s="200"/>
      <c r="AG210" s="200"/>
      <c r="AH210" s="200"/>
      <c r="AI210" s="200"/>
      <c r="AJ210" s="200"/>
      <c r="AK210" s="200"/>
      <c r="AL210" s="200"/>
      <c r="AM210" s="200"/>
      <c r="AN210" s="200"/>
      <c r="AO210" s="200"/>
      <c r="AP210" s="200"/>
    </row>
    <row r="211" ht="15.75" customHeight="1" spans="1:42">
      <c r="A211" s="200"/>
      <c r="B211" s="200"/>
      <c r="C211" s="200"/>
      <c r="D211" s="200"/>
      <c r="E211" s="200"/>
      <c r="F211" s="200"/>
      <c r="G211" s="200"/>
      <c r="H211" s="200"/>
      <c r="I211" s="200"/>
      <c r="J211" s="200"/>
      <c r="K211" s="200"/>
      <c r="L211" s="200"/>
      <c r="M211" s="200"/>
      <c r="N211" s="200"/>
      <c r="O211" s="200"/>
      <c r="P211" s="200"/>
      <c r="Q211" s="200"/>
      <c r="R211" s="200"/>
      <c r="S211" s="23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</row>
    <row r="212" ht="15.75" customHeight="1" spans="1:42">
      <c r="A212" s="200"/>
      <c r="B212" s="200"/>
      <c r="C212" s="200"/>
      <c r="D212" s="200"/>
      <c r="E212" s="200"/>
      <c r="F212" s="200"/>
      <c r="G212" s="200"/>
      <c r="H212" s="200"/>
      <c r="I212" s="200"/>
      <c r="J212" s="200"/>
      <c r="K212" s="200"/>
      <c r="L212" s="200"/>
      <c r="M212" s="200"/>
      <c r="N212" s="200"/>
      <c r="O212" s="200"/>
      <c r="P212" s="200"/>
      <c r="Q212" s="200"/>
      <c r="R212" s="200"/>
      <c r="S212" s="230"/>
      <c r="T212" s="200"/>
      <c r="U212" s="200"/>
      <c r="V212" s="200"/>
      <c r="W212" s="200"/>
      <c r="X212" s="200"/>
      <c r="Y212" s="200"/>
      <c r="Z212" s="200"/>
      <c r="AA212" s="200"/>
      <c r="AB212" s="200"/>
      <c r="AC212" s="200"/>
      <c r="AD212" s="200"/>
      <c r="AE212" s="200"/>
      <c r="AF212" s="200"/>
      <c r="AG212" s="200"/>
      <c r="AH212" s="200"/>
      <c r="AI212" s="200"/>
      <c r="AJ212" s="200"/>
      <c r="AK212" s="200"/>
      <c r="AL212" s="200"/>
      <c r="AM212" s="200"/>
      <c r="AN212" s="200"/>
      <c r="AO212" s="200"/>
      <c r="AP212" s="200"/>
    </row>
    <row r="213" ht="15.75" customHeight="1" spans="1:42">
      <c r="A213" s="200"/>
      <c r="B213" s="200"/>
      <c r="C213" s="200"/>
      <c r="D213" s="200"/>
      <c r="E213" s="200"/>
      <c r="F213" s="200"/>
      <c r="G213" s="200"/>
      <c r="H213" s="200"/>
      <c r="I213" s="200"/>
      <c r="J213" s="200"/>
      <c r="K213" s="200"/>
      <c r="L213" s="200"/>
      <c r="M213" s="200"/>
      <c r="N213" s="200"/>
      <c r="O213" s="200"/>
      <c r="P213" s="200"/>
      <c r="Q213" s="200"/>
      <c r="R213" s="200"/>
      <c r="S213" s="230"/>
      <c r="T213" s="200"/>
      <c r="U213" s="200"/>
      <c r="V213" s="200"/>
      <c r="W213" s="200"/>
      <c r="X213" s="200"/>
      <c r="Y213" s="200"/>
      <c r="Z213" s="200"/>
      <c r="AA213" s="200"/>
      <c r="AB213" s="200"/>
      <c r="AC213" s="200"/>
      <c r="AD213" s="200"/>
      <c r="AE213" s="200"/>
      <c r="AF213" s="200"/>
      <c r="AG213" s="200"/>
      <c r="AH213" s="200"/>
      <c r="AI213" s="200"/>
      <c r="AJ213" s="200"/>
      <c r="AK213" s="200"/>
      <c r="AL213" s="200"/>
      <c r="AM213" s="200"/>
      <c r="AN213" s="200"/>
      <c r="AO213" s="200"/>
      <c r="AP213" s="200"/>
    </row>
    <row r="214" ht="15.75" customHeight="1" spans="1:42">
      <c r="A214" s="200"/>
      <c r="B214" s="200"/>
      <c r="C214" s="200"/>
      <c r="D214" s="200"/>
      <c r="E214" s="200"/>
      <c r="F214" s="200"/>
      <c r="G214" s="200"/>
      <c r="H214" s="200"/>
      <c r="I214" s="200"/>
      <c r="J214" s="200"/>
      <c r="K214" s="200"/>
      <c r="L214" s="200"/>
      <c r="M214" s="200"/>
      <c r="N214" s="200"/>
      <c r="O214" s="200"/>
      <c r="P214" s="200"/>
      <c r="Q214" s="200"/>
      <c r="R214" s="200"/>
      <c r="S214" s="230"/>
      <c r="T214" s="200"/>
      <c r="U214" s="200"/>
      <c r="V214" s="200"/>
      <c r="W214" s="200"/>
      <c r="X214" s="200"/>
      <c r="Y214" s="200"/>
      <c r="Z214" s="200"/>
      <c r="AA214" s="200"/>
      <c r="AB214" s="200"/>
      <c r="AC214" s="200"/>
      <c r="AD214" s="200"/>
      <c r="AE214" s="200"/>
      <c r="AF214" s="200"/>
      <c r="AG214" s="200"/>
      <c r="AH214" s="200"/>
      <c r="AI214" s="200"/>
      <c r="AJ214" s="200"/>
      <c r="AK214" s="200"/>
      <c r="AL214" s="200"/>
      <c r="AM214" s="200"/>
      <c r="AN214" s="200"/>
      <c r="AO214" s="200"/>
      <c r="AP214" s="200"/>
    </row>
    <row r="215" ht="15.75" customHeight="1" spans="1:42">
      <c r="A215" s="200"/>
      <c r="B215" s="200"/>
      <c r="C215" s="200"/>
      <c r="D215" s="200"/>
      <c r="E215" s="200"/>
      <c r="F215" s="200"/>
      <c r="G215" s="200"/>
      <c r="H215" s="200"/>
      <c r="I215" s="200"/>
      <c r="J215" s="200"/>
      <c r="K215" s="200"/>
      <c r="L215" s="200"/>
      <c r="M215" s="200"/>
      <c r="N215" s="200"/>
      <c r="O215" s="200"/>
      <c r="P215" s="200"/>
      <c r="Q215" s="200"/>
      <c r="R215" s="200"/>
      <c r="S215" s="230"/>
      <c r="T215" s="200"/>
      <c r="U215" s="200"/>
      <c r="V215" s="200"/>
      <c r="W215" s="200"/>
      <c r="X215" s="200"/>
      <c r="Y215" s="200"/>
      <c r="Z215" s="200"/>
      <c r="AA215" s="200"/>
      <c r="AB215" s="200"/>
      <c r="AC215" s="200"/>
      <c r="AD215" s="200"/>
      <c r="AE215" s="200"/>
      <c r="AF215" s="200"/>
      <c r="AG215" s="200"/>
      <c r="AH215" s="200"/>
      <c r="AI215" s="200"/>
      <c r="AJ215" s="200"/>
      <c r="AK215" s="200"/>
      <c r="AL215" s="200"/>
      <c r="AM215" s="200"/>
      <c r="AN215" s="200"/>
      <c r="AO215" s="200"/>
      <c r="AP215" s="200"/>
    </row>
    <row r="216" ht="15.75" customHeight="1" spans="1:42">
      <c r="A216" s="200"/>
      <c r="B216" s="200"/>
      <c r="C216" s="200"/>
      <c r="D216" s="200"/>
      <c r="E216" s="200"/>
      <c r="F216" s="200"/>
      <c r="G216" s="200"/>
      <c r="H216" s="200"/>
      <c r="I216" s="200"/>
      <c r="J216" s="200"/>
      <c r="K216" s="200"/>
      <c r="L216" s="200"/>
      <c r="M216" s="200"/>
      <c r="N216" s="200"/>
      <c r="O216" s="200"/>
      <c r="P216" s="200"/>
      <c r="Q216" s="200"/>
      <c r="R216" s="200"/>
      <c r="S216" s="230"/>
      <c r="T216" s="200"/>
      <c r="U216" s="200"/>
      <c r="V216" s="200"/>
      <c r="W216" s="200"/>
      <c r="X216" s="200"/>
      <c r="Y216" s="200"/>
      <c r="Z216" s="200"/>
      <c r="AA216" s="200"/>
      <c r="AB216" s="200"/>
      <c r="AC216" s="200"/>
      <c r="AD216" s="200"/>
      <c r="AE216" s="200"/>
      <c r="AF216" s="200"/>
      <c r="AG216" s="200"/>
      <c r="AH216" s="200"/>
      <c r="AI216" s="200"/>
      <c r="AJ216" s="200"/>
      <c r="AK216" s="200"/>
      <c r="AL216" s="200"/>
      <c r="AM216" s="200"/>
      <c r="AN216" s="200"/>
      <c r="AO216" s="200"/>
      <c r="AP216" s="200"/>
    </row>
    <row r="217" ht="15.75" customHeight="1" spans="1:42">
      <c r="A217" s="200"/>
      <c r="B217" s="200"/>
      <c r="C217" s="200"/>
      <c r="D217" s="200"/>
      <c r="E217" s="200"/>
      <c r="F217" s="200"/>
      <c r="G217" s="200"/>
      <c r="H217" s="200"/>
      <c r="I217" s="200"/>
      <c r="J217" s="200"/>
      <c r="K217" s="200"/>
      <c r="L217" s="200"/>
      <c r="M217" s="200"/>
      <c r="N217" s="200"/>
      <c r="O217" s="200"/>
      <c r="P217" s="200"/>
      <c r="Q217" s="200"/>
      <c r="R217" s="200"/>
      <c r="S217" s="230"/>
      <c r="T217" s="200"/>
      <c r="U217" s="200"/>
      <c r="V217" s="200"/>
      <c r="W217" s="200"/>
      <c r="X217" s="200"/>
      <c r="Y217" s="200"/>
      <c r="Z217" s="200"/>
      <c r="AA217" s="200"/>
      <c r="AB217" s="200"/>
      <c r="AC217" s="200"/>
      <c r="AD217" s="200"/>
      <c r="AE217" s="200"/>
      <c r="AF217" s="200"/>
      <c r="AG217" s="200"/>
      <c r="AH217" s="200"/>
      <c r="AI217" s="200"/>
      <c r="AJ217" s="200"/>
      <c r="AK217" s="200"/>
      <c r="AL217" s="200"/>
      <c r="AM217" s="200"/>
      <c r="AN217" s="200"/>
      <c r="AO217" s="200"/>
      <c r="AP217" s="200"/>
    </row>
    <row r="218" ht="15.75" customHeight="1" spans="1:42">
      <c r="A218" s="200"/>
      <c r="B218" s="200"/>
      <c r="C218" s="200"/>
      <c r="D218" s="200"/>
      <c r="E218" s="200"/>
      <c r="F218" s="200"/>
      <c r="G218" s="200"/>
      <c r="H218" s="200"/>
      <c r="I218" s="200"/>
      <c r="J218" s="200"/>
      <c r="K218" s="200"/>
      <c r="L218" s="200"/>
      <c r="M218" s="200"/>
      <c r="N218" s="200"/>
      <c r="O218" s="200"/>
      <c r="P218" s="200"/>
      <c r="Q218" s="200"/>
      <c r="R218" s="200"/>
      <c r="S218" s="230"/>
      <c r="T218" s="200"/>
      <c r="U218" s="200"/>
      <c r="V218" s="200"/>
      <c r="W218" s="200"/>
      <c r="X218" s="200"/>
      <c r="Y218" s="200"/>
      <c r="Z218" s="200"/>
      <c r="AA218" s="200"/>
      <c r="AB218" s="200"/>
      <c r="AC218" s="200"/>
      <c r="AD218" s="200"/>
      <c r="AE218" s="200"/>
      <c r="AF218" s="200"/>
      <c r="AG218" s="200"/>
      <c r="AH218" s="200"/>
      <c r="AI218" s="200"/>
      <c r="AJ218" s="200"/>
      <c r="AK218" s="200"/>
      <c r="AL218" s="200"/>
      <c r="AM218" s="200"/>
      <c r="AN218" s="200"/>
      <c r="AO218" s="200"/>
      <c r="AP218" s="200"/>
    </row>
    <row r="219" ht="15.75" customHeight="1" spans="1:42">
      <c r="A219" s="200"/>
      <c r="B219" s="200"/>
      <c r="C219" s="200"/>
      <c r="D219" s="200"/>
      <c r="E219" s="200"/>
      <c r="F219" s="200"/>
      <c r="G219" s="200"/>
      <c r="H219" s="200"/>
      <c r="I219" s="200"/>
      <c r="J219" s="200"/>
      <c r="K219" s="200"/>
      <c r="L219" s="200"/>
      <c r="M219" s="200"/>
      <c r="N219" s="200"/>
      <c r="O219" s="200"/>
      <c r="P219" s="200"/>
      <c r="Q219" s="200"/>
      <c r="R219" s="200"/>
      <c r="S219" s="230"/>
      <c r="T219" s="200"/>
      <c r="U219" s="200"/>
      <c r="V219" s="200"/>
      <c r="W219" s="200"/>
      <c r="X219" s="200"/>
      <c r="Y219" s="200"/>
      <c r="Z219" s="200"/>
      <c r="AA219" s="200"/>
      <c r="AB219" s="200"/>
      <c r="AC219" s="200"/>
      <c r="AD219" s="200"/>
      <c r="AE219" s="200"/>
      <c r="AF219" s="200"/>
      <c r="AG219" s="200"/>
      <c r="AH219" s="200"/>
      <c r="AI219" s="200"/>
      <c r="AJ219" s="200"/>
      <c r="AK219" s="200"/>
      <c r="AL219" s="200"/>
      <c r="AM219" s="200"/>
      <c r="AN219" s="200"/>
      <c r="AO219" s="200"/>
      <c r="AP219" s="200"/>
    </row>
    <row r="220" ht="15.75" customHeight="1" spans="1:42">
      <c r="A220" s="200"/>
      <c r="B220" s="200"/>
      <c r="C220" s="200"/>
      <c r="D220" s="200"/>
      <c r="E220" s="200"/>
      <c r="F220" s="200"/>
      <c r="G220" s="200"/>
      <c r="H220" s="200"/>
      <c r="I220" s="200"/>
      <c r="J220" s="200"/>
      <c r="K220" s="200"/>
      <c r="L220" s="200"/>
      <c r="M220" s="200"/>
      <c r="N220" s="200"/>
      <c r="O220" s="200"/>
      <c r="P220" s="200"/>
      <c r="Q220" s="200"/>
      <c r="R220" s="200"/>
      <c r="S220" s="230"/>
      <c r="T220" s="200"/>
      <c r="U220" s="200"/>
      <c r="V220" s="200"/>
      <c r="W220" s="200"/>
      <c r="X220" s="200"/>
      <c r="Y220" s="200"/>
      <c r="Z220" s="200"/>
      <c r="AA220" s="200"/>
      <c r="AB220" s="200"/>
      <c r="AC220" s="200"/>
      <c r="AD220" s="200"/>
      <c r="AE220" s="200"/>
      <c r="AF220" s="200"/>
      <c r="AG220" s="200"/>
      <c r="AH220" s="200"/>
      <c r="AI220" s="200"/>
      <c r="AJ220" s="200"/>
      <c r="AK220" s="200"/>
      <c r="AL220" s="200"/>
      <c r="AM220" s="200"/>
      <c r="AN220" s="200"/>
      <c r="AO220" s="200"/>
      <c r="AP220" s="200"/>
    </row>
    <row r="221" ht="15.75" customHeight="1" spans="1:42">
      <c r="A221" s="200"/>
      <c r="B221" s="200"/>
      <c r="C221" s="200"/>
      <c r="D221" s="200"/>
      <c r="E221" s="200"/>
      <c r="F221" s="200"/>
      <c r="G221" s="200"/>
      <c r="H221" s="200"/>
      <c r="I221" s="200"/>
      <c r="J221" s="200"/>
      <c r="K221" s="200"/>
      <c r="L221" s="200"/>
      <c r="M221" s="200"/>
      <c r="N221" s="200"/>
      <c r="O221" s="200"/>
      <c r="P221" s="200"/>
      <c r="Q221" s="200"/>
      <c r="R221" s="200"/>
      <c r="S221" s="230"/>
      <c r="T221" s="200"/>
      <c r="U221" s="200"/>
      <c r="V221" s="200"/>
      <c r="W221" s="200"/>
      <c r="X221" s="200"/>
      <c r="Y221" s="200"/>
      <c r="Z221" s="200"/>
      <c r="AA221" s="200"/>
      <c r="AB221" s="200"/>
      <c r="AC221" s="200"/>
      <c r="AD221" s="200"/>
      <c r="AE221" s="200"/>
      <c r="AF221" s="200"/>
      <c r="AG221" s="200"/>
      <c r="AH221" s="200"/>
      <c r="AI221" s="200"/>
      <c r="AJ221" s="200"/>
      <c r="AK221" s="200"/>
      <c r="AL221" s="200"/>
      <c r="AM221" s="200"/>
      <c r="AN221" s="200"/>
      <c r="AO221" s="200"/>
      <c r="AP221" s="200"/>
    </row>
    <row r="222" ht="15.75" customHeight="1" spans="1:42">
      <c r="A222" s="200"/>
      <c r="B222" s="200"/>
      <c r="C222" s="200"/>
      <c r="D222" s="200"/>
      <c r="E222" s="200"/>
      <c r="F222" s="200"/>
      <c r="G222" s="200"/>
      <c r="H222" s="200"/>
      <c r="I222" s="200"/>
      <c r="J222" s="200"/>
      <c r="K222" s="200"/>
      <c r="L222" s="200"/>
      <c r="M222" s="200"/>
      <c r="N222" s="200"/>
      <c r="O222" s="200"/>
      <c r="P222" s="200"/>
      <c r="Q222" s="200"/>
      <c r="R222" s="200"/>
      <c r="S222" s="230"/>
      <c r="T222" s="200"/>
      <c r="U222" s="200"/>
      <c r="V222" s="200"/>
      <c r="W222" s="200"/>
      <c r="X222" s="200"/>
      <c r="Y222" s="200"/>
      <c r="Z222" s="200"/>
      <c r="AA222" s="200"/>
      <c r="AB222" s="200"/>
      <c r="AC222" s="200"/>
      <c r="AD222" s="200"/>
      <c r="AE222" s="200"/>
      <c r="AF222" s="200"/>
      <c r="AG222" s="200"/>
      <c r="AH222" s="200"/>
      <c r="AI222" s="200"/>
      <c r="AJ222" s="200"/>
      <c r="AK222" s="200"/>
      <c r="AL222" s="200"/>
      <c r="AM222" s="200"/>
      <c r="AN222" s="200"/>
      <c r="AO222" s="200"/>
      <c r="AP222" s="200"/>
    </row>
    <row r="223" ht="15.75" customHeight="1" spans="1:42">
      <c r="A223" s="200"/>
      <c r="B223" s="200"/>
      <c r="C223" s="200"/>
      <c r="D223" s="200"/>
      <c r="E223" s="200"/>
      <c r="F223" s="200"/>
      <c r="G223" s="200"/>
      <c r="H223" s="200"/>
      <c r="I223" s="200"/>
      <c r="J223" s="200"/>
      <c r="K223" s="200"/>
      <c r="L223" s="200"/>
      <c r="M223" s="200"/>
      <c r="N223" s="200"/>
      <c r="O223" s="200"/>
      <c r="P223" s="200"/>
      <c r="Q223" s="200"/>
      <c r="R223" s="200"/>
      <c r="S223" s="230"/>
      <c r="T223" s="200"/>
      <c r="U223" s="200"/>
      <c r="V223" s="200"/>
      <c r="W223" s="200"/>
      <c r="X223" s="200"/>
      <c r="Y223" s="200"/>
      <c r="Z223" s="200"/>
      <c r="AA223" s="200"/>
      <c r="AB223" s="200"/>
      <c r="AC223" s="200"/>
      <c r="AD223" s="200"/>
      <c r="AE223" s="200"/>
      <c r="AF223" s="200"/>
      <c r="AG223" s="200"/>
      <c r="AH223" s="200"/>
      <c r="AI223" s="200"/>
      <c r="AJ223" s="200"/>
      <c r="AK223" s="200"/>
      <c r="AL223" s="200"/>
      <c r="AM223" s="200"/>
      <c r="AN223" s="200"/>
      <c r="AO223" s="200"/>
      <c r="AP223" s="200"/>
    </row>
    <row r="224" ht="15.75" customHeight="1" spans="1:42">
      <c r="A224" s="200"/>
      <c r="B224" s="200"/>
      <c r="C224" s="200"/>
      <c r="D224" s="200"/>
      <c r="E224" s="200"/>
      <c r="F224" s="200"/>
      <c r="G224" s="200"/>
      <c r="H224" s="200"/>
      <c r="I224" s="200"/>
      <c r="J224" s="200"/>
      <c r="K224" s="200"/>
      <c r="L224" s="200"/>
      <c r="M224" s="200"/>
      <c r="N224" s="200"/>
      <c r="O224" s="200"/>
      <c r="P224" s="200"/>
      <c r="Q224" s="200"/>
      <c r="R224" s="200"/>
      <c r="S224" s="230"/>
      <c r="T224" s="200"/>
      <c r="U224" s="200"/>
      <c r="V224" s="200"/>
      <c r="W224" s="200"/>
      <c r="X224" s="200"/>
      <c r="Y224" s="200"/>
      <c r="Z224" s="200"/>
      <c r="AA224" s="200"/>
      <c r="AB224" s="200"/>
      <c r="AC224" s="200"/>
      <c r="AD224" s="200"/>
      <c r="AE224" s="200"/>
      <c r="AF224" s="200"/>
      <c r="AG224" s="200"/>
      <c r="AH224" s="200"/>
      <c r="AI224" s="200"/>
      <c r="AJ224" s="200"/>
      <c r="AK224" s="200"/>
      <c r="AL224" s="200"/>
      <c r="AM224" s="200"/>
      <c r="AN224" s="200"/>
      <c r="AO224" s="200"/>
      <c r="AP224" s="200"/>
    </row>
    <row r="225" ht="15.75" customHeight="1" spans="1:42">
      <c r="A225" s="200"/>
      <c r="B225" s="200"/>
      <c r="C225" s="200"/>
      <c r="D225" s="200"/>
      <c r="E225" s="200"/>
      <c r="F225" s="200"/>
      <c r="G225" s="200"/>
      <c r="H225" s="200"/>
      <c r="I225" s="200"/>
      <c r="J225" s="200"/>
      <c r="K225" s="200"/>
      <c r="L225" s="200"/>
      <c r="M225" s="200"/>
      <c r="N225" s="200"/>
      <c r="O225" s="200"/>
      <c r="P225" s="200"/>
      <c r="Q225" s="200"/>
      <c r="R225" s="200"/>
      <c r="S225" s="230"/>
      <c r="T225" s="200"/>
      <c r="U225" s="200"/>
      <c r="V225" s="200"/>
      <c r="W225" s="200"/>
      <c r="X225" s="200"/>
      <c r="Y225" s="200"/>
      <c r="Z225" s="200"/>
      <c r="AA225" s="200"/>
      <c r="AB225" s="200"/>
      <c r="AC225" s="200"/>
      <c r="AD225" s="200"/>
      <c r="AE225" s="200"/>
      <c r="AF225" s="200"/>
      <c r="AG225" s="200"/>
      <c r="AH225" s="200"/>
      <c r="AI225" s="200"/>
      <c r="AJ225" s="200"/>
      <c r="AK225" s="200"/>
      <c r="AL225" s="200"/>
      <c r="AM225" s="200"/>
      <c r="AN225" s="200"/>
      <c r="AO225" s="200"/>
      <c r="AP225" s="200"/>
    </row>
    <row r="226" ht="15.75" customHeight="1" spans="1:42">
      <c r="A226" s="200"/>
      <c r="B226" s="200"/>
      <c r="C226" s="200"/>
      <c r="D226" s="200"/>
      <c r="E226" s="200"/>
      <c r="F226" s="200"/>
      <c r="G226" s="200"/>
      <c r="H226" s="200"/>
      <c r="I226" s="200"/>
      <c r="J226" s="200"/>
      <c r="K226" s="200"/>
      <c r="L226" s="200"/>
      <c r="M226" s="200"/>
      <c r="N226" s="200"/>
      <c r="O226" s="200"/>
      <c r="P226" s="200"/>
      <c r="Q226" s="200"/>
      <c r="R226" s="200"/>
      <c r="S226" s="230"/>
      <c r="T226" s="200"/>
      <c r="U226" s="200"/>
      <c r="V226" s="200"/>
      <c r="W226" s="200"/>
      <c r="X226" s="200"/>
      <c r="Y226" s="200"/>
      <c r="Z226" s="200"/>
      <c r="AA226" s="200"/>
      <c r="AB226" s="200"/>
      <c r="AC226" s="200"/>
      <c r="AD226" s="200"/>
      <c r="AE226" s="200"/>
      <c r="AF226" s="200"/>
      <c r="AG226" s="200"/>
      <c r="AH226" s="200"/>
      <c r="AI226" s="200"/>
      <c r="AJ226" s="200"/>
      <c r="AK226" s="200"/>
      <c r="AL226" s="200"/>
      <c r="AM226" s="200"/>
      <c r="AN226" s="200"/>
      <c r="AO226" s="200"/>
      <c r="AP226" s="200"/>
    </row>
    <row r="227" ht="15.75" customHeight="1" spans="1:42">
      <c r="A227" s="200"/>
      <c r="B227" s="200"/>
      <c r="C227" s="200"/>
      <c r="D227" s="200"/>
      <c r="E227" s="200"/>
      <c r="F227" s="200"/>
      <c r="G227" s="200"/>
      <c r="H227" s="200"/>
      <c r="I227" s="200"/>
      <c r="J227" s="200"/>
      <c r="K227" s="200"/>
      <c r="L227" s="200"/>
      <c r="M227" s="200"/>
      <c r="N227" s="200"/>
      <c r="O227" s="200"/>
      <c r="P227" s="200"/>
      <c r="Q227" s="200"/>
      <c r="R227" s="200"/>
      <c r="S227" s="230"/>
      <c r="T227" s="200"/>
      <c r="U227" s="200"/>
      <c r="V227" s="200"/>
      <c r="W227" s="200"/>
      <c r="X227" s="200"/>
      <c r="Y227" s="200"/>
      <c r="Z227" s="200"/>
      <c r="AA227" s="200"/>
      <c r="AB227" s="200"/>
      <c r="AC227" s="200"/>
      <c r="AD227" s="200"/>
      <c r="AE227" s="200"/>
      <c r="AF227" s="200"/>
      <c r="AG227" s="200"/>
      <c r="AH227" s="200"/>
      <c r="AI227" s="200"/>
      <c r="AJ227" s="200"/>
      <c r="AK227" s="200"/>
      <c r="AL227" s="200"/>
      <c r="AM227" s="200"/>
      <c r="AN227" s="200"/>
      <c r="AO227" s="200"/>
      <c r="AP227" s="200"/>
    </row>
    <row r="228" ht="15.75" customHeight="1" spans="1:42">
      <c r="A228" s="200"/>
      <c r="B228" s="200"/>
      <c r="C228" s="200"/>
      <c r="D228" s="200"/>
      <c r="E228" s="200"/>
      <c r="F228" s="200"/>
      <c r="G228" s="200"/>
      <c r="H228" s="200"/>
      <c r="I228" s="200"/>
      <c r="J228" s="200"/>
      <c r="K228" s="200"/>
      <c r="L228" s="200"/>
      <c r="M228" s="200"/>
      <c r="N228" s="200"/>
      <c r="O228" s="200"/>
      <c r="P228" s="200"/>
      <c r="Q228" s="200"/>
      <c r="R228" s="200"/>
      <c r="S228" s="230"/>
      <c r="T228" s="200"/>
      <c r="U228" s="200"/>
      <c r="V228" s="200"/>
      <c r="W228" s="200"/>
      <c r="X228" s="200"/>
      <c r="Y228" s="200"/>
      <c r="Z228" s="200"/>
      <c r="AA228" s="200"/>
      <c r="AB228" s="200"/>
      <c r="AC228" s="200"/>
      <c r="AD228" s="200"/>
      <c r="AE228" s="200"/>
      <c r="AF228" s="200"/>
      <c r="AG228" s="200"/>
      <c r="AH228" s="200"/>
      <c r="AI228" s="200"/>
      <c r="AJ228" s="200"/>
      <c r="AK228" s="200"/>
      <c r="AL228" s="200"/>
      <c r="AM228" s="200"/>
      <c r="AN228" s="200"/>
      <c r="AO228" s="200"/>
      <c r="AP228" s="200"/>
    </row>
    <row r="229" ht="15.75" customHeight="1" spans="1:42">
      <c r="A229" s="200"/>
      <c r="B229" s="200"/>
      <c r="C229" s="200"/>
      <c r="D229" s="200"/>
      <c r="E229" s="200"/>
      <c r="F229" s="200"/>
      <c r="G229" s="200"/>
      <c r="H229" s="200"/>
      <c r="I229" s="200"/>
      <c r="J229" s="200"/>
      <c r="K229" s="200"/>
      <c r="L229" s="200"/>
      <c r="M229" s="200"/>
      <c r="N229" s="200"/>
      <c r="O229" s="200"/>
      <c r="P229" s="200"/>
      <c r="Q229" s="200"/>
      <c r="R229" s="200"/>
      <c r="S229" s="230"/>
      <c r="T229" s="200"/>
      <c r="U229" s="200"/>
      <c r="V229" s="200"/>
      <c r="W229" s="200"/>
      <c r="X229" s="200"/>
      <c r="Y229" s="200"/>
      <c r="Z229" s="200"/>
      <c r="AA229" s="200"/>
      <c r="AB229" s="200"/>
      <c r="AC229" s="200"/>
      <c r="AD229" s="200"/>
      <c r="AE229" s="200"/>
      <c r="AF229" s="200"/>
      <c r="AG229" s="200"/>
      <c r="AH229" s="200"/>
      <c r="AI229" s="200"/>
      <c r="AJ229" s="200"/>
      <c r="AK229" s="200"/>
      <c r="AL229" s="200"/>
      <c r="AM229" s="200"/>
      <c r="AN229" s="200"/>
      <c r="AO229" s="200"/>
      <c r="AP229" s="200"/>
    </row>
    <row r="230" ht="15.75" customHeight="1" spans="1:42">
      <c r="A230" s="200"/>
      <c r="B230" s="200"/>
      <c r="C230" s="200"/>
      <c r="D230" s="200"/>
      <c r="E230" s="200"/>
      <c r="F230" s="200"/>
      <c r="G230" s="200"/>
      <c r="H230" s="200"/>
      <c r="I230" s="200"/>
      <c r="J230" s="200"/>
      <c r="K230" s="200"/>
      <c r="L230" s="200"/>
      <c r="M230" s="200"/>
      <c r="N230" s="200"/>
      <c r="O230" s="200"/>
      <c r="P230" s="200"/>
      <c r="Q230" s="200"/>
      <c r="R230" s="200"/>
      <c r="S230" s="230"/>
      <c r="T230" s="200"/>
      <c r="U230" s="200"/>
      <c r="V230" s="200"/>
      <c r="W230" s="200"/>
      <c r="X230" s="200"/>
      <c r="Y230" s="200"/>
      <c r="Z230" s="200"/>
      <c r="AA230" s="200"/>
      <c r="AB230" s="200"/>
      <c r="AC230" s="200"/>
      <c r="AD230" s="200"/>
      <c r="AE230" s="200"/>
      <c r="AF230" s="200"/>
      <c r="AG230" s="200"/>
      <c r="AH230" s="200"/>
      <c r="AI230" s="200"/>
      <c r="AJ230" s="200"/>
      <c r="AK230" s="200"/>
      <c r="AL230" s="200"/>
      <c r="AM230" s="200"/>
      <c r="AN230" s="200"/>
      <c r="AO230" s="200"/>
      <c r="AP230" s="200"/>
    </row>
    <row r="231" ht="15.75" customHeight="1" spans="1:42">
      <c r="A231" s="200"/>
      <c r="B231" s="200"/>
      <c r="C231" s="200"/>
      <c r="D231" s="200"/>
      <c r="E231" s="200"/>
      <c r="F231" s="200"/>
      <c r="G231" s="200"/>
      <c r="H231" s="200"/>
      <c r="I231" s="200"/>
      <c r="J231" s="200"/>
      <c r="K231" s="200"/>
      <c r="L231" s="200"/>
      <c r="M231" s="200"/>
      <c r="N231" s="200"/>
      <c r="O231" s="200"/>
      <c r="P231" s="200"/>
      <c r="Q231" s="200"/>
      <c r="R231" s="200"/>
      <c r="S231" s="230"/>
      <c r="T231" s="200"/>
      <c r="U231" s="200"/>
      <c r="V231" s="200"/>
      <c r="W231" s="200"/>
      <c r="X231" s="200"/>
      <c r="Y231" s="200"/>
      <c r="Z231" s="200"/>
      <c r="AA231" s="200"/>
      <c r="AB231" s="200"/>
      <c r="AC231" s="200"/>
      <c r="AD231" s="200"/>
      <c r="AE231" s="200"/>
      <c r="AF231" s="200"/>
      <c r="AG231" s="200"/>
      <c r="AH231" s="200"/>
      <c r="AI231" s="200"/>
      <c r="AJ231" s="200"/>
      <c r="AK231" s="200"/>
      <c r="AL231" s="200"/>
      <c r="AM231" s="200"/>
      <c r="AN231" s="200"/>
      <c r="AO231" s="200"/>
      <c r="AP231" s="200"/>
    </row>
    <row r="232" ht="15.75" customHeight="1" spans="1:42">
      <c r="A232" s="200"/>
      <c r="B232" s="200"/>
      <c r="C232" s="200"/>
      <c r="D232" s="200"/>
      <c r="E232" s="200"/>
      <c r="F232" s="200"/>
      <c r="G232" s="200"/>
      <c r="H232" s="200"/>
      <c r="I232" s="200"/>
      <c r="J232" s="200"/>
      <c r="K232" s="200"/>
      <c r="L232" s="200"/>
      <c r="M232" s="200"/>
      <c r="N232" s="200"/>
      <c r="O232" s="200"/>
      <c r="P232" s="200"/>
      <c r="Q232" s="200"/>
      <c r="R232" s="200"/>
      <c r="S232" s="230"/>
      <c r="T232" s="200"/>
      <c r="U232" s="200"/>
      <c r="V232" s="200"/>
      <c r="W232" s="200"/>
      <c r="X232" s="200"/>
      <c r="Y232" s="200"/>
      <c r="Z232" s="200"/>
      <c r="AA232" s="200"/>
      <c r="AB232" s="200"/>
      <c r="AC232" s="200"/>
      <c r="AD232" s="200"/>
      <c r="AE232" s="200"/>
      <c r="AF232" s="200"/>
      <c r="AG232" s="200"/>
      <c r="AH232" s="200"/>
      <c r="AI232" s="200"/>
      <c r="AJ232" s="200"/>
      <c r="AK232" s="200"/>
      <c r="AL232" s="200"/>
      <c r="AM232" s="200"/>
      <c r="AN232" s="200"/>
      <c r="AO232" s="200"/>
      <c r="AP232" s="200"/>
    </row>
    <row r="233" ht="15.75" customHeight="1" spans="1:42">
      <c r="A233" s="200"/>
      <c r="B233" s="200"/>
      <c r="C233" s="200"/>
      <c r="D233" s="200"/>
      <c r="E233" s="200"/>
      <c r="F233" s="200"/>
      <c r="G233" s="200"/>
      <c r="H233" s="200"/>
      <c r="I233" s="200"/>
      <c r="J233" s="200"/>
      <c r="K233" s="200"/>
      <c r="L233" s="200"/>
      <c r="M233" s="200"/>
      <c r="N233" s="200"/>
      <c r="O233" s="200"/>
      <c r="P233" s="200"/>
      <c r="Q233" s="200"/>
      <c r="R233" s="200"/>
      <c r="S233" s="230"/>
      <c r="T233" s="200"/>
      <c r="U233" s="200"/>
      <c r="V233" s="200"/>
      <c r="W233" s="200"/>
      <c r="X233" s="200"/>
      <c r="Y233" s="200"/>
      <c r="Z233" s="200"/>
      <c r="AA233" s="200"/>
      <c r="AB233" s="200"/>
      <c r="AC233" s="200"/>
      <c r="AD233" s="200"/>
      <c r="AE233" s="200"/>
      <c r="AF233" s="200"/>
      <c r="AG233" s="200"/>
      <c r="AH233" s="200"/>
      <c r="AI233" s="200"/>
      <c r="AJ233" s="200"/>
      <c r="AK233" s="200"/>
      <c r="AL233" s="200"/>
      <c r="AM233" s="200"/>
      <c r="AN233" s="200"/>
      <c r="AO233" s="200"/>
      <c r="AP233" s="200"/>
    </row>
    <row r="234" ht="15.75" customHeight="1" spans="1:42">
      <c r="A234" s="200"/>
      <c r="B234" s="200"/>
      <c r="C234" s="200"/>
      <c r="D234" s="200"/>
      <c r="E234" s="200"/>
      <c r="F234" s="200"/>
      <c r="G234" s="200"/>
      <c r="H234" s="200"/>
      <c r="I234" s="200"/>
      <c r="J234" s="200"/>
      <c r="K234" s="200"/>
      <c r="L234" s="200"/>
      <c r="M234" s="200"/>
      <c r="N234" s="200"/>
      <c r="O234" s="200"/>
      <c r="P234" s="200"/>
      <c r="Q234" s="200"/>
      <c r="R234" s="200"/>
      <c r="S234" s="230"/>
      <c r="T234" s="200"/>
      <c r="U234" s="200"/>
      <c r="V234" s="200"/>
      <c r="W234" s="200"/>
      <c r="X234" s="200"/>
      <c r="Y234" s="200"/>
      <c r="Z234" s="200"/>
      <c r="AA234" s="200"/>
      <c r="AB234" s="200"/>
      <c r="AC234" s="200"/>
      <c r="AD234" s="200"/>
      <c r="AE234" s="200"/>
      <c r="AF234" s="200"/>
      <c r="AG234" s="200"/>
      <c r="AH234" s="200"/>
      <c r="AI234" s="200"/>
      <c r="AJ234" s="200"/>
      <c r="AK234" s="200"/>
      <c r="AL234" s="200"/>
      <c r="AM234" s="200"/>
      <c r="AN234" s="200"/>
      <c r="AO234" s="200"/>
      <c r="AP234" s="200"/>
    </row>
    <row r="235" ht="15.75" customHeight="1" spans="1:42">
      <c r="A235" s="200"/>
      <c r="B235" s="200"/>
      <c r="C235" s="200"/>
      <c r="D235" s="200"/>
      <c r="E235" s="200"/>
      <c r="F235" s="200"/>
      <c r="G235" s="200"/>
      <c r="H235" s="200"/>
      <c r="I235" s="200"/>
      <c r="J235" s="200"/>
      <c r="K235" s="200"/>
      <c r="L235" s="200"/>
      <c r="M235" s="200"/>
      <c r="N235" s="200"/>
      <c r="O235" s="200"/>
      <c r="P235" s="200"/>
      <c r="Q235" s="200"/>
      <c r="R235" s="200"/>
      <c r="S235" s="230"/>
      <c r="T235" s="200"/>
      <c r="U235" s="200"/>
      <c r="V235" s="200"/>
      <c r="W235" s="200"/>
      <c r="X235" s="200"/>
      <c r="Y235" s="200"/>
      <c r="Z235" s="200"/>
      <c r="AA235" s="200"/>
      <c r="AB235" s="200"/>
      <c r="AC235" s="200"/>
      <c r="AD235" s="200"/>
      <c r="AE235" s="200"/>
      <c r="AF235" s="200"/>
      <c r="AG235" s="200"/>
      <c r="AH235" s="200"/>
      <c r="AI235" s="200"/>
      <c r="AJ235" s="200"/>
      <c r="AK235" s="200"/>
      <c r="AL235" s="200"/>
      <c r="AM235" s="200"/>
      <c r="AN235" s="200"/>
      <c r="AO235" s="200"/>
      <c r="AP235" s="200"/>
    </row>
    <row r="236" ht="15.75" customHeight="1" spans="1:42">
      <c r="A236" s="200"/>
      <c r="B236" s="200"/>
      <c r="C236" s="200"/>
      <c r="D236" s="200"/>
      <c r="E236" s="200"/>
      <c r="F236" s="200"/>
      <c r="G236" s="200"/>
      <c r="H236" s="200"/>
      <c r="I236" s="200"/>
      <c r="J236" s="200"/>
      <c r="K236" s="200"/>
      <c r="L236" s="200"/>
      <c r="M236" s="200"/>
      <c r="N236" s="200"/>
      <c r="O236" s="200"/>
      <c r="P236" s="200"/>
      <c r="Q236" s="200"/>
      <c r="R236" s="200"/>
      <c r="S236" s="230"/>
      <c r="T236" s="200"/>
      <c r="U236" s="200"/>
      <c r="V236" s="200"/>
      <c r="W236" s="200"/>
      <c r="X236" s="200"/>
      <c r="Y236" s="200"/>
      <c r="Z236" s="200"/>
      <c r="AA236" s="200"/>
      <c r="AB236" s="200"/>
      <c r="AC236" s="200"/>
      <c r="AD236" s="200"/>
      <c r="AE236" s="200"/>
      <c r="AF236" s="200"/>
      <c r="AG236" s="200"/>
      <c r="AH236" s="200"/>
      <c r="AI236" s="200"/>
      <c r="AJ236" s="200"/>
      <c r="AK236" s="200"/>
      <c r="AL236" s="200"/>
      <c r="AM236" s="200"/>
      <c r="AN236" s="200"/>
      <c r="AO236" s="200"/>
      <c r="AP236" s="200"/>
    </row>
    <row r="237" ht="15.75" customHeight="1" spans="1:42">
      <c r="A237" s="200"/>
      <c r="B237" s="200"/>
      <c r="C237" s="200"/>
      <c r="D237" s="200"/>
      <c r="E237" s="200"/>
      <c r="F237" s="200"/>
      <c r="G237" s="200"/>
      <c r="H237" s="200"/>
      <c r="I237" s="200"/>
      <c r="J237" s="200"/>
      <c r="K237" s="200"/>
      <c r="L237" s="200"/>
      <c r="M237" s="200"/>
      <c r="N237" s="200"/>
      <c r="O237" s="200"/>
      <c r="P237" s="200"/>
      <c r="Q237" s="200"/>
      <c r="R237" s="200"/>
      <c r="S237" s="230"/>
      <c r="T237" s="200"/>
      <c r="U237" s="200"/>
      <c r="V237" s="200"/>
      <c r="W237" s="200"/>
      <c r="X237" s="200"/>
      <c r="Y237" s="200"/>
      <c r="Z237" s="200"/>
      <c r="AA237" s="200"/>
      <c r="AB237" s="200"/>
      <c r="AC237" s="200"/>
      <c r="AD237" s="200"/>
      <c r="AE237" s="200"/>
      <c r="AF237" s="200"/>
      <c r="AG237" s="200"/>
      <c r="AH237" s="200"/>
      <c r="AI237" s="200"/>
      <c r="AJ237" s="200"/>
      <c r="AK237" s="200"/>
      <c r="AL237" s="200"/>
      <c r="AM237" s="200"/>
      <c r="AN237" s="200"/>
      <c r="AO237" s="200"/>
      <c r="AP237" s="200"/>
    </row>
    <row r="238" ht="15.75" customHeight="1" spans="1:42">
      <c r="A238" s="200"/>
      <c r="B238" s="200"/>
      <c r="C238" s="200"/>
      <c r="D238" s="200"/>
      <c r="E238" s="200"/>
      <c r="F238" s="200"/>
      <c r="G238" s="200"/>
      <c r="H238" s="200"/>
      <c r="I238" s="200"/>
      <c r="J238" s="200"/>
      <c r="K238" s="200"/>
      <c r="L238" s="200"/>
      <c r="M238" s="200"/>
      <c r="N238" s="200"/>
      <c r="O238" s="200"/>
      <c r="P238" s="200"/>
      <c r="Q238" s="200"/>
      <c r="R238" s="200"/>
      <c r="S238" s="230"/>
      <c r="T238" s="200"/>
      <c r="U238" s="200"/>
      <c r="V238" s="200"/>
      <c r="W238" s="200"/>
      <c r="X238" s="200"/>
      <c r="Y238" s="200"/>
      <c r="Z238" s="200"/>
      <c r="AA238" s="200"/>
      <c r="AB238" s="200"/>
      <c r="AC238" s="200"/>
      <c r="AD238" s="200"/>
      <c r="AE238" s="200"/>
      <c r="AF238" s="200"/>
      <c r="AG238" s="200"/>
      <c r="AH238" s="200"/>
      <c r="AI238" s="200"/>
      <c r="AJ238" s="200"/>
      <c r="AK238" s="200"/>
      <c r="AL238" s="200"/>
      <c r="AM238" s="200"/>
      <c r="AN238" s="200"/>
      <c r="AO238" s="200"/>
      <c r="AP238" s="200"/>
    </row>
    <row r="239" ht="15.75" customHeight="1" spans="1:42">
      <c r="A239" s="200"/>
      <c r="B239" s="200"/>
      <c r="C239" s="200"/>
      <c r="D239" s="200"/>
      <c r="E239" s="200"/>
      <c r="F239" s="200"/>
      <c r="G239" s="200"/>
      <c r="H239" s="200"/>
      <c r="I239" s="200"/>
      <c r="J239" s="200"/>
      <c r="K239" s="200"/>
      <c r="L239" s="200"/>
      <c r="M239" s="200"/>
      <c r="N239" s="200"/>
      <c r="O239" s="200"/>
      <c r="P239" s="200"/>
      <c r="Q239" s="200"/>
      <c r="R239" s="200"/>
      <c r="S239" s="230"/>
      <c r="T239" s="200"/>
      <c r="U239" s="200"/>
      <c r="V239" s="200"/>
      <c r="W239" s="200"/>
      <c r="X239" s="200"/>
      <c r="Y239" s="200"/>
      <c r="Z239" s="200"/>
      <c r="AA239" s="200"/>
      <c r="AB239" s="200"/>
      <c r="AC239" s="200"/>
      <c r="AD239" s="200"/>
      <c r="AE239" s="200"/>
      <c r="AF239" s="200"/>
      <c r="AG239" s="200"/>
      <c r="AH239" s="200"/>
      <c r="AI239" s="200"/>
      <c r="AJ239" s="200"/>
      <c r="AK239" s="200"/>
      <c r="AL239" s="200"/>
      <c r="AM239" s="200"/>
      <c r="AN239" s="200"/>
      <c r="AO239" s="200"/>
      <c r="AP239" s="200"/>
    </row>
    <row r="240" ht="15.75" customHeight="1" spans="1:42">
      <c r="A240" s="200"/>
      <c r="B240" s="200"/>
      <c r="C240" s="200"/>
      <c r="D240" s="200"/>
      <c r="E240" s="200"/>
      <c r="F240" s="200"/>
      <c r="G240" s="200"/>
      <c r="H240" s="200"/>
      <c r="I240" s="200"/>
      <c r="J240" s="200"/>
      <c r="K240" s="200"/>
      <c r="L240" s="200"/>
      <c r="M240" s="200"/>
      <c r="N240" s="200"/>
      <c r="O240" s="200"/>
      <c r="P240" s="200"/>
      <c r="Q240" s="200"/>
      <c r="R240" s="200"/>
      <c r="S240" s="230"/>
      <c r="T240" s="200"/>
      <c r="U240" s="200"/>
      <c r="V240" s="200"/>
      <c r="W240" s="200"/>
      <c r="X240" s="200"/>
      <c r="Y240" s="200"/>
      <c r="Z240" s="200"/>
      <c r="AA240" s="200"/>
      <c r="AB240" s="200"/>
      <c r="AC240" s="200"/>
      <c r="AD240" s="200"/>
      <c r="AE240" s="200"/>
      <c r="AF240" s="200"/>
      <c r="AG240" s="200"/>
      <c r="AH240" s="200"/>
      <c r="AI240" s="200"/>
      <c r="AJ240" s="200"/>
      <c r="AK240" s="200"/>
      <c r="AL240" s="200"/>
      <c r="AM240" s="200"/>
      <c r="AN240" s="200"/>
      <c r="AO240" s="200"/>
      <c r="AP240" s="200"/>
    </row>
    <row r="241" ht="15.75" customHeight="1" spans="1:42">
      <c r="A241" s="200"/>
      <c r="B241" s="200"/>
      <c r="C241" s="200"/>
      <c r="D241" s="200"/>
      <c r="E241" s="200"/>
      <c r="F241" s="200"/>
      <c r="G241" s="200"/>
      <c r="H241" s="200"/>
      <c r="I241" s="200"/>
      <c r="J241" s="200"/>
      <c r="K241" s="200"/>
      <c r="L241" s="200"/>
      <c r="M241" s="200"/>
      <c r="N241" s="200"/>
      <c r="O241" s="200"/>
      <c r="P241" s="200"/>
      <c r="Q241" s="200"/>
      <c r="R241" s="200"/>
      <c r="S241" s="230"/>
      <c r="T241" s="200"/>
      <c r="U241" s="200"/>
      <c r="V241" s="200"/>
      <c r="W241" s="200"/>
      <c r="X241" s="200"/>
      <c r="Y241" s="200"/>
      <c r="Z241" s="200"/>
      <c r="AA241" s="200"/>
      <c r="AB241" s="200"/>
      <c r="AC241" s="200"/>
      <c r="AD241" s="200"/>
      <c r="AE241" s="200"/>
      <c r="AF241" s="200"/>
      <c r="AG241" s="200"/>
      <c r="AH241" s="200"/>
      <c r="AI241" s="200"/>
      <c r="AJ241" s="200"/>
      <c r="AK241" s="200"/>
      <c r="AL241" s="200"/>
      <c r="AM241" s="200"/>
      <c r="AN241" s="200"/>
      <c r="AO241" s="200"/>
      <c r="AP241" s="200"/>
    </row>
    <row r="242" ht="15.75" customHeight="1" spans="1:42">
      <c r="A242" s="200"/>
      <c r="B242" s="200"/>
      <c r="C242" s="200"/>
      <c r="D242" s="200"/>
      <c r="E242" s="200"/>
      <c r="F242" s="200"/>
      <c r="G242" s="200"/>
      <c r="H242" s="200"/>
      <c r="I242" s="200"/>
      <c r="J242" s="200"/>
      <c r="K242" s="200"/>
      <c r="L242" s="200"/>
      <c r="M242" s="200"/>
      <c r="N242" s="200"/>
      <c r="O242" s="200"/>
      <c r="P242" s="200"/>
      <c r="Q242" s="200"/>
      <c r="R242" s="200"/>
      <c r="S242" s="230"/>
      <c r="T242" s="200"/>
      <c r="U242" s="200"/>
      <c r="V242" s="200"/>
      <c r="W242" s="200"/>
      <c r="X242" s="200"/>
      <c r="Y242" s="200"/>
      <c r="Z242" s="200"/>
      <c r="AA242" s="200"/>
      <c r="AB242" s="200"/>
      <c r="AC242" s="200"/>
      <c r="AD242" s="200"/>
      <c r="AE242" s="200"/>
      <c r="AF242" s="200"/>
      <c r="AG242" s="200"/>
      <c r="AH242" s="200"/>
      <c r="AI242" s="200"/>
      <c r="AJ242" s="200"/>
      <c r="AK242" s="200"/>
      <c r="AL242" s="200"/>
      <c r="AM242" s="200"/>
      <c r="AN242" s="200"/>
      <c r="AO242" s="200"/>
      <c r="AP242" s="200"/>
    </row>
    <row r="243" ht="15.75" customHeight="1" spans="1:42">
      <c r="A243" s="200"/>
      <c r="B243" s="200"/>
      <c r="C243" s="200"/>
      <c r="D243" s="200"/>
      <c r="E243" s="200"/>
      <c r="F243" s="200"/>
      <c r="G243" s="200"/>
      <c r="H243" s="200"/>
      <c r="I243" s="200"/>
      <c r="J243" s="200"/>
      <c r="K243" s="200"/>
      <c r="L243" s="200"/>
      <c r="M243" s="200"/>
      <c r="N243" s="200"/>
      <c r="O243" s="200"/>
      <c r="P243" s="200"/>
      <c r="Q243" s="200"/>
      <c r="R243" s="200"/>
      <c r="S243" s="230"/>
      <c r="T243" s="200"/>
      <c r="U243" s="200"/>
      <c r="V243" s="200"/>
      <c r="W243" s="200"/>
      <c r="X243" s="200"/>
      <c r="Y243" s="200"/>
      <c r="Z243" s="200"/>
      <c r="AA243" s="200"/>
      <c r="AB243" s="200"/>
      <c r="AC243" s="200"/>
      <c r="AD243" s="200"/>
      <c r="AE243" s="200"/>
      <c r="AF243" s="200"/>
      <c r="AG243" s="200"/>
      <c r="AH243" s="200"/>
      <c r="AI243" s="200"/>
      <c r="AJ243" s="200"/>
      <c r="AK243" s="200"/>
      <c r="AL243" s="200"/>
      <c r="AM243" s="200"/>
      <c r="AN243" s="200"/>
      <c r="AO243" s="200"/>
      <c r="AP243" s="200"/>
    </row>
    <row r="244" ht="15.75" customHeight="1" spans="1:42">
      <c r="A244" s="200"/>
      <c r="B244" s="200"/>
      <c r="C244" s="200"/>
      <c r="D244" s="200"/>
      <c r="E244" s="200"/>
      <c r="F244" s="200"/>
      <c r="G244" s="200"/>
      <c r="H244" s="200"/>
      <c r="I244" s="200"/>
      <c r="J244" s="200"/>
      <c r="K244" s="200"/>
      <c r="L244" s="200"/>
      <c r="M244" s="200"/>
      <c r="N244" s="200"/>
      <c r="O244" s="200"/>
      <c r="P244" s="200"/>
      <c r="Q244" s="200"/>
      <c r="R244" s="200"/>
      <c r="S244" s="230"/>
      <c r="T244" s="200"/>
      <c r="U244" s="200"/>
      <c r="V244" s="200"/>
      <c r="W244" s="200"/>
      <c r="X244" s="200"/>
      <c r="Y244" s="200"/>
      <c r="Z244" s="200"/>
      <c r="AA244" s="200"/>
      <c r="AB244" s="200"/>
      <c r="AC244" s="200"/>
      <c r="AD244" s="200"/>
      <c r="AE244" s="200"/>
      <c r="AF244" s="200"/>
      <c r="AG244" s="200"/>
      <c r="AH244" s="200"/>
      <c r="AI244" s="200"/>
      <c r="AJ244" s="200"/>
      <c r="AK244" s="200"/>
      <c r="AL244" s="200"/>
      <c r="AM244" s="200"/>
      <c r="AN244" s="200"/>
      <c r="AO244" s="200"/>
      <c r="AP244" s="200"/>
    </row>
    <row r="245" ht="15.75" customHeight="1" spans="1:42">
      <c r="A245" s="200"/>
      <c r="B245" s="200"/>
      <c r="C245" s="200"/>
      <c r="D245" s="200"/>
      <c r="E245" s="200"/>
      <c r="F245" s="200"/>
      <c r="G245" s="200"/>
      <c r="H245" s="200"/>
      <c r="I245" s="200"/>
      <c r="J245" s="200"/>
      <c r="K245" s="200"/>
      <c r="L245" s="200"/>
      <c r="M245" s="200"/>
      <c r="N245" s="200"/>
      <c r="O245" s="200"/>
      <c r="P245" s="200"/>
      <c r="Q245" s="200"/>
      <c r="R245" s="200"/>
      <c r="S245" s="230"/>
      <c r="T245" s="200"/>
      <c r="U245" s="200"/>
      <c r="V245" s="200"/>
      <c r="W245" s="200"/>
      <c r="X245" s="200"/>
      <c r="Y245" s="200"/>
      <c r="Z245" s="200"/>
      <c r="AA245" s="200"/>
      <c r="AB245" s="200"/>
      <c r="AC245" s="200"/>
      <c r="AD245" s="200"/>
      <c r="AE245" s="200"/>
      <c r="AF245" s="200"/>
      <c r="AG245" s="200"/>
      <c r="AH245" s="200"/>
      <c r="AI245" s="200"/>
      <c r="AJ245" s="200"/>
      <c r="AK245" s="200"/>
      <c r="AL245" s="200"/>
      <c r="AM245" s="200"/>
      <c r="AN245" s="200"/>
      <c r="AO245" s="200"/>
      <c r="AP245" s="200"/>
    </row>
    <row r="246" ht="15.75" customHeight="1" spans="1:42">
      <c r="A246" s="200"/>
      <c r="B246" s="200"/>
      <c r="C246" s="200"/>
      <c r="D246" s="200"/>
      <c r="E246" s="200"/>
      <c r="F246" s="200"/>
      <c r="G246" s="200"/>
      <c r="H246" s="200"/>
      <c r="I246" s="200"/>
      <c r="J246" s="200"/>
      <c r="K246" s="200"/>
      <c r="L246" s="200"/>
      <c r="M246" s="200"/>
      <c r="N246" s="200"/>
      <c r="O246" s="200"/>
      <c r="P246" s="200"/>
      <c r="Q246" s="200"/>
      <c r="R246" s="200"/>
      <c r="S246" s="230"/>
      <c r="T246" s="200"/>
      <c r="U246" s="200"/>
      <c r="V246" s="200"/>
      <c r="W246" s="200"/>
      <c r="X246" s="200"/>
      <c r="Y246" s="200"/>
      <c r="Z246" s="200"/>
      <c r="AA246" s="200"/>
      <c r="AB246" s="200"/>
      <c r="AC246" s="200"/>
      <c r="AD246" s="200"/>
      <c r="AE246" s="200"/>
      <c r="AF246" s="200"/>
      <c r="AG246" s="200"/>
      <c r="AH246" s="200"/>
      <c r="AI246" s="200"/>
      <c r="AJ246" s="200"/>
      <c r="AK246" s="200"/>
      <c r="AL246" s="200"/>
      <c r="AM246" s="200"/>
      <c r="AN246" s="200"/>
      <c r="AO246" s="200"/>
      <c r="AP246" s="200"/>
    </row>
    <row r="247" ht="15.75" customHeight="1" spans="1:42">
      <c r="A247" s="200"/>
      <c r="B247" s="200"/>
      <c r="C247" s="200"/>
      <c r="D247" s="200"/>
      <c r="E247" s="200"/>
      <c r="F247" s="200"/>
      <c r="G247" s="200"/>
      <c r="H247" s="200"/>
      <c r="I247" s="200"/>
      <c r="J247" s="200"/>
      <c r="K247" s="200"/>
      <c r="L247" s="200"/>
      <c r="M247" s="200"/>
      <c r="N247" s="200"/>
      <c r="O247" s="200"/>
      <c r="P247" s="200"/>
      <c r="Q247" s="200"/>
      <c r="R247" s="200"/>
      <c r="S247" s="230"/>
      <c r="T247" s="200"/>
      <c r="U247" s="200"/>
      <c r="V247" s="200"/>
      <c r="W247" s="200"/>
      <c r="X247" s="200"/>
      <c r="Y247" s="200"/>
      <c r="Z247" s="200"/>
      <c r="AA247" s="200"/>
      <c r="AB247" s="200"/>
      <c r="AC247" s="200"/>
      <c r="AD247" s="200"/>
      <c r="AE247" s="200"/>
      <c r="AF247" s="200"/>
      <c r="AG247" s="200"/>
      <c r="AH247" s="200"/>
      <c r="AI247" s="200"/>
      <c r="AJ247" s="200"/>
      <c r="AK247" s="200"/>
      <c r="AL247" s="200"/>
      <c r="AM247" s="200"/>
      <c r="AN247" s="200"/>
      <c r="AO247" s="200"/>
      <c r="AP247" s="200"/>
    </row>
    <row r="248" ht="15.75" customHeight="1" spans="1:42">
      <c r="A248" s="200"/>
      <c r="B248" s="200"/>
      <c r="C248" s="200"/>
      <c r="D248" s="200"/>
      <c r="E248" s="200"/>
      <c r="F248" s="200"/>
      <c r="G248" s="200"/>
      <c r="H248" s="200"/>
      <c r="I248" s="200"/>
      <c r="J248" s="200"/>
      <c r="K248" s="200"/>
      <c r="L248" s="200"/>
      <c r="M248" s="200"/>
      <c r="N248" s="200"/>
      <c r="O248" s="200"/>
      <c r="P248" s="200"/>
      <c r="Q248" s="200"/>
      <c r="R248" s="200"/>
      <c r="S248" s="230"/>
      <c r="T248" s="200"/>
      <c r="U248" s="200"/>
      <c r="V248" s="200"/>
      <c r="W248" s="200"/>
      <c r="X248" s="200"/>
      <c r="Y248" s="200"/>
      <c r="Z248" s="200"/>
      <c r="AA248" s="200"/>
      <c r="AB248" s="200"/>
      <c r="AC248" s="200"/>
      <c r="AD248" s="200"/>
      <c r="AE248" s="200"/>
      <c r="AF248" s="200"/>
      <c r="AG248" s="200"/>
      <c r="AH248" s="200"/>
      <c r="AI248" s="200"/>
      <c r="AJ248" s="200"/>
      <c r="AK248" s="200"/>
      <c r="AL248" s="200"/>
      <c r="AM248" s="200"/>
      <c r="AN248" s="200"/>
      <c r="AO248" s="200"/>
      <c r="AP248" s="200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P1:S1"/>
    <mergeCell ref="A2:S2"/>
    <mergeCell ref="D4:S4"/>
    <mergeCell ref="A12:B12"/>
    <mergeCell ref="B28:Q28"/>
    <mergeCell ref="D33:S33"/>
    <mergeCell ref="A42:B42"/>
    <mergeCell ref="A4:A5"/>
    <mergeCell ref="A34:A35"/>
    <mergeCell ref="A40:A41"/>
    <mergeCell ref="B4:B5"/>
    <mergeCell ref="B34:B35"/>
    <mergeCell ref="B40:B41"/>
    <mergeCell ref="C47:C48"/>
  </mergeCells>
  <printOptions horizontalCentered="1" verticalCentered="1"/>
  <pageMargins left="0.235416666666667" right="0.235416666666667" top="1.49513888888889" bottom="0.747916666666667" header="0" footer="0"/>
  <pageSetup paperSize="5" scale="85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AB1000"/>
  <sheetViews>
    <sheetView zoomScale="70" zoomScaleNormal="70" workbookViewId="0">
      <selection activeCell="K15" sqref="K15:N15"/>
    </sheetView>
  </sheetViews>
  <sheetFormatPr defaultColWidth="14.4285714285714" defaultRowHeight="15" customHeight="1"/>
  <cols>
    <col min="1" max="1" width="3.42857142857143" customWidth="1"/>
    <col min="2" max="2" width="13.8571428571429" customWidth="1"/>
    <col min="3" max="3" width="13.7142857142857" customWidth="1"/>
    <col min="4" max="4" width="17.5714285714286" customWidth="1"/>
    <col min="5" max="5" width="11.2857142857143" customWidth="1"/>
    <col min="6" max="6" width="11.7142857142857" customWidth="1"/>
    <col min="7" max="7" width="10.7142857142857" customWidth="1"/>
    <col min="8" max="8" width="11.8571428571429" customWidth="1"/>
    <col min="9" max="9" width="11.4285714285714" customWidth="1"/>
    <col min="10" max="10" width="11.2857142857143" customWidth="1"/>
    <col min="11" max="11" width="13" customWidth="1"/>
    <col min="12" max="13" width="11.4285714285714" customWidth="1"/>
    <col min="14" max="14" width="11.5714285714286" customWidth="1"/>
    <col min="15" max="28" width="9" customWidth="1"/>
  </cols>
  <sheetData>
    <row r="1" spans="1:28">
      <c r="A1" s="303"/>
      <c r="B1" s="303"/>
      <c r="C1" s="303"/>
      <c r="D1" s="303"/>
      <c r="E1" s="303"/>
      <c r="F1" s="303"/>
      <c r="G1" s="303"/>
      <c r="H1" s="303"/>
      <c r="I1" s="303"/>
      <c r="J1" s="303"/>
      <c r="K1" s="303"/>
      <c r="L1" s="303"/>
      <c r="M1" s="303"/>
      <c r="N1" s="303"/>
      <c r="O1" s="303"/>
      <c r="P1" s="303"/>
      <c r="Q1" s="303"/>
      <c r="R1" s="303"/>
      <c r="S1" s="303"/>
      <c r="T1" s="303"/>
      <c r="U1" s="303"/>
      <c r="V1" s="303"/>
      <c r="W1" s="303"/>
      <c r="X1" s="303"/>
      <c r="Y1" s="303"/>
      <c r="Z1" s="303"/>
      <c r="AA1" s="303"/>
      <c r="AB1" s="303"/>
    </row>
    <row r="2" ht="18" spans="1:28">
      <c r="A2" s="303"/>
      <c r="B2" s="303"/>
      <c r="C2" s="303"/>
      <c r="D2" s="303"/>
      <c r="E2" s="304" t="s">
        <v>378</v>
      </c>
      <c r="K2" s="303"/>
      <c r="L2" s="303"/>
      <c r="M2" s="303"/>
      <c r="N2" s="303"/>
      <c r="O2" s="303"/>
      <c r="P2" s="303"/>
      <c r="Q2" s="303"/>
      <c r="R2" s="303"/>
      <c r="S2" s="303"/>
      <c r="T2" s="303"/>
      <c r="U2" s="303"/>
      <c r="V2" s="303"/>
      <c r="W2" s="303"/>
      <c r="X2" s="303"/>
      <c r="Y2" s="303"/>
      <c r="Z2" s="303"/>
      <c r="AA2" s="303"/>
      <c r="AB2" s="303"/>
    </row>
    <row r="3" spans="1:28">
      <c r="A3" s="303"/>
      <c r="B3" s="305"/>
      <c r="C3" s="306"/>
      <c r="D3" s="307"/>
      <c r="E3" s="307"/>
      <c r="L3" s="331" t="s">
        <v>379</v>
      </c>
      <c r="M3" s="332"/>
      <c r="N3" s="303"/>
      <c r="O3" s="303"/>
      <c r="P3" s="303"/>
      <c r="Q3" s="303"/>
      <c r="R3" s="303"/>
      <c r="S3" s="303"/>
      <c r="T3" s="303"/>
      <c r="U3" s="303"/>
      <c r="V3" s="303"/>
      <c r="W3" s="303"/>
      <c r="X3" s="303"/>
      <c r="Y3" s="303"/>
      <c r="Z3" s="303"/>
      <c r="AA3" s="303"/>
      <c r="AB3" s="303"/>
    </row>
    <row r="4" spans="1:28">
      <c r="A4" s="303"/>
      <c r="E4" s="308"/>
      <c r="F4" s="309"/>
      <c r="J4" s="333"/>
      <c r="L4" s="332"/>
      <c r="M4" s="332"/>
      <c r="N4" s="303"/>
      <c r="O4" s="303"/>
      <c r="P4" s="303"/>
      <c r="Q4" s="303"/>
      <c r="R4" s="303"/>
      <c r="S4" s="303"/>
      <c r="T4" s="303"/>
      <c r="U4" s="303"/>
      <c r="V4" s="303"/>
      <c r="W4" s="303"/>
      <c r="X4" s="303"/>
      <c r="Y4" s="303"/>
      <c r="Z4" s="303"/>
      <c r="AA4" s="303"/>
      <c r="AB4" s="303"/>
    </row>
    <row r="5" spans="1:28">
      <c r="A5" s="303"/>
      <c r="L5" s="332"/>
      <c r="M5" s="332"/>
      <c r="N5" s="303"/>
      <c r="O5" s="303"/>
      <c r="P5" s="303"/>
      <c r="Q5" s="303"/>
      <c r="R5" s="303"/>
      <c r="S5" s="303"/>
      <c r="T5" s="303"/>
      <c r="U5" s="303"/>
      <c r="V5" s="303"/>
      <c r="W5" s="303"/>
      <c r="X5" s="303"/>
      <c r="Y5" s="303"/>
      <c r="Z5" s="303"/>
      <c r="AA5" s="303"/>
      <c r="AB5" s="303"/>
    </row>
    <row r="6" ht="4.5" customHeight="1" spans="1:28">
      <c r="A6" s="303"/>
      <c r="E6" s="310"/>
      <c r="F6" s="311"/>
      <c r="G6" s="311"/>
      <c r="H6" s="311"/>
      <c r="I6" s="311"/>
      <c r="J6" s="311"/>
      <c r="K6" s="334"/>
      <c r="L6" s="335"/>
      <c r="M6" s="335"/>
      <c r="N6" s="303"/>
      <c r="O6" s="303"/>
      <c r="P6" s="303"/>
      <c r="Q6" s="303"/>
      <c r="R6" s="303"/>
      <c r="S6" s="303"/>
      <c r="T6" s="303"/>
      <c r="U6" s="303"/>
      <c r="V6" s="303"/>
      <c r="W6" s="303"/>
      <c r="X6" s="303"/>
      <c r="Y6" s="303"/>
      <c r="Z6" s="303"/>
      <c r="AA6" s="303"/>
      <c r="AB6" s="303"/>
    </row>
    <row r="7" spans="1:28">
      <c r="A7" s="303"/>
      <c r="B7" s="312" t="s">
        <v>212</v>
      </c>
      <c r="C7" s="313" t="e">
        <f>"TOTAL NO. OF DTRs      AS ON "&amp;TEXT(EOMONTH(#REF!,0),"dd-mm-yyyy")</f>
        <v>#REF!</v>
      </c>
      <c r="D7" s="313" t="e">
        <f>"TOTAL KVA CAPACITY OF DTR AS ON "&amp;TEXT(EOMONTH(#REF!,0),"dd-mm-yyyy")</f>
        <v>#REF!</v>
      </c>
      <c r="E7" s="314" t="s">
        <v>380</v>
      </c>
      <c r="F7" s="315"/>
      <c r="G7" s="315"/>
      <c r="H7" s="315"/>
      <c r="I7" s="315"/>
      <c r="J7" s="336"/>
      <c r="K7" s="337" t="e">
        <f>"TOTAL NO OF DTR PLATE EARTH-ING DONE AS ON "&amp;TEXT(EOMONTH(#REF!,0),"mmm-yyyy")</f>
        <v>#REF!</v>
      </c>
      <c r="L7" s="338"/>
      <c r="M7" s="339" t="e">
        <f>"TOTAL NO OF DTR EQUIPP-ED WITH LA AS ON "&amp;TEXT(EOMONTH(#REF!,0),"mmm-yyyy")</f>
        <v>#REF!</v>
      </c>
      <c r="N7" s="338"/>
      <c r="O7" s="303"/>
      <c r="P7" s="303"/>
      <c r="Q7" s="303"/>
      <c r="R7" s="303"/>
      <c r="S7" s="303"/>
      <c r="T7" s="303"/>
      <c r="U7" s="303"/>
      <c r="V7" s="303"/>
      <c r="W7" s="303"/>
      <c r="X7" s="303"/>
      <c r="Y7" s="303"/>
      <c r="Z7" s="303"/>
      <c r="AA7" s="303"/>
      <c r="AB7" s="303"/>
    </row>
    <row r="8" ht="18.75" customHeight="1" spans="1:28">
      <c r="A8" s="303"/>
      <c r="B8" s="316"/>
      <c r="C8" s="316"/>
      <c r="D8" s="316"/>
      <c r="E8" s="317" t="s">
        <v>381</v>
      </c>
      <c r="F8" s="318" t="e">
        <f>TEXT(EOMONTH(#REF!,-12),"mmm-yyyy")</f>
        <v>#REF!</v>
      </c>
      <c r="G8" s="318" t="e">
        <f>TEXT(EOMONTH(#REF!,-1),"mmm-yyyy")</f>
        <v>#REF!</v>
      </c>
      <c r="H8" s="318" t="e">
        <f>TEXT(EOMONTH(#REF!,0),"mmm-yyyy")</f>
        <v>#REF!</v>
      </c>
      <c r="I8" s="340" t="s">
        <v>382</v>
      </c>
      <c r="J8" s="190"/>
      <c r="K8" s="341"/>
      <c r="L8" s="342"/>
      <c r="M8" s="343"/>
      <c r="N8" s="342"/>
      <c r="O8" s="303"/>
      <c r="P8" s="303"/>
      <c r="Q8" s="303"/>
      <c r="R8" s="303"/>
      <c r="S8" s="303"/>
      <c r="T8" s="303"/>
      <c r="U8" s="303"/>
      <c r="V8" s="303"/>
      <c r="W8" s="303"/>
      <c r="X8" s="303"/>
      <c r="Y8" s="303"/>
      <c r="Z8" s="303"/>
      <c r="AA8" s="303"/>
      <c r="AB8" s="303"/>
    </row>
    <row r="9" ht="12.75" customHeight="1" spans="1:28">
      <c r="A9" s="303"/>
      <c r="B9" s="316"/>
      <c r="C9" s="316"/>
      <c r="D9" s="316"/>
      <c r="E9" s="36"/>
      <c r="F9" s="36"/>
      <c r="G9" s="36"/>
      <c r="H9" s="36"/>
      <c r="I9" s="191"/>
      <c r="J9" s="192"/>
      <c r="K9" s="191"/>
      <c r="L9" s="344"/>
      <c r="M9" s="345"/>
      <c r="N9" s="344"/>
      <c r="O9" s="303"/>
      <c r="P9" s="303"/>
      <c r="Q9" s="303"/>
      <c r="R9" s="303"/>
      <c r="S9" s="303"/>
      <c r="T9" s="303"/>
      <c r="U9" s="303"/>
      <c r="V9" s="303"/>
      <c r="W9" s="303"/>
      <c r="X9" s="303"/>
      <c r="Y9" s="303"/>
      <c r="Z9" s="303"/>
      <c r="AA9" s="303"/>
      <c r="AB9" s="303"/>
    </row>
    <row r="10" ht="59.25" customHeight="1" spans="1:28">
      <c r="A10" s="303"/>
      <c r="B10" s="319"/>
      <c r="C10" s="319"/>
      <c r="D10" s="316"/>
      <c r="E10" s="320" t="s">
        <v>383</v>
      </c>
      <c r="F10" s="321" t="s">
        <v>383</v>
      </c>
      <c r="G10" s="321" t="s">
        <v>383</v>
      </c>
      <c r="H10" s="321" t="s">
        <v>383</v>
      </c>
      <c r="I10" s="321" t="s">
        <v>383</v>
      </c>
      <c r="J10" s="346" t="s">
        <v>384</v>
      </c>
      <c r="K10" s="347" t="s">
        <v>385</v>
      </c>
      <c r="L10" s="347" t="s">
        <v>386</v>
      </c>
      <c r="M10" s="347" t="s">
        <v>385</v>
      </c>
      <c r="N10" s="347" t="s">
        <v>386</v>
      </c>
      <c r="O10" s="303"/>
      <c r="P10" s="303"/>
      <c r="Q10" s="303"/>
      <c r="R10" s="303"/>
      <c r="S10" s="303"/>
      <c r="T10" s="303"/>
      <c r="U10" s="303"/>
      <c r="V10" s="303"/>
      <c r="W10" s="303"/>
      <c r="X10" s="303"/>
      <c r="Y10" s="303"/>
      <c r="Z10" s="303"/>
      <c r="AA10" s="303"/>
      <c r="AB10" s="303"/>
    </row>
    <row r="11" ht="38" customHeight="1" spans="1:28">
      <c r="A11" s="303"/>
      <c r="B11" s="204" t="s">
        <v>16</v>
      </c>
      <c r="C11" s="322">
        <v>993</v>
      </c>
      <c r="D11" s="322">
        <v>43987</v>
      </c>
      <c r="E11" s="323">
        <v>44</v>
      </c>
      <c r="F11" s="234">
        <v>2</v>
      </c>
      <c r="G11" s="234">
        <v>6</v>
      </c>
      <c r="H11" s="234">
        <v>4</v>
      </c>
      <c r="I11" s="348">
        <v>12</v>
      </c>
      <c r="J11" s="349">
        <f t="shared" ref="J11:J15" si="0">I11/C11</f>
        <v>0.0120845921450151</v>
      </c>
      <c r="K11" s="350">
        <v>646</v>
      </c>
      <c r="L11" s="350">
        <v>646</v>
      </c>
      <c r="M11" s="350">
        <v>681</v>
      </c>
      <c r="N11" s="350">
        <v>681</v>
      </c>
      <c r="O11" s="351"/>
      <c r="P11" s="303"/>
      <c r="Q11" s="303"/>
      <c r="R11" s="303"/>
      <c r="S11" s="303"/>
      <c r="T11" s="303"/>
      <c r="U11" s="303"/>
      <c r="V11" s="303"/>
      <c r="W11" s="303"/>
      <c r="X11" s="303"/>
      <c r="Y11" s="303"/>
      <c r="Z11" s="303"/>
      <c r="AA11" s="303"/>
      <c r="AB11" s="303"/>
    </row>
    <row r="12" ht="38" customHeight="1" spans="1:28">
      <c r="A12" s="303"/>
      <c r="B12" s="204" t="s">
        <v>14</v>
      </c>
      <c r="C12" s="322">
        <v>462</v>
      </c>
      <c r="D12" s="322">
        <v>32882</v>
      </c>
      <c r="E12" s="323">
        <v>23</v>
      </c>
      <c r="F12" s="234">
        <v>0</v>
      </c>
      <c r="G12" s="234">
        <v>3</v>
      </c>
      <c r="H12" s="234">
        <v>3</v>
      </c>
      <c r="I12" s="348">
        <v>11</v>
      </c>
      <c r="J12" s="349">
        <f t="shared" si="0"/>
        <v>0.0238095238095238</v>
      </c>
      <c r="K12" s="350">
        <v>405</v>
      </c>
      <c r="L12" s="350">
        <v>405</v>
      </c>
      <c r="M12" s="350">
        <v>390</v>
      </c>
      <c r="N12" s="350">
        <v>390</v>
      </c>
      <c r="O12" s="351"/>
      <c r="P12" s="303"/>
      <c r="Q12" s="303"/>
      <c r="R12" s="303"/>
      <c r="S12" s="303"/>
      <c r="T12" s="303"/>
      <c r="U12" s="303"/>
      <c r="V12" s="303"/>
      <c r="W12" s="303"/>
      <c r="X12" s="303"/>
      <c r="Y12" s="303"/>
      <c r="Z12" s="303"/>
      <c r="AA12" s="303"/>
      <c r="AB12" s="303"/>
    </row>
    <row r="13" ht="38" customHeight="1" spans="1:28">
      <c r="A13" s="303"/>
      <c r="B13" s="204" t="s">
        <v>17</v>
      </c>
      <c r="C13" s="322">
        <v>411</v>
      </c>
      <c r="D13" s="322">
        <v>17700</v>
      </c>
      <c r="E13" s="323">
        <v>22</v>
      </c>
      <c r="F13" s="234">
        <v>3</v>
      </c>
      <c r="G13" s="234">
        <v>5</v>
      </c>
      <c r="H13" s="234">
        <v>0</v>
      </c>
      <c r="I13" s="348">
        <v>9</v>
      </c>
      <c r="J13" s="349">
        <f t="shared" si="0"/>
        <v>0.0218978102189781</v>
      </c>
      <c r="K13" s="350">
        <v>311</v>
      </c>
      <c r="L13" s="350">
        <v>311</v>
      </c>
      <c r="M13" s="350">
        <v>326</v>
      </c>
      <c r="N13" s="350">
        <v>326</v>
      </c>
      <c r="O13" s="351"/>
      <c r="P13" s="303"/>
      <c r="Q13" s="303"/>
      <c r="R13" s="303"/>
      <c r="S13" s="303"/>
      <c r="T13" s="303"/>
      <c r="U13" s="303"/>
      <c r="V13" s="303"/>
      <c r="W13" s="303"/>
      <c r="X13" s="303"/>
      <c r="Y13" s="303"/>
      <c r="Z13" s="303"/>
      <c r="AA13" s="303"/>
      <c r="AB13" s="303"/>
    </row>
    <row r="14" ht="38" customHeight="1" spans="1:28">
      <c r="A14" s="303"/>
      <c r="B14" s="204" t="s">
        <v>15</v>
      </c>
      <c r="C14" s="322">
        <v>956</v>
      </c>
      <c r="D14" s="322">
        <v>46382</v>
      </c>
      <c r="E14" s="324">
        <v>51</v>
      </c>
      <c r="F14" s="234">
        <v>9</v>
      </c>
      <c r="G14" s="234">
        <v>8</v>
      </c>
      <c r="H14" s="234">
        <v>10</v>
      </c>
      <c r="I14" s="348">
        <v>18</v>
      </c>
      <c r="J14" s="349">
        <f t="shared" si="0"/>
        <v>0.0188284518828452</v>
      </c>
      <c r="K14" s="350">
        <v>582</v>
      </c>
      <c r="L14" s="350">
        <v>582</v>
      </c>
      <c r="M14" s="350">
        <v>337</v>
      </c>
      <c r="N14" s="350">
        <v>337</v>
      </c>
      <c r="O14" s="351"/>
      <c r="P14" s="303"/>
      <c r="Q14" s="303"/>
      <c r="R14" s="303"/>
      <c r="S14" s="303"/>
      <c r="T14" s="303"/>
      <c r="U14" s="303"/>
      <c r="V14" s="303"/>
      <c r="W14" s="303"/>
      <c r="X14" s="303"/>
      <c r="Y14" s="303"/>
      <c r="Z14" s="303"/>
      <c r="AA14" s="303"/>
      <c r="AB14" s="303"/>
    </row>
    <row r="15" ht="38" customHeight="1" spans="1:28">
      <c r="A15" s="303"/>
      <c r="B15" s="204" t="s">
        <v>18</v>
      </c>
      <c r="C15" s="322">
        <v>417</v>
      </c>
      <c r="D15" s="322">
        <v>21551</v>
      </c>
      <c r="E15" s="324">
        <v>26</v>
      </c>
      <c r="F15" s="234">
        <v>2</v>
      </c>
      <c r="G15" s="234">
        <v>1</v>
      </c>
      <c r="H15" s="234">
        <v>5</v>
      </c>
      <c r="I15" s="348">
        <v>4</v>
      </c>
      <c r="J15" s="349">
        <f t="shared" si="0"/>
        <v>0.00959232613908873</v>
      </c>
      <c r="K15" s="350">
        <v>302</v>
      </c>
      <c r="L15" s="350">
        <v>302</v>
      </c>
      <c r="M15" s="350">
        <v>179</v>
      </c>
      <c r="N15" s="350">
        <v>179</v>
      </c>
      <c r="O15" s="351"/>
      <c r="P15" s="303"/>
      <c r="Q15" s="303"/>
      <c r="R15" s="303"/>
      <c r="S15" s="303"/>
      <c r="T15" s="303"/>
      <c r="U15" s="303"/>
      <c r="V15" s="303"/>
      <c r="W15" s="303"/>
      <c r="X15" s="303"/>
      <c r="Y15" s="303"/>
      <c r="Z15" s="303"/>
      <c r="AA15" s="303"/>
      <c r="AB15" s="303"/>
    </row>
    <row r="16" ht="38" customHeight="1" spans="1:28">
      <c r="A16" s="303"/>
      <c r="B16" s="325" t="s">
        <v>387</v>
      </c>
      <c r="C16" s="207">
        <f t="shared" ref="C16:I16" si="1">SUM(C11:C15)</f>
        <v>3239</v>
      </c>
      <c r="D16" s="207">
        <f t="shared" si="1"/>
        <v>162502</v>
      </c>
      <c r="E16" s="298">
        <f t="shared" si="1"/>
        <v>166</v>
      </c>
      <c r="F16" s="207">
        <f t="shared" si="1"/>
        <v>16</v>
      </c>
      <c r="G16" s="326">
        <f t="shared" si="1"/>
        <v>23</v>
      </c>
      <c r="H16" s="207">
        <f t="shared" si="1"/>
        <v>22</v>
      </c>
      <c r="I16" s="326">
        <f t="shared" si="1"/>
        <v>54</v>
      </c>
      <c r="J16" s="349">
        <f>I16/C16*100%</f>
        <v>0.0166718122877431</v>
      </c>
      <c r="K16" s="352">
        <f t="shared" ref="K16:N16" si="2">SUM(K11:K15)</f>
        <v>2246</v>
      </c>
      <c r="L16" s="352">
        <f t="shared" si="2"/>
        <v>2246</v>
      </c>
      <c r="M16" s="352">
        <f t="shared" si="2"/>
        <v>1913</v>
      </c>
      <c r="N16" s="352">
        <f t="shared" si="2"/>
        <v>1913</v>
      </c>
      <c r="O16" s="303"/>
      <c r="P16" s="303"/>
      <c r="Q16" s="303"/>
      <c r="R16" s="303"/>
      <c r="S16" s="303"/>
      <c r="T16" s="303"/>
      <c r="U16" s="303"/>
      <c r="V16" s="303"/>
      <c r="W16" s="303"/>
      <c r="X16" s="303"/>
      <c r="Y16" s="303"/>
      <c r="Z16" s="303"/>
      <c r="AA16" s="303"/>
      <c r="AB16" s="303"/>
    </row>
    <row r="17" spans="1:28">
      <c r="A17" s="303"/>
      <c r="B17" s="327"/>
      <c r="C17" s="328"/>
      <c r="D17" s="329"/>
      <c r="E17" s="329"/>
      <c r="F17" s="330"/>
      <c r="G17" s="330"/>
      <c r="H17" s="330"/>
      <c r="I17" s="330"/>
      <c r="J17" s="330"/>
      <c r="K17" s="353"/>
      <c r="L17" s="152"/>
      <c r="M17" s="152"/>
      <c r="N17" s="303"/>
      <c r="O17" s="303"/>
      <c r="P17" s="303"/>
      <c r="Q17" s="303"/>
      <c r="R17" s="303"/>
      <c r="S17" s="303"/>
      <c r="T17" s="303"/>
      <c r="U17" s="303"/>
      <c r="V17" s="303"/>
      <c r="W17" s="303"/>
      <c r="X17" s="303"/>
      <c r="Y17" s="303"/>
      <c r="Z17" s="303"/>
      <c r="AA17" s="303"/>
      <c r="AB17" s="303"/>
    </row>
    <row r="18" spans="1:28">
      <c r="A18" s="303"/>
      <c r="B18" s="327"/>
      <c r="C18" s="328"/>
      <c r="D18" s="329"/>
      <c r="E18" s="329"/>
      <c r="F18" s="330"/>
      <c r="G18" s="330"/>
      <c r="H18" s="330"/>
      <c r="I18" s="330"/>
      <c r="J18" s="330"/>
      <c r="K18" s="353"/>
      <c r="L18" s="152"/>
      <c r="M18" s="152"/>
      <c r="N18" s="303"/>
      <c r="O18" s="303"/>
      <c r="P18" s="303"/>
      <c r="Q18" s="303"/>
      <c r="R18" s="303"/>
      <c r="S18" s="303"/>
      <c r="T18" s="303"/>
      <c r="U18" s="303"/>
      <c r="V18" s="303"/>
      <c r="W18" s="303"/>
      <c r="X18" s="303"/>
      <c r="Y18" s="303"/>
      <c r="Z18" s="303"/>
      <c r="AA18" s="303"/>
      <c r="AB18" s="303"/>
    </row>
    <row r="19" ht="15.75" spans="1:28">
      <c r="A19" s="303"/>
      <c r="B19" s="327"/>
      <c r="C19" s="243"/>
      <c r="D19" s="243"/>
      <c r="E19" s="329"/>
      <c r="F19" s="330"/>
      <c r="G19" s="330"/>
      <c r="H19" s="330"/>
      <c r="I19" s="330"/>
      <c r="J19" s="353"/>
      <c r="K19" s="152"/>
      <c r="L19" s="152"/>
      <c r="M19" s="152"/>
      <c r="N19" s="303"/>
      <c r="O19" s="303"/>
      <c r="P19" s="303"/>
      <c r="Q19" s="303"/>
      <c r="R19" s="303"/>
      <c r="S19" s="303"/>
      <c r="T19" s="303"/>
      <c r="U19" s="303"/>
      <c r="V19" s="303"/>
      <c r="W19" s="303"/>
      <c r="X19" s="303"/>
      <c r="Y19" s="303"/>
      <c r="Z19" s="303"/>
      <c r="AA19" s="303"/>
      <c r="AB19" s="303"/>
    </row>
    <row r="20" spans="1:28">
      <c r="A20" s="303"/>
      <c r="B20" s="303"/>
      <c r="C20" s="303"/>
      <c r="D20" s="303"/>
      <c r="E20" s="303"/>
      <c r="F20" s="303"/>
      <c r="G20" s="303"/>
      <c r="H20" s="303"/>
      <c r="I20" s="303"/>
      <c r="J20" s="303"/>
      <c r="K20" s="303"/>
      <c r="L20" s="303"/>
      <c r="M20" s="303"/>
      <c r="N20" s="303"/>
      <c r="O20" s="303"/>
      <c r="P20" s="303"/>
      <c r="Q20" s="303"/>
      <c r="R20" s="303"/>
      <c r="S20" s="303"/>
      <c r="T20" s="303"/>
      <c r="U20" s="303"/>
      <c r="V20" s="303"/>
      <c r="W20" s="303"/>
      <c r="X20" s="303"/>
      <c r="Y20" s="303"/>
      <c r="Z20" s="303"/>
      <c r="AA20" s="303"/>
      <c r="AB20" s="303"/>
    </row>
    <row r="21" ht="15.75" customHeight="1" spans="1:28">
      <c r="A21" s="303"/>
      <c r="B21" s="303"/>
      <c r="C21" s="303"/>
      <c r="D21" s="303"/>
      <c r="E21" s="303"/>
      <c r="F21" s="303"/>
      <c r="G21" s="252"/>
      <c r="H21" s="303"/>
      <c r="I21" s="303"/>
      <c r="J21" s="303"/>
      <c r="K21" s="303"/>
      <c r="L21" s="303"/>
      <c r="M21" s="303"/>
      <c r="N21" s="303"/>
      <c r="O21" s="303"/>
      <c r="P21" s="303"/>
      <c r="Q21" s="303"/>
      <c r="R21" s="303"/>
      <c r="S21" s="303"/>
      <c r="T21" s="303"/>
      <c r="U21" s="303"/>
      <c r="V21" s="303"/>
      <c r="W21" s="303"/>
      <c r="X21" s="303"/>
      <c r="Y21" s="303"/>
      <c r="Z21" s="303"/>
      <c r="AA21" s="303"/>
      <c r="AB21" s="303"/>
    </row>
    <row r="22" ht="15.75" customHeight="1" spans="1:28">
      <c r="A22" s="303"/>
      <c r="B22" s="303"/>
      <c r="C22" s="303"/>
      <c r="D22" s="303"/>
      <c r="E22" s="303"/>
      <c r="F22" s="303"/>
      <c r="G22" s="303"/>
      <c r="H22" s="303"/>
      <c r="I22" s="303"/>
      <c r="J22" s="303"/>
      <c r="K22" s="303"/>
      <c r="L22" s="303"/>
      <c r="M22" s="303"/>
      <c r="N22" s="303"/>
      <c r="O22" s="303"/>
      <c r="P22" s="303"/>
      <c r="Q22" s="303"/>
      <c r="R22" s="303"/>
      <c r="S22" s="303"/>
      <c r="T22" s="303"/>
      <c r="U22" s="303"/>
      <c r="V22" s="303"/>
      <c r="W22" s="303"/>
      <c r="X22" s="303"/>
      <c r="Y22" s="303"/>
      <c r="Z22" s="303"/>
      <c r="AA22" s="303"/>
      <c r="AB22" s="303"/>
    </row>
    <row r="23" ht="15.75" customHeight="1" spans="1:28">
      <c r="A23" s="303"/>
      <c r="B23" s="303"/>
      <c r="C23" s="303"/>
      <c r="D23" s="303"/>
      <c r="E23" s="307"/>
      <c r="F23" s="307"/>
      <c r="G23" s="307"/>
      <c r="H23" s="307"/>
      <c r="I23" s="307"/>
      <c r="J23" s="307"/>
      <c r="K23" s="307"/>
      <c r="L23" s="307"/>
      <c r="M23" s="307"/>
      <c r="N23" s="307"/>
      <c r="O23" s="303"/>
      <c r="P23" s="303"/>
      <c r="Q23" s="303"/>
      <c r="R23" s="303"/>
      <c r="S23" s="303"/>
      <c r="T23" s="303"/>
      <c r="U23" s="303"/>
      <c r="V23" s="303"/>
      <c r="W23" s="303"/>
      <c r="X23" s="303"/>
      <c r="Y23" s="303"/>
      <c r="Z23" s="303"/>
      <c r="AA23" s="303"/>
      <c r="AB23" s="303"/>
    </row>
    <row r="24" ht="15.75" customHeight="1" spans="1:28">
      <c r="A24" s="303"/>
      <c r="B24" s="303"/>
      <c r="C24" s="303"/>
      <c r="D24" s="303"/>
      <c r="E24" s="303"/>
      <c r="F24" s="303"/>
      <c r="G24" s="303"/>
      <c r="H24" s="303"/>
      <c r="I24" s="303"/>
      <c r="J24" s="303"/>
      <c r="K24" s="303"/>
      <c r="L24" s="303"/>
      <c r="M24" s="303"/>
      <c r="N24" s="303"/>
      <c r="O24" s="303"/>
      <c r="P24" s="303"/>
      <c r="Q24" s="303"/>
      <c r="R24" s="303"/>
      <c r="S24" s="303"/>
      <c r="T24" s="303"/>
      <c r="U24" s="303"/>
      <c r="V24" s="303"/>
      <c r="W24" s="303"/>
      <c r="X24" s="303"/>
      <c r="Y24" s="303"/>
      <c r="Z24" s="303"/>
      <c r="AA24" s="303"/>
      <c r="AB24" s="303"/>
    </row>
    <row r="25" ht="15.75" customHeight="1" spans="1:28">
      <c r="A25" s="303"/>
      <c r="B25" s="303"/>
      <c r="C25" s="303"/>
      <c r="D25" s="303"/>
      <c r="E25" s="303"/>
      <c r="F25" s="303"/>
      <c r="G25" s="303"/>
      <c r="H25" s="303"/>
      <c r="I25" s="303"/>
      <c r="J25" s="303"/>
      <c r="K25" s="303"/>
      <c r="L25" s="303"/>
      <c r="M25" s="303"/>
      <c r="N25" s="303"/>
      <c r="O25" s="303"/>
      <c r="P25" s="303"/>
      <c r="Q25" s="303"/>
      <c r="R25" s="303"/>
      <c r="S25" s="303"/>
      <c r="T25" s="303"/>
      <c r="U25" s="303"/>
      <c r="V25" s="303"/>
      <c r="W25" s="303"/>
      <c r="X25" s="303"/>
      <c r="Y25" s="303"/>
      <c r="Z25" s="303"/>
      <c r="AA25" s="303"/>
      <c r="AB25" s="303"/>
    </row>
    <row r="26" ht="15.75" customHeight="1" spans="1:28">
      <c r="A26" s="303"/>
      <c r="B26" s="303"/>
      <c r="C26" s="303"/>
      <c r="D26" s="303"/>
      <c r="E26" s="303"/>
      <c r="F26" s="303"/>
      <c r="G26" s="303"/>
      <c r="H26" s="303"/>
      <c r="I26" s="303"/>
      <c r="J26" s="303"/>
      <c r="K26" s="303"/>
      <c r="L26" s="303"/>
      <c r="M26" s="303"/>
      <c r="N26" s="303"/>
      <c r="O26" s="303"/>
      <c r="P26" s="303"/>
      <c r="Q26" s="303"/>
      <c r="R26" s="303"/>
      <c r="S26" s="303"/>
      <c r="T26" s="303"/>
      <c r="U26" s="303"/>
      <c r="V26" s="303"/>
      <c r="W26" s="303"/>
      <c r="X26" s="303"/>
      <c r="Y26" s="303"/>
      <c r="Z26" s="303"/>
      <c r="AA26" s="303"/>
      <c r="AB26" s="303"/>
    </row>
    <row r="27" ht="15.75" customHeight="1" spans="1:28">
      <c r="A27" s="303"/>
      <c r="B27" s="303"/>
      <c r="C27" s="303"/>
      <c r="D27" s="303"/>
      <c r="E27" s="303"/>
      <c r="F27" s="303"/>
      <c r="G27" s="303"/>
      <c r="H27" s="303"/>
      <c r="I27" s="303"/>
      <c r="J27" s="303"/>
      <c r="K27" s="303"/>
      <c r="L27" s="303"/>
      <c r="M27" s="303"/>
      <c r="N27" s="303"/>
      <c r="O27" s="303"/>
      <c r="P27" s="303"/>
      <c r="Q27" s="303"/>
      <c r="R27" s="303"/>
      <c r="S27" s="303"/>
      <c r="T27" s="303"/>
      <c r="U27" s="303"/>
      <c r="V27" s="303"/>
      <c r="W27" s="303"/>
      <c r="X27" s="303"/>
      <c r="Y27" s="303"/>
      <c r="Z27" s="303"/>
      <c r="AA27" s="303"/>
      <c r="AB27" s="303"/>
    </row>
    <row r="28" ht="15.75" customHeight="1" spans="1:28">
      <c r="A28" s="303"/>
      <c r="B28" s="303"/>
      <c r="C28" s="303"/>
      <c r="D28" s="303"/>
      <c r="E28" s="303"/>
      <c r="F28" s="303"/>
      <c r="G28" s="303"/>
      <c r="H28" s="303"/>
      <c r="I28" s="303"/>
      <c r="J28" s="303"/>
      <c r="K28" s="303"/>
      <c r="L28" s="303"/>
      <c r="M28" s="303"/>
      <c r="N28" s="303"/>
      <c r="O28" s="303"/>
      <c r="P28" s="303"/>
      <c r="Q28" s="303"/>
      <c r="R28" s="303"/>
      <c r="S28" s="303"/>
      <c r="T28" s="303"/>
      <c r="U28" s="303"/>
      <c r="V28" s="303"/>
      <c r="W28" s="303"/>
      <c r="X28" s="303"/>
      <c r="Y28" s="303"/>
      <c r="Z28" s="303"/>
      <c r="AA28" s="303"/>
      <c r="AB28" s="303"/>
    </row>
    <row r="29" ht="15.75" customHeight="1" spans="1:28">
      <c r="A29" s="303"/>
      <c r="B29" s="303"/>
      <c r="C29" s="303"/>
      <c r="D29" s="303"/>
      <c r="E29" s="303"/>
      <c r="F29" s="303"/>
      <c r="G29" s="303"/>
      <c r="H29" s="303"/>
      <c r="I29" s="303"/>
      <c r="J29" s="303"/>
      <c r="K29" s="303"/>
      <c r="L29" s="303"/>
      <c r="M29" s="303"/>
      <c r="N29" s="303"/>
      <c r="O29" s="303"/>
      <c r="P29" s="303"/>
      <c r="Q29" s="303"/>
      <c r="R29" s="303"/>
      <c r="S29" s="303"/>
      <c r="T29" s="303"/>
      <c r="U29" s="303"/>
      <c r="V29" s="303"/>
      <c r="W29" s="303"/>
      <c r="X29" s="303"/>
      <c r="Y29" s="303"/>
      <c r="Z29" s="303"/>
      <c r="AA29" s="303"/>
      <c r="AB29" s="303"/>
    </row>
    <row r="30" ht="15.75" customHeight="1" spans="1:28">
      <c r="A30" s="303"/>
      <c r="B30" s="303"/>
      <c r="C30" s="303"/>
      <c r="D30" s="303"/>
      <c r="E30" s="303"/>
      <c r="F30" s="303"/>
      <c r="G30" s="303"/>
      <c r="H30" s="303"/>
      <c r="I30" s="303"/>
      <c r="J30" s="303"/>
      <c r="K30" s="303"/>
      <c r="L30" s="303"/>
      <c r="M30" s="303"/>
      <c r="N30" s="303"/>
      <c r="O30" s="303"/>
      <c r="P30" s="303"/>
      <c r="Q30" s="303"/>
      <c r="R30" s="303"/>
      <c r="S30" s="303"/>
      <c r="T30" s="303"/>
      <c r="U30" s="303"/>
      <c r="V30" s="303"/>
      <c r="W30" s="303"/>
      <c r="X30" s="303"/>
      <c r="Y30" s="303"/>
      <c r="Z30" s="303"/>
      <c r="AA30" s="303"/>
      <c r="AB30" s="303"/>
    </row>
    <row r="31" ht="15.75" customHeight="1" spans="1:28">
      <c r="A31" s="303"/>
      <c r="B31" s="303"/>
      <c r="C31" s="303"/>
      <c r="D31" s="303"/>
      <c r="E31" s="303"/>
      <c r="F31" s="303"/>
      <c r="G31" s="303"/>
      <c r="H31" s="303"/>
      <c r="I31" s="303"/>
      <c r="J31" s="303"/>
      <c r="K31" s="303"/>
      <c r="L31" s="303"/>
      <c r="M31" s="303"/>
      <c r="N31" s="303"/>
      <c r="O31" s="303"/>
      <c r="P31" s="303"/>
      <c r="Q31" s="303"/>
      <c r="R31" s="303"/>
      <c r="S31" s="303"/>
      <c r="T31" s="303"/>
      <c r="U31" s="303"/>
      <c r="V31" s="303"/>
      <c r="W31" s="303"/>
      <c r="X31" s="303"/>
      <c r="Y31" s="303"/>
      <c r="Z31" s="303"/>
      <c r="AA31" s="303"/>
      <c r="AB31" s="303"/>
    </row>
    <row r="32" ht="15.75" customHeight="1" spans="1:28">
      <c r="A32" s="303"/>
      <c r="B32" s="303"/>
      <c r="C32" s="303"/>
      <c r="D32" s="303"/>
      <c r="E32" s="303"/>
      <c r="F32" s="303"/>
      <c r="G32" s="303"/>
      <c r="H32" s="303"/>
      <c r="I32" s="303"/>
      <c r="J32" s="303"/>
      <c r="K32" s="303"/>
      <c r="L32" s="303"/>
      <c r="M32" s="303"/>
      <c r="N32" s="303"/>
      <c r="O32" s="303"/>
      <c r="P32" s="303"/>
      <c r="Q32" s="303"/>
      <c r="R32" s="303"/>
      <c r="S32" s="303"/>
      <c r="T32" s="303"/>
      <c r="U32" s="303"/>
      <c r="V32" s="303"/>
      <c r="W32" s="303"/>
      <c r="X32" s="303"/>
      <c r="Y32" s="303"/>
      <c r="Z32" s="303"/>
      <c r="AA32" s="303"/>
      <c r="AB32" s="303"/>
    </row>
    <row r="33" ht="15.75" customHeight="1" spans="1:28">
      <c r="A33" s="303"/>
      <c r="B33" s="303"/>
      <c r="C33" s="303"/>
      <c r="D33" s="303"/>
      <c r="E33" s="303"/>
      <c r="F33" s="303"/>
      <c r="G33" s="303"/>
      <c r="H33" s="303"/>
      <c r="I33" s="303"/>
      <c r="J33" s="303"/>
      <c r="K33" s="303"/>
      <c r="L33" s="303"/>
      <c r="M33" s="303"/>
      <c r="N33" s="303"/>
      <c r="O33" s="303"/>
      <c r="P33" s="303"/>
      <c r="Q33" s="303"/>
      <c r="R33" s="303"/>
      <c r="S33" s="303"/>
      <c r="T33" s="303"/>
      <c r="U33" s="303"/>
      <c r="V33" s="303"/>
      <c r="W33" s="303"/>
      <c r="X33" s="303"/>
      <c r="Y33" s="303"/>
      <c r="Z33" s="303"/>
      <c r="AA33" s="303"/>
      <c r="AB33" s="303"/>
    </row>
    <row r="34" ht="15.75" customHeight="1" spans="1:28">
      <c r="A34" s="303"/>
      <c r="B34" s="303"/>
      <c r="C34" s="303"/>
      <c r="D34" s="303"/>
      <c r="E34" s="303"/>
      <c r="F34" s="303"/>
      <c r="G34" s="303"/>
      <c r="H34" s="303"/>
      <c r="I34" s="303"/>
      <c r="J34" s="303"/>
      <c r="K34" s="303"/>
      <c r="L34" s="303"/>
      <c r="M34" s="303"/>
      <c r="N34" s="303"/>
      <c r="O34" s="303"/>
      <c r="P34" s="303"/>
      <c r="Q34" s="303"/>
      <c r="R34" s="303"/>
      <c r="S34" s="303"/>
      <c r="T34" s="303"/>
      <c r="U34" s="303"/>
      <c r="V34" s="303"/>
      <c r="W34" s="303"/>
      <c r="X34" s="303"/>
      <c r="Y34" s="303"/>
      <c r="Z34" s="303"/>
      <c r="AA34" s="303"/>
      <c r="AB34" s="303"/>
    </row>
    <row r="35" ht="15.75" customHeight="1" spans="1:28">
      <c r="A35" s="303"/>
      <c r="B35" s="303"/>
      <c r="C35" s="303"/>
      <c r="D35" s="303"/>
      <c r="E35" s="303"/>
      <c r="F35" s="303"/>
      <c r="G35" s="303"/>
      <c r="H35" s="303"/>
      <c r="I35" s="303"/>
      <c r="J35" s="303"/>
      <c r="K35" s="303"/>
      <c r="L35" s="303"/>
      <c r="M35" s="303"/>
      <c r="N35" s="303"/>
      <c r="O35" s="303"/>
      <c r="P35" s="303"/>
      <c r="Q35" s="303"/>
      <c r="R35" s="303"/>
      <c r="S35" s="303"/>
      <c r="T35" s="303"/>
      <c r="U35" s="303"/>
      <c r="V35" s="303"/>
      <c r="W35" s="303"/>
      <c r="X35" s="303"/>
      <c r="Y35" s="303"/>
      <c r="Z35" s="303"/>
      <c r="AA35" s="303"/>
      <c r="AB35" s="303"/>
    </row>
    <row r="36" ht="15.75" customHeight="1" spans="1:28">
      <c r="A36" s="303"/>
      <c r="B36" s="303"/>
      <c r="C36" s="303"/>
      <c r="D36" s="303"/>
      <c r="E36" s="303"/>
      <c r="F36" s="303"/>
      <c r="G36" s="303"/>
      <c r="H36" s="303"/>
      <c r="I36" s="303"/>
      <c r="J36" s="303"/>
      <c r="K36" s="303"/>
      <c r="L36" s="303"/>
      <c r="M36" s="303"/>
      <c r="N36" s="303"/>
      <c r="O36" s="303"/>
      <c r="P36" s="303"/>
      <c r="Q36" s="303"/>
      <c r="R36" s="303"/>
      <c r="S36" s="303"/>
      <c r="T36" s="303"/>
      <c r="U36" s="303"/>
      <c r="V36" s="303"/>
      <c r="W36" s="303"/>
      <c r="X36" s="303"/>
      <c r="Y36" s="303"/>
      <c r="Z36" s="303"/>
      <c r="AA36" s="303"/>
      <c r="AB36" s="303"/>
    </row>
    <row r="37" ht="15.75" customHeight="1" spans="1:28">
      <c r="A37" s="303"/>
      <c r="B37" s="303"/>
      <c r="C37" s="303"/>
      <c r="D37" s="303"/>
      <c r="E37" s="303"/>
      <c r="F37" s="303"/>
      <c r="G37" s="303"/>
      <c r="H37" s="303"/>
      <c r="I37" s="303"/>
      <c r="J37" s="303"/>
      <c r="K37" s="303"/>
      <c r="L37" s="303"/>
      <c r="M37" s="303"/>
      <c r="N37" s="303"/>
      <c r="O37" s="303"/>
      <c r="P37" s="303"/>
      <c r="Q37" s="303"/>
      <c r="R37" s="303"/>
      <c r="S37" s="303"/>
      <c r="T37" s="303"/>
      <c r="U37" s="303"/>
      <c r="V37" s="303"/>
      <c r="W37" s="303"/>
      <c r="X37" s="303"/>
      <c r="Y37" s="303"/>
      <c r="Z37" s="303"/>
      <c r="AA37" s="303"/>
      <c r="AB37" s="303"/>
    </row>
    <row r="38" ht="15.75" customHeight="1" spans="1:28">
      <c r="A38" s="303"/>
      <c r="B38" s="303"/>
      <c r="C38" s="303"/>
      <c r="D38" s="303"/>
      <c r="E38" s="303"/>
      <c r="F38" s="303"/>
      <c r="G38" s="303"/>
      <c r="H38" s="303"/>
      <c r="I38" s="303"/>
      <c r="J38" s="303"/>
      <c r="K38" s="303"/>
      <c r="L38" s="303"/>
      <c r="M38" s="303"/>
      <c r="N38" s="303"/>
      <c r="O38" s="303"/>
      <c r="P38" s="303"/>
      <c r="Q38" s="303"/>
      <c r="R38" s="303"/>
      <c r="S38" s="303"/>
      <c r="T38" s="303"/>
      <c r="U38" s="303"/>
      <c r="V38" s="303"/>
      <c r="W38" s="303"/>
      <c r="X38" s="303"/>
      <c r="Y38" s="303"/>
      <c r="Z38" s="303"/>
      <c r="AA38" s="303"/>
      <c r="AB38" s="303"/>
    </row>
    <row r="39" ht="15.75" customHeight="1" spans="1:28">
      <c r="A39" s="303"/>
      <c r="B39" s="303"/>
      <c r="C39" s="303"/>
      <c r="D39" s="303"/>
      <c r="E39" s="303"/>
      <c r="F39" s="303"/>
      <c r="G39" s="303"/>
      <c r="H39" s="303"/>
      <c r="I39" s="303"/>
      <c r="J39" s="303"/>
      <c r="K39" s="303"/>
      <c r="L39" s="303"/>
      <c r="M39" s="303"/>
      <c r="N39" s="303"/>
      <c r="O39" s="303"/>
      <c r="P39" s="303"/>
      <c r="Q39" s="303"/>
      <c r="R39" s="303"/>
      <c r="S39" s="303"/>
      <c r="T39" s="303"/>
      <c r="U39" s="303"/>
      <c r="V39" s="303"/>
      <c r="W39" s="303"/>
      <c r="X39" s="303"/>
      <c r="Y39" s="303"/>
      <c r="Z39" s="303"/>
      <c r="AA39" s="303"/>
      <c r="AB39" s="303"/>
    </row>
    <row r="40" ht="15.75" customHeight="1" spans="1:28">
      <c r="A40" s="303"/>
      <c r="B40" s="303"/>
      <c r="C40" s="303"/>
      <c r="D40" s="303"/>
      <c r="E40" s="303"/>
      <c r="F40" s="303"/>
      <c r="G40" s="303"/>
      <c r="H40" s="303"/>
      <c r="I40" s="303"/>
      <c r="J40" s="303"/>
      <c r="K40" s="303"/>
      <c r="L40" s="303"/>
      <c r="M40" s="303"/>
      <c r="N40" s="303"/>
      <c r="O40" s="303"/>
      <c r="P40" s="303"/>
      <c r="Q40" s="303"/>
      <c r="R40" s="303"/>
      <c r="S40" s="303"/>
      <c r="T40" s="303"/>
      <c r="U40" s="303"/>
      <c r="V40" s="303"/>
      <c r="W40" s="303"/>
      <c r="X40" s="303"/>
      <c r="Y40" s="303"/>
      <c r="Z40" s="303"/>
      <c r="AA40" s="303"/>
      <c r="AB40" s="303"/>
    </row>
    <row r="41" ht="15.75" customHeight="1" spans="1:28">
      <c r="A41" s="303"/>
      <c r="B41" s="303"/>
      <c r="C41" s="303"/>
      <c r="D41" s="303"/>
      <c r="E41" s="303"/>
      <c r="F41" s="303"/>
      <c r="G41" s="303"/>
      <c r="H41" s="303"/>
      <c r="I41" s="303"/>
      <c r="J41" s="303"/>
      <c r="K41" s="303"/>
      <c r="L41" s="303"/>
      <c r="M41" s="303"/>
      <c r="N41" s="303"/>
      <c r="O41" s="303"/>
      <c r="P41" s="303"/>
      <c r="Q41" s="303"/>
      <c r="R41" s="303"/>
      <c r="S41" s="303"/>
      <c r="T41" s="303"/>
      <c r="U41" s="303"/>
      <c r="V41" s="303"/>
      <c r="W41" s="303"/>
      <c r="X41" s="303"/>
      <c r="Y41" s="303"/>
      <c r="Z41" s="303"/>
      <c r="AA41" s="303"/>
      <c r="AB41" s="303"/>
    </row>
    <row r="42" ht="15.75" customHeight="1" spans="1:28">
      <c r="A42" s="303"/>
      <c r="B42" s="303"/>
      <c r="C42" s="303"/>
      <c r="D42" s="303"/>
      <c r="E42" s="303"/>
      <c r="F42" s="303"/>
      <c r="G42" s="303"/>
      <c r="H42" s="303"/>
      <c r="I42" s="303"/>
      <c r="J42" s="303"/>
      <c r="K42" s="303"/>
      <c r="L42" s="303"/>
      <c r="M42" s="303"/>
      <c r="N42" s="303"/>
      <c r="O42" s="303"/>
      <c r="P42" s="303"/>
      <c r="Q42" s="303"/>
      <c r="R42" s="303"/>
      <c r="S42" s="303"/>
      <c r="T42" s="303"/>
      <c r="U42" s="303"/>
      <c r="V42" s="303"/>
      <c r="W42" s="303"/>
      <c r="X42" s="303"/>
      <c r="Y42" s="303"/>
      <c r="Z42" s="303"/>
      <c r="AA42" s="303"/>
      <c r="AB42" s="303"/>
    </row>
    <row r="43" ht="15.75" customHeight="1" spans="1:28">
      <c r="A43" s="303"/>
      <c r="B43" s="303"/>
      <c r="C43" s="303"/>
      <c r="D43" s="303"/>
      <c r="E43" s="303"/>
      <c r="F43" s="303"/>
      <c r="G43" s="303"/>
      <c r="H43" s="303"/>
      <c r="I43" s="303"/>
      <c r="J43" s="303"/>
      <c r="K43" s="303"/>
      <c r="L43" s="303"/>
      <c r="M43" s="303"/>
      <c r="N43" s="303"/>
      <c r="O43" s="303"/>
      <c r="P43" s="303"/>
      <c r="Q43" s="303"/>
      <c r="R43" s="303"/>
      <c r="S43" s="303"/>
      <c r="T43" s="303"/>
      <c r="U43" s="303"/>
      <c r="V43" s="303"/>
      <c r="W43" s="303"/>
      <c r="X43" s="303"/>
      <c r="Y43" s="303"/>
      <c r="Z43" s="303"/>
      <c r="AA43" s="303"/>
      <c r="AB43" s="303"/>
    </row>
    <row r="44" ht="15.75" customHeight="1" spans="1:28">
      <c r="A44" s="303"/>
      <c r="B44" s="303"/>
      <c r="C44" s="303"/>
      <c r="D44" s="303"/>
      <c r="E44" s="303"/>
      <c r="F44" s="303"/>
      <c r="G44" s="303"/>
      <c r="H44" s="303"/>
      <c r="I44" s="303"/>
      <c r="J44" s="303"/>
      <c r="K44" s="303"/>
      <c r="L44" s="303"/>
      <c r="M44" s="303"/>
      <c r="N44" s="303"/>
      <c r="O44" s="303"/>
      <c r="P44" s="303"/>
      <c r="Q44" s="303"/>
      <c r="R44" s="303"/>
      <c r="S44" s="303"/>
      <c r="T44" s="303"/>
      <c r="U44" s="303"/>
      <c r="V44" s="303"/>
      <c r="W44" s="303"/>
      <c r="X44" s="303"/>
      <c r="Y44" s="303"/>
      <c r="Z44" s="303"/>
      <c r="AA44" s="303"/>
      <c r="AB44" s="303"/>
    </row>
    <row r="45" ht="15.75" customHeight="1" spans="1:28">
      <c r="A45" s="303"/>
      <c r="B45" s="303"/>
      <c r="C45" s="303"/>
      <c r="D45" s="303"/>
      <c r="E45" s="303"/>
      <c r="F45" s="303"/>
      <c r="G45" s="303"/>
      <c r="H45" s="303"/>
      <c r="I45" s="303"/>
      <c r="J45" s="303"/>
      <c r="K45" s="303"/>
      <c r="L45" s="303"/>
      <c r="M45" s="303"/>
      <c r="N45" s="303"/>
      <c r="O45" s="303"/>
      <c r="P45" s="303"/>
      <c r="Q45" s="303"/>
      <c r="R45" s="303"/>
      <c r="S45" s="303"/>
      <c r="T45" s="303"/>
      <c r="U45" s="303"/>
      <c r="V45" s="303"/>
      <c r="W45" s="303"/>
      <c r="X45" s="303"/>
      <c r="Y45" s="303"/>
      <c r="Z45" s="303"/>
      <c r="AA45" s="303"/>
      <c r="AB45" s="303"/>
    </row>
    <row r="46" ht="15.75" customHeight="1" spans="1:28">
      <c r="A46" s="303"/>
      <c r="B46" s="303"/>
      <c r="C46" s="303"/>
      <c r="D46" s="303"/>
      <c r="E46" s="303"/>
      <c r="F46" s="303"/>
      <c r="G46" s="303"/>
      <c r="H46" s="303"/>
      <c r="I46" s="303"/>
      <c r="J46" s="303"/>
      <c r="K46" s="303"/>
      <c r="L46" s="303"/>
      <c r="M46" s="303"/>
      <c r="N46" s="303"/>
      <c r="O46" s="303"/>
      <c r="P46" s="303"/>
      <c r="Q46" s="303"/>
      <c r="R46" s="303"/>
      <c r="S46" s="303"/>
      <c r="T46" s="303"/>
      <c r="U46" s="303"/>
      <c r="V46" s="303"/>
      <c r="W46" s="303"/>
      <c r="X46" s="303"/>
      <c r="Y46" s="303"/>
      <c r="Z46" s="303"/>
      <c r="AA46" s="303"/>
      <c r="AB46" s="303"/>
    </row>
    <row r="47" ht="15.75" customHeight="1" spans="1:28">
      <c r="A47" s="303"/>
      <c r="B47" s="303"/>
      <c r="C47" s="303"/>
      <c r="D47" s="303"/>
      <c r="E47" s="303"/>
      <c r="F47" s="303"/>
      <c r="G47" s="303"/>
      <c r="H47" s="303"/>
      <c r="I47" s="303"/>
      <c r="J47" s="303"/>
      <c r="K47" s="303"/>
      <c r="L47" s="303"/>
      <c r="M47" s="303"/>
      <c r="N47" s="303"/>
      <c r="O47" s="303"/>
      <c r="P47" s="303"/>
      <c r="Q47" s="303"/>
      <c r="R47" s="303"/>
      <c r="S47" s="303"/>
      <c r="T47" s="303"/>
      <c r="U47" s="303"/>
      <c r="V47" s="303"/>
      <c r="W47" s="303"/>
      <c r="X47" s="303"/>
      <c r="Y47" s="303"/>
      <c r="Z47" s="303"/>
      <c r="AA47" s="303"/>
      <c r="AB47" s="303"/>
    </row>
    <row r="48" ht="15.75" customHeight="1" spans="1:28">
      <c r="A48" s="303"/>
      <c r="B48" s="303"/>
      <c r="C48" s="303"/>
      <c r="D48" s="303"/>
      <c r="E48" s="303"/>
      <c r="F48" s="303"/>
      <c r="G48" s="303"/>
      <c r="H48" s="303"/>
      <c r="I48" s="303"/>
      <c r="J48" s="303"/>
      <c r="K48" s="303"/>
      <c r="L48" s="303"/>
      <c r="M48" s="303"/>
      <c r="N48" s="303"/>
      <c r="O48" s="303"/>
      <c r="P48" s="303"/>
      <c r="Q48" s="303"/>
      <c r="R48" s="303"/>
      <c r="S48" s="303"/>
      <c r="T48" s="303"/>
      <c r="U48" s="303"/>
      <c r="V48" s="303"/>
      <c r="W48" s="303"/>
      <c r="X48" s="303"/>
      <c r="Y48" s="303"/>
      <c r="Z48" s="303"/>
      <c r="AA48" s="303"/>
      <c r="AB48" s="303"/>
    </row>
    <row r="49" ht="15.75" customHeight="1" spans="1:28">
      <c r="A49" s="303"/>
      <c r="B49" s="303"/>
      <c r="C49" s="303"/>
      <c r="D49" s="303"/>
      <c r="E49" s="303"/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303"/>
      <c r="U49" s="303"/>
      <c r="V49" s="303"/>
      <c r="W49" s="303"/>
      <c r="X49" s="303"/>
      <c r="Y49" s="303"/>
      <c r="Z49" s="303"/>
      <c r="AA49" s="303"/>
      <c r="AB49" s="303"/>
    </row>
    <row r="50" ht="15.75" customHeight="1" spans="1:28">
      <c r="A50" s="303"/>
      <c r="B50" s="303"/>
      <c r="C50" s="303"/>
      <c r="D50" s="303"/>
      <c r="E50" s="303"/>
      <c r="F50" s="303"/>
      <c r="G50" s="303"/>
      <c r="H50" s="303"/>
      <c r="I50" s="303"/>
      <c r="J50" s="303"/>
      <c r="K50" s="303"/>
      <c r="L50" s="303"/>
      <c r="M50" s="303"/>
      <c r="N50" s="303"/>
      <c r="O50" s="303"/>
      <c r="P50" s="303"/>
      <c r="Q50" s="303"/>
      <c r="R50" s="303"/>
      <c r="S50" s="303"/>
      <c r="T50" s="303"/>
      <c r="U50" s="303"/>
      <c r="V50" s="303"/>
      <c r="W50" s="303"/>
      <c r="X50" s="303"/>
      <c r="Y50" s="303"/>
      <c r="Z50" s="303"/>
      <c r="AA50" s="303"/>
      <c r="AB50" s="303"/>
    </row>
    <row r="51" ht="15.75" customHeight="1" spans="1:28">
      <c r="A51" s="303"/>
      <c r="B51" s="303"/>
      <c r="C51" s="303"/>
      <c r="D51" s="303"/>
      <c r="E51" s="303"/>
      <c r="F51" s="303"/>
      <c r="G51" s="303"/>
      <c r="H51" s="303"/>
      <c r="I51" s="303"/>
      <c r="J51" s="303"/>
      <c r="K51" s="303"/>
      <c r="L51" s="303"/>
      <c r="M51" s="303"/>
      <c r="N51" s="303"/>
      <c r="O51" s="303"/>
      <c r="P51" s="303"/>
      <c r="Q51" s="303"/>
      <c r="R51" s="303"/>
      <c r="S51" s="303"/>
      <c r="T51" s="303"/>
      <c r="U51" s="303"/>
      <c r="V51" s="303"/>
      <c r="W51" s="303"/>
      <c r="X51" s="303"/>
      <c r="Y51" s="303"/>
      <c r="Z51" s="303"/>
      <c r="AA51" s="303"/>
      <c r="AB51" s="303"/>
    </row>
    <row r="52" ht="15.75" customHeight="1" spans="1:28">
      <c r="A52" s="303"/>
      <c r="B52" s="303"/>
      <c r="C52" s="303"/>
      <c r="D52" s="303"/>
      <c r="E52" s="303"/>
      <c r="F52" s="303"/>
      <c r="G52" s="303"/>
      <c r="H52" s="303"/>
      <c r="I52" s="303"/>
      <c r="J52" s="303"/>
      <c r="K52" s="303"/>
      <c r="L52" s="303"/>
      <c r="M52" s="303"/>
      <c r="N52" s="303"/>
      <c r="O52" s="303"/>
      <c r="P52" s="303"/>
      <c r="Q52" s="303"/>
      <c r="R52" s="303"/>
      <c r="S52" s="303"/>
      <c r="T52" s="303"/>
      <c r="U52" s="303"/>
      <c r="V52" s="303"/>
      <c r="W52" s="303"/>
      <c r="X52" s="303"/>
      <c r="Y52" s="303"/>
      <c r="Z52" s="303"/>
      <c r="AA52" s="303"/>
      <c r="AB52" s="303"/>
    </row>
    <row r="53" ht="15.75" customHeight="1" spans="1:28">
      <c r="A53" s="303"/>
      <c r="B53" s="303"/>
      <c r="C53" s="303"/>
      <c r="D53" s="303"/>
      <c r="E53" s="303"/>
      <c r="F53" s="303"/>
      <c r="G53" s="303"/>
      <c r="H53" s="303"/>
      <c r="I53" s="303"/>
      <c r="J53" s="303"/>
      <c r="K53" s="303"/>
      <c r="L53" s="303"/>
      <c r="M53" s="303"/>
      <c r="N53" s="303"/>
      <c r="O53" s="303"/>
      <c r="P53" s="303"/>
      <c r="Q53" s="303"/>
      <c r="R53" s="303"/>
      <c r="S53" s="303"/>
      <c r="T53" s="303"/>
      <c r="U53" s="303"/>
      <c r="V53" s="303"/>
      <c r="W53" s="303"/>
      <c r="X53" s="303"/>
      <c r="Y53" s="303"/>
      <c r="Z53" s="303"/>
      <c r="AA53" s="303"/>
      <c r="AB53" s="303"/>
    </row>
    <row r="54" ht="15.75" customHeight="1" spans="1:28">
      <c r="A54" s="303"/>
      <c r="B54" s="303"/>
      <c r="C54" s="303"/>
      <c r="D54" s="303"/>
      <c r="E54" s="303"/>
      <c r="F54" s="303"/>
      <c r="G54" s="303"/>
      <c r="H54" s="303"/>
      <c r="I54" s="303"/>
      <c r="J54" s="303"/>
      <c r="K54" s="303"/>
      <c r="L54" s="303"/>
      <c r="M54" s="303"/>
      <c r="N54" s="303"/>
      <c r="O54" s="303"/>
      <c r="P54" s="303"/>
      <c r="Q54" s="303"/>
      <c r="R54" s="303"/>
      <c r="S54" s="303"/>
      <c r="T54" s="303"/>
      <c r="U54" s="303"/>
      <c r="V54" s="303"/>
      <c r="W54" s="303"/>
      <c r="X54" s="303"/>
      <c r="Y54" s="303"/>
      <c r="Z54" s="303"/>
      <c r="AA54" s="303"/>
      <c r="AB54" s="303"/>
    </row>
    <row r="55" ht="15.75" customHeight="1" spans="1:28">
      <c r="A55" s="303"/>
      <c r="B55" s="303"/>
      <c r="C55" s="303"/>
      <c r="D55" s="303"/>
      <c r="E55" s="303"/>
      <c r="F55" s="303"/>
      <c r="G55" s="303"/>
      <c r="H55" s="303"/>
      <c r="I55" s="303"/>
      <c r="J55" s="303"/>
      <c r="K55" s="303"/>
      <c r="L55" s="303"/>
      <c r="M55" s="303"/>
      <c r="N55" s="303"/>
      <c r="O55" s="303"/>
      <c r="P55" s="303"/>
      <c r="Q55" s="303"/>
      <c r="R55" s="303"/>
      <c r="S55" s="303"/>
      <c r="T55" s="303"/>
      <c r="U55" s="303"/>
      <c r="V55" s="303"/>
      <c r="W55" s="303"/>
      <c r="X55" s="303"/>
      <c r="Y55" s="303"/>
      <c r="Z55" s="303"/>
      <c r="AA55" s="303"/>
      <c r="AB55" s="303"/>
    </row>
    <row r="56" ht="15.75" customHeight="1" spans="1:28">
      <c r="A56" s="303"/>
      <c r="B56" s="303"/>
      <c r="C56" s="303"/>
      <c r="D56" s="303"/>
      <c r="E56" s="303"/>
      <c r="F56" s="303"/>
      <c r="G56" s="303"/>
      <c r="H56" s="303"/>
      <c r="I56" s="303"/>
      <c r="J56" s="303"/>
      <c r="K56" s="303"/>
      <c r="L56" s="303"/>
      <c r="M56" s="303"/>
      <c r="N56" s="303"/>
      <c r="O56" s="303"/>
      <c r="P56" s="303"/>
      <c r="Q56" s="303"/>
      <c r="R56" s="303"/>
      <c r="S56" s="303"/>
      <c r="T56" s="303"/>
      <c r="U56" s="303"/>
      <c r="V56" s="303"/>
      <c r="W56" s="303"/>
      <c r="X56" s="303"/>
      <c r="Y56" s="303"/>
      <c r="Z56" s="303"/>
      <c r="AA56" s="303"/>
      <c r="AB56" s="303"/>
    </row>
    <row r="57" ht="15.75" customHeight="1" spans="1:28">
      <c r="A57" s="303"/>
      <c r="B57" s="303"/>
      <c r="C57" s="303"/>
      <c r="D57" s="303"/>
      <c r="E57" s="303"/>
      <c r="F57" s="303"/>
      <c r="G57" s="303"/>
      <c r="H57" s="303"/>
      <c r="I57" s="303"/>
      <c r="J57" s="303"/>
      <c r="K57" s="303"/>
      <c r="L57" s="303"/>
      <c r="M57" s="303"/>
      <c r="N57" s="303"/>
      <c r="O57" s="303"/>
      <c r="P57" s="303"/>
      <c r="Q57" s="303"/>
      <c r="R57" s="303"/>
      <c r="S57" s="303"/>
      <c r="T57" s="303"/>
      <c r="U57" s="303"/>
      <c r="V57" s="303"/>
      <c r="W57" s="303"/>
      <c r="X57" s="303"/>
      <c r="Y57" s="303"/>
      <c r="Z57" s="303"/>
      <c r="AA57" s="303"/>
      <c r="AB57" s="303"/>
    </row>
    <row r="58" ht="15.75" customHeight="1" spans="1:28">
      <c r="A58" s="303"/>
      <c r="B58" s="303"/>
      <c r="C58" s="303"/>
      <c r="D58" s="303"/>
      <c r="E58" s="303"/>
      <c r="F58" s="303"/>
      <c r="G58" s="303"/>
      <c r="H58" s="303"/>
      <c r="I58" s="303"/>
      <c r="J58" s="303"/>
      <c r="K58" s="303"/>
      <c r="L58" s="303"/>
      <c r="M58" s="303"/>
      <c r="N58" s="303"/>
      <c r="O58" s="303"/>
      <c r="P58" s="303"/>
      <c r="Q58" s="303"/>
      <c r="R58" s="303"/>
      <c r="S58" s="303"/>
      <c r="T58" s="303"/>
      <c r="U58" s="303"/>
      <c r="V58" s="303"/>
      <c r="W58" s="303"/>
      <c r="X58" s="303"/>
      <c r="Y58" s="303"/>
      <c r="Z58" s="303"/>
      <c r="AA58" s="303"/>
      <c r="AB58" s="303"/>
    </row>
    <row r="59" ht="15.75" customHeight="1" spans="1:28">
      <c r="A59" s="303"/>
      <c r="B59" s="303"/>
      <c r="C59" s="303"/>
      <c r="D59" s="303"/>
      <c r="E59" s="303"/>
      <c r="F59" s="303"/>
      <c r="G59" s="303"/>
      <c r="H59" s="303"/>
      <c r="I59" s="303"/>
      <c r="J59" s="303"/>
      <c r="K59" s="303"/>
      <c r="L59" s="303"/>
      <c r="M59" s="303"/>
      <c r="N59" s="303"/>
      <c r="O59" s="303"/>
      <c r="P59" s="303"/>
      <c r="Q59" s="303"/>
      <c r="R59" s="303"/>
      <c r="S59" s="303"/>
      <c r="T59" s="303"/>
      <c r="U59" s="303"/>
      <c r="V59" s="303"/>
      <c r="W59" s="303"/>
      <c r="X59" s="303"/>
      <c r="Y59" s="303"/>
      <c r="Z59" s="303"/>
      <c r="AA59" s="303"/>
      <c r="AB59" s="303"/>
    </row>
    <row r="60" ht="15.75" customHeight="1" spans="1:28">
      <c r="A60" s="303"/>
      <c r="B60" s="303"/>
      <c r="C60" s="303"/>
      <c r="D60" s="303"/>
      <c r="E60" s="303"/>
      <c r="F60" s="303"/>
      <c r="G60" s="303"/>
      <c r="H60" s="303"/>
      <c r="I60" s="303"/>
      <c r="J60" s="303"/>
      <c r="K60" s="303"/>
      <c r="L60" s="303"/>
      <c r="M60" s="303"/>
      <c r="N60" s="303"/>
      <c r="O60" s="303"/>
      <c r="P60" s="303"/>
      <c r="Q60" s="303"/>
      <c r="R60" s="303"/>
      <c r="S60" s="303"/>
      <c r="T60" s="303"/>
      <c r="U60" s="303"/>
      <c r="V60" s="303"/>
      <c r="W60" s="303"/>
      <c r="X60" s="303"/>
      <c r="Y60" s="303"/>
      <c r="Z60" s="303"/>
      <c r="AA60" s="303"/>
      <c r="AB60" s="303"/>
    </row>
    <row r="61" ht="15.75" customHeight="1" spans="1:28">
      <c r="A61" s="303"/>
      <c r="B61" s="303"/>
      <c r="C61" s="303"/>
      <c r="D61" s="303"/>
      <c r="E61" s="303"/>
      <c r="F61" s="303"/>
      <c r="G61" s="303"/>
      <c r="H61" s="303"/>
      <c r="I61" s="303"/>
      <c r="J61" s="303"/>
      <c r="K61" s="303"/>
      <c r="L61" s="303"/>
      <c r="M61" s="303"/>
      <c r="N61" s="303"/>
      <c r="O61" s="303"/>
      <c r="P61" s="303"/>
      <c r="Q61" s="303"/>
      <c r="R61" s="303"/>
      <c r="S61" s="303"/>
      <c r="T61" s="303"/>
      <c r="U61" s="303"/>
      <c r="V61" s="303"/>
      <c r="W61" s="303"/>
      <c r="X61" s="303"/>
      <c r="Y61" s="303"/>
      <c r="Z61" s="303"/>
      <c r="AA61" s="303"/>
      <c r="AB61" s="303"/>
    </row>
    <row r="62" ht="15.75" customHeight="1" spans="1:28">
      <c r="A62" s="303"/>
      <c r="B62" s="303"/>
      <c r="C62" s="303"/>
      <c r="D62" s="303"/>
      <c r="E62" s="303"/>
      <c r="F62" s="303"/>
      <c r="G62" s="303"/>
      <c r="H62" s="303"/>
      <c r="I62" s="303"/>
      <c r="J62" s="303"/>
      <c r="K62" s="303"/>
      <c r="L62" s="303"/>
      <c r="M62" s="303"/>
      <c r="N62" s="303"/>
      <c r="O62" s="303"/>
      <c r="P62" s="303"/>
      <c r="Q62" s="303"/>
      <c r="R62" s="303"/>
      <c r="S62" s="303"/>
      <c r="T62" s="303"/>
      <c r="U62" s="303"/>
      <c r="V62" s="303"/>
      <c r="W62" s="303"/>
      <c r="X62" s="303"/>
      <c r="Y62" s="303"/>
      <c r="Z62" s="303"/>
      <c r="AA62" s="303"/>
      <c r="AB62" s="303"/>
    </row>
    <row r="63" ht="15.75" customHeight="1" spans="1:28">
      <c r="A63" s="303"/>
      <c r="B63" s="303"/>
      <c r="C63" s="303"/>
      <c r="D63" s="303"/>
      <c r="E63" s="303"/>
      <c r="F63" s="303"/>
      <c r="G63" s="303"/>
      <c r="H63" s="303"/>
      <c r="I63" s="303"/>
      <c r="J63" s="303"/>
      <c r="K63" s="303"/>
      <c r="L63" s="303"/>
      <c r="M63" s="303"/>
      <c r="N63" s="303"/>
      <c r="O63" s="303"/>
      <c r="P63" s="303"/>
      <c r="Q63" s="303"/>
      <c r="R63" s="303"/>
      <c r="S63" s="303"/>
      <c r="T63" s="303"/>
      <c r="U63" s="303"/>
      <c r="V63" s="303"/>
      <c r="W63" s="303"/>
      <c r="X63" s="303"/>
      <c r="Y63" s="303"/>
      <c r="Z63" s="303"/>
      <c r="AA63" s="303"/>
      <c r="AB63" s="303"/>
    </row>
    <row r="64" ht="15.75" customHeight="1" spans="1:28">
      <c r="A64" s="303"/>
      <c r="B64" s="303"/>
      <c r="C64" s="303"/>
      <c r="D64" s="303"/>
      <c r="E64" s="303"/>
      <c r="F64" s="303"/>
      <c r="G64" s="303"/>
      <c r="H64" s="303"/>
      <c r="I64" s="303"/>
      <c r="J64" s="303"/>
      <c r="K64" s="303"/>
      <c r="L64" s="303"/>
      <c r="M64" s="303"/>
      <c r="N64" s="303"/>
      <c r="O64" s="303"/>
      <c r="P64" s="303"/>
      <c r="Q64" s="303"/>
      <c r="R64" s="303"/>
      <c r="S64" s="303"/>
      <c r="T64" s="303"/>
      <c r="U64" s="303"/>
      <c r="V64" s="303"/>
      <c r="W64" s="303"/>
      <c r="X64" s="303"/>
      <c r="Y64" s="303"/>
      <c r="Z64" s="303"/>
      <c r="AA64" s="303"/>
      <c r="AB64" s="303"/>
    </row>
    <row r="65" ht="15.75" customHeight="1" spans="1:28">
      <c r="A65" s="303"/>
      <c r="B65" s="303"/>
      <c r="C65" s="303"/>
      <c r="D65" s="303"/>
      <c r="E65" s="303"/>
      <c r="F65" s="303"/>
      <c r="G65" s="303"/>
      <c r="H65" s="303"/>
      <c r="I65" s="303"/>
      <c r="J65" s="303"/>
      <c r="K65" s="303"/>
      <c r="L65" s="303"/>
      <c r="M65" s="303"/>
      <c r="N65" s="303"/>
      <c r="O65" s="303"/>
      <c r="P65" s="303"/>
      <c r="Q65" s="303"/>
      <c r="R65" s="303"/>
      <c r="S65" s="303"/>
      <c r="T65" s="303"/>
      <c r="U65" s="303"/>
      <c r="V65" s="303"/>
      <c r="W65" s="303"/>
      <c r="X65" s="303"/>
      <c r="Y65" s="303"/>
      <c r="Z65" s="303"/>
      <c r="AA65" s="303"/>
      <c r="AB65" s="303"/>
    </row>
    <row r="66" ht="15.75" customHeight="1" spans="1:28">
      <c r="A66" s="303"/>
      <c r="B66" s="303"/>
      <c r="C66" s="303"/>
      <c r="D66" s="303"/>
      <c r="E66" s="303"/>
      <c r="F66" s="303"/>
      <c r="G66" s="303"/>
      <c r="H66" s="303"/>
      <c r="I66" s="303"/>
      <c r="J66" s="303"/>
      <c r="K66" s="303"/>
      <c r="L66" s="303"/>
      <c r="M66" s="303"/>
      <c r="N66" s="303"/>
      <c r="O66" s="303"/>
      <c r="P66" s="303"/>
      <c r="Q66" s="303"/>
      <c r="R66" s="303"/>
      <c r="S66" s="303"/>
      <c r="T66" s="303"/>
      <c r="U66" s="303"/>
      <c r="V66" s="303"/>
      <c r="W66" s="303"/>
      <c r="X66" s="303"/>
      <c r="Y66" s="303"/>
      <c r="Z66" s="303"/>
      <c r="AA66" s="303"/>
      <c r="AB66" s="303"/>
    </row>
    <row r="67" ht="15.75" customHeight="1" spans="1:28">
      <c r="A67" s="303"/>
      <c r="B67" s="303"/>
      <c r="C67" s="303"/>
      <c r="D67" s="303"/>
      <c r="E67" s="303"/>
      <c r="F67" s="303"/>
      <c r="G67" s="303"/>
      <c r="H67" s="303"/>
      <c r="I67" s="303"/>
      <c r="J67" s="303"/>
      <c r="K67" s="303"/>
      <c r="L67" s="303"/>
      <c r="M67" s="303"/>
      <c r="N67" s="303"/>
      <c r="O67" s="303"/>
      <c r="P67" s="303"/>
      <c r="Q67" s="303"/>
      <c r="R67" s="303"/>
      <c r="S67" s="303"/>
      <c r="T67" s="303"/>
      <c r="U67" s="303"/>
      <c r="V67" s="303"/>
      <c r="W67" s="303"/>
      <c r="X67" s="303"/>
      <c r="Y67" s="303"/>
      <c r="Z67" s="303"/>
      <c r="AA67" s="303"/>
      <c r="AB67" s="303"/>
    </row>
    <row r="68" ht="15.75" customHeight="1" spans="1:28">
      <c r="A68" s="303"/>
      <c r="B68" s="303"/>
      <c r="C68" s="303"/>
      <c r="D68" s="303"/>
      <c r="E68" s="303"/>
      <c r="F68" s="303"/>
      <c r="G68" s="303"/>
      <c r="H68" s="303"/>
      <c r="I68" s="303"/>
      <c r="J68" s="303"/>
      <c r="K68" s="303"/>
      <c r="L68" s="303"/>
      <c r="M68" s="303"/>
      <c r="N68" s="303"/>
      <c r="O68" s="303"/>
      <c r="P68" s="303"/>
      <c r="Q68" s="303"/>
      <c r="R68" s="303"/>
      <c r="S68" s="303"/>
      <c r="T68" s="303"/>
      <c r="U68" s="303"/>
      <c r="V68" s="303"/>
      <c r="W68" s="303"/>
      <c r="X68" s="303"/>
      <c r="Y68" s="303"/>
      <c r="Z68" s="303"/>
      <c r="AA68" s="303"/>
      <c r="AB68" s="303"/>
    </row>
    <row r="69" ht="15.75" customHeight="1" spans="1:28">
      <c r="A69" s="303"/>
      <c r="B69" s="303"/>
      <c r="C69" s="303"/>
      <c r="D69" s="303"/>
      <c r="E69" s="303"/>
      <c r="F69" s="303"/>
      <c r="G69" s="303"/>
      <c r="H69" s="303"/>
      <c r="I69" s="303"/>
      <c r="J69" s="303"/>
      <c r="K69" s="303"/>
      <c r="L69" s="303"/>
      <c r="M69" s="303"/>
      <c r="N69" s="303"/>
      <c r="O69" s="303"/>
      <c r="P69" s="303"/>
      <c r="Q69" s="303"/>
      <c r="R69" s="303"/>
      <c r="S69" s="303"/>
      <c r="T69" s="303"/>
      <c r="U69" s="303"/>
      <c r="V69" s="303"/>
      <c r="W69" s="303"/>
      <c r="X69" s="303"/>
      <c r="Y69" s="303"/>
      <c r="Z69" s="303"/>
      <c r="AA69" s="303"/>
      <c r="AB69" s="303"/>
    </row>
    <row r="70" ht="15.75" customHeight="1" spans="1:28">
      <c r="A70" s="303"/>
      <c r="B70" s="303"/>
      <c r="C70" s="303"/>
      <c r="D70" s="303"/>
      <c r="E70" s="303"/>
      <c r="F70" s="303"/>
      <c r="G70" s="303"/>
      <c r="H70" s="303"/>
      <c r="I70" s="303"/>
      <c r="J70" s="303"/>
      <c r="K70" s="303"/>
      <c r="L70" s="303"/>
      <c r="M70" s="303"/>
      <c r="N70" s="303"/>
      <c r="O70" s="303"/>
      <c r="P70" s="303"/>
      <c r="Q70" s="303"/>
      <c r="R70" s="303"/>
      <c r="S70" s="303"/>
      <c r="T70" s="303"/>
      <c r="U70" s="303"/>
      <c r="V70" s="303"/>
      <c r="W70" s="303"/>
      <c r="X70" s="303"/>
      <c r="Y70" s="303"/>
      <c r="Z70" s="303"/>
      <c r="AA70" s="303"/>
      <c r="AB70" s="303"/>
    </row>
    <row r="71" ht="15.75" customHeight="1" spans="1:28">
      <c r="A71" s="303"/>
      <c r="B71" s="303"/>
      <c r="C71" s="303"/>
      <c r="D71" s="303"/>
      <c r="E71" s="303"/>
      <c r="F71" s="303"/>
      <c r="G71" s="303"/>
      <c r="H71" s="303"/>
      <c r="I71" s="303"/>
      <c r="J71" s="303"/>
      <c r="K71" s="303"/>
      <c r="L71" s="303"/>
      <c r="M71" s="303"/>
      <c r="N71" s="303"/>
      <c r="O71" s="303"/>
      <c r="P71" s="303"/>
      <c r="Q71" s="303"/>
      <c r="R71" s="303"/>
      <c r="S71" s="303"/>
      <c r="T71" s="303"/>
      <c r="U71" s="303"/>
      <c r="V71" s="303"/>
      <c r="W71" s="303"/>
      <c r="X71" s="303"/>
      <c r="Y71" s="303"/>
      <c r="Z71" s="303"/>
      <c r="AA71" s="303"/>
      <c r="AB71" s="303"/>
    </row>
    <row r="72" ht="15.75" customHeight="1" spans="1:28">
      <c r="A72" s="303"/>
      <c r="B72" s="303"/>
      <c r="C72" s="303"/>
      <c r="D72" s="303"/>
      <c r="E72" s="303"/>
      <c r="F72" s="303"/>
      <c r="G72" s="303"/>
      <c r="H72" s="303"/>
      <c r="I72" s="303"/>
      <c r="J72" s="303"/>
      <c r="K72" s="303"/>
      <c r="L72" s="303"/>
      <c r="M72" s="303"/>
      <c r="N72" s="303"/>
      <c r="O72" s="303"/>
      <c r="P72" s="303"/>
      <c r="Q72" s="303"/>
      <c r="R72" s="303"/>
      <c r="S72" s="303"/>
      <c r="T72" s="303"/>
      <c r="U72" s="303"/>
      <c r="V72" s="303"/>
      <c r="W72" s="303"/>
      <c r="X72" s="303"/>
      <c r="Y72" s="303"/>
      <c r="Z72" s="303"/>
      <c r="AA72" s="303"/>
      <c r="AB72" s="303"/>
    </row>
    <row r="73" ht="15.75" customHeight="1" spans="1:28">
      <c r="A73" s="303"/>
      <c r="B73" s="303"/>
      <c r="C73" s="303"/>
      <c r="D73" s="303"/>
      <c r="E73" s="303"/>
      <c r="F73" s="303"/>
      <c r="G73" s="303"/>
      <c r="H73" s="303"/>
      <c r="I73" s="303"/>
      <c r="J73" s="303"/>
      <c r="K73" s="303"/>
      <c r="L73" s="303"/>
      <c r="M73" s="303"/>
      <c r="N73" s="303"/>
      <c r="O73" s="303"/>
      <c r="P73" s="303"/>
      <c r="Q73" s="303"/>
      <c r="R73" s="303"/>
      <c r="S73" s="303"/>
      <c r="T73" s="303"/>
      <c r="U73" s="303"/>
      <c r="V73" s="303"/>
      <c r="W73" s="303"/>
      <c r="X73" s="303"/>
      <c r="Y73" s="303"/>
      <c r="Z73" s="303"/>
      <c r="AA73" s="303"/>
      <c r="AB73" s="303"/>
    </row>
    <row r="74" ht="15.75" customHeight="1" spans="1:28">
      <c r="A74" s="303"/>
      <c r="B74" s="303"/>
      <c r="C74" s="303"/>
      <c r="D74" s="303"/>
      <c r="E74" s="303"/>
      <c r="F74" s="303"/>
      <c r="G74" s="303"/>
      <c r="H74" s="303"/>
      <c r="I74" s="303"/>
      <c r="J74" s="303"/>
      <c r="K74" s="303"/>
      <c r="L74" s="303"/>
      <c r="M74" s="303"/>
      <c r="N74" s="303"/>
      <c r="O74" s="303"/>
      <c r="P74" s="303"/>
      <c r="Q74" s="303"/>
      <c r="R74" s="303"/>
      <c r="S74" s="303"/>
      <c r="T74" s="303"/>
      <c r="U74" s="303"/>
      <c r="V74" s="303"/>
      <c r="W74" s="303"/>
      <c r="X74" s="303"/>
      <c r="Y74" s="303"/>
      <c r="Z74" s="303"/>
      <c r="AA74" s="303"/>
      <c r="AB74" s="303"/>
    </row>
    <row r="75" ht="15.75" customHeight="1" spans="1:28">
      <c r="A75" s="303"/>
      <c r="B75" s="303"/>
      <c r="C75" s="303"/>
      <c r="D75" s="303"/>
      <c r="E75" s="303"/>
      <c r="F75" s="303"/>
      <c r="G75" s="303"/>
      <c r="H75" s="303"/>
      <c r="I75" s="303"/>
      <c r="J75" s="303"/>
      <c r="K75" s="303"/>
      <c r="L75" s="303"/>
      <c r="M75" s="303"/>
      <c r="N75" s="303"/>
      <c r="O75" s="303"/>
      <c r="P75" s="303"/>
      <c r="Q75" s="303"/>
      <c r="R75" s="303"/>
      <c r="S75" s="303"/>
      <c r="T75" s="303"/>
      <c r="U75" s="303"/>
      <c r="V75" s="303"/>
      <c r="W75" s="303"/>
      <c r="X75" s="303"/>
      <c r="Y75" s="303"/>
      <c r="Z75" s="303"/>
      <c r="AA75" s="303"/>
      <c r="AB75" s="303"/>
    </row>
    <row r="76" ht="15.75" customHeight="1" spans="1:28">
      <c r="A76" s="303"/>
      <c r="B76" s="303"/>
      <c r="C76" s="303"/>
      <c r="D76" s="303"/>
      <c r="E76" s="303"/>
      <c r="F76" s="303"/>
      <c r="G76" s="303"/>
      <c r="H76" s="303"/>
      <c r="I76" s="303"/>
      <c r="J76" s="303"/>
      <c r="K76" s="303"/>
      <c r="L76" s="303"/>
      <c r="M76" s="303"/>
      <c r="N76" s="303"/>
      <c r="O76" s="303"/>
      <c r="P76" s="303"/>
      <c r="Q76" s="303"/>
      <c r="R76" s="303"/>
      <c r="S76" s="303"/>
      <c r="T76" s="303"/>
      <c r="U76" s="303"/>
      <c r="V76" s="303"/>
      <c r="W76" s="303"/>
      <c r="X76" s="303"/>
      <c r="Y76" s="303"/>
      <c r="Z76" s="303"/>
      <c r="AA76" s="303"/>
      <c r="AB76" s="303"/>
    </row>
    <row r="77" ht="15.75" customHeight="1" spans="1:28">
      <c r="A77" s="303"/>
      <c r="B77" s="303"/>
      <c r="C77" s="303"/>
      <c r="D77" s="303"/>
      <c r="E77" s="303"/>
      <c r="F77" s="303"/>
      <c r="G77" s="303"/>
      <c r="H77" s="303"/>
      <c r="I77" s="303"/>
      <c r="J77" s="303"/>
      <c r="K77" s="303"/>
      <c r="L77" s="303"/>
      <c r="M77" s="303"/>
      <c r="N77" s="303"/>
      <c r="O77" s="303"/>
      <c r="P77" s="303"/>
      <c r="Q77" s="303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</row>
    <row r="78" ht="15.75" customHeight="1" spans="1:28">
      <c r="A78" s="303"/>
      <c r="B78" s="303"/>
      <c r="C78" s="303"/>
      <c r="D78" s="303"/>
      <c r="E78" s="303"/>
      <c r="F78" s="303"/>
      <c r="G78" s="303"/>
      <c r="H78" s="303"/>
      <c r="I78" s="303"/>
      <c r="J78" s="303"/>
      <c r="K78" s="303"/>
      <c r="L78" s="303"/>
      <c r="M78" s="303"/>
      <c r="N78" s="303"/>
      <c r="O78" s="303"/>
      <c r="P78" s="303"/>
      <c r="Q78" s="303"/>
      <c r="R78" s="303"/>
      <c r="S78" s="303"/>
      <c r="T78" s="303"/>
      <c r="U78" s="303"/>
      <c r="V78" s="303"/>
      <c r="W78" s="303"/>
      <c r="X78" s="303"/>
      <c r="Y78" s="303"/>
      <c r="Z78" s="303"/>
      <c r="AA78" s="303"/>
      <c r="AB78" s="303"/>
    </row>
    <row r="79" ht="15.75" customHeight="1" spans="1:28">
      <c r="A79" s="303"/>
      <c r="B79" s="303"/>
      <c r="C79" s="303"/>
      <c r="D79" s="303"/>
      <c r="E79" s="303"/>
      <c r="F79" s="303"/>
      <c r="G79" s="303"/>
      <c r="H79" s="303"/>
      <c r="I79" s="303"/>
      <c r="J79" s="303"/>
      <c r="K79" s="303"/>
      <c r="L79" s="303"/>
      <c r="M79" s="303"/>
      <c r="N79" s="303"/>
      <c r="O79" s="303"/>
      <c r="P79" s="303"/>
      <c r="Q79" s="303"/>
      <c r="R79" s="303"/>
      <c r="S79" s="303"/>
      <c r="T79" s="303"/>
      <c r="U79" s="303"/>
      <c r="V79" s="303"/>
      <c r="W79" s="303"/>
      <c r="X79" s="303"/>
      <c r="Y79" s="303"/>
      <c r="Z79" s="303"/>
      <c r="AA79" s="303"/>
      <c r="AB79" s="303"/>
    </row>
    <row r="80" ht="15.75" customHeight="1" spans="1:28">
      <c r="A80" s="303"/>
      <c r="B80" s="303"/>
      <c r="C80" s="303"/>
      <c r="D80" s="303"/>
      <c r="E80" s="303"/>
      <c r="F80" s="303"/>
      <c r="G80" s="303"/>
      <c r="H80" s="303"/>
      <c r="I80" s="303"/>
      <c r="J80" s="303"/>
      <c r="K80" s="303"/>
      <c r="L80" s="303"/>
      <c r="M80" s="303"/>
      <c r="N80" s="303"/>
      <c r="O80" s="303"/>
      <c r="P80" s="303"/>
      <c r="Q80" s="303"/>
      <c r="R80" s="303"/>
      <c r="S80" s="303"/>
      <c r="T80" s="303"/>
      <c r="U80" s="303"/>
      <c r="V80" s="303"/>
      <c r="W80" s="303"/>
      <c r="X80" s="303"/>
      <c r="Y80" s="303"/>
      <c r="Z80" s="303"/>
      <c r="AA80" s="303"/>
      <c r="AB80" s="303"/>
    </row>
    <row r="81" ht="15.75" customHeight="1" spans="1:28">
      <c r="A81" s="303"/>
      <c r="B81" s="303"/>
      <c r="C81" s="303"/>
      <c r="D81" s="303"/>
      <c r="E81" s="303"/>
      <c r="F81" s="303"/>
      <c r="G81" s="303"/>
      <c r="H81" s="303"/>
      <c r="I81" s="303"/>
      <c r="J81" s="303"/>
      <c r="K81" s="303"/>
      <c r="L81" s="303"/>
      <c r="M81" s="303"/>
      <c r="N81" s="303"/>
      <c r="O81" s="303"/>
      <c r="P81" s="303"/>
      <c r="Q81" s="303"/>
      <c r="R81" s="303"/>
      <c r="S81" s="303"/>
      <c r="T81" s="303"/>
      <c r="U81" s="303"/>
      <c r="V81" s="303"/>
      <c r="W81" s="303"/>
      <c r="X81" s="303"/>
      <c r="Y81" s="303"/>
      <c r="Z81" s="303"/>
      <c r="AA81" s="303"/>
      <c r="AB81" s="303"/>
    </row>
    <row r="82" ht="15.75" customHeight="1" spans="1:28">
      <c r="A82" s="303"/>
      <c r="B82" s="303"/>
      <c r="C82" s="303"/>
      <c r="D82" s="303"/>
      <c r="E82" s="303"/>
      <c r="F82" s="303"/>
      <c r="G82" s="303"/>
      <c r="H82" s="303"/>
      <c r="I82" s="303"/>
      <c r="J82" s="303"/>
      <c r="K82" s="303"/>
      <c r="L82" s="303"/>
      <c r="M82" s="303"/>
      <c r="N82" s="303"/>
      <c r="O82" s="303"/>
      <c r="P82" s="303"/>
      <c r="Q82" s="303"/>
      <c r="R82" s="303"/>
      <c r="S82" s="303"/>
      <c r="T82" s="303"/>
      <c r="U82" s="303"/>
      <c r="V82" s="303"/>
      <c r="W82" s="303"/>
      <c r="X82" s="303"/>
      <c r="Y82" s="303"/>
      <c r="Z82" s="303"/>
      <c r="AA82" s="303"/>
      <c r="AB82" s="303"/>
    </row>
    <row r="83" ht="15.75" customHeight="1" spans="1:28">
      <c r="A83" s="303"/>
      <c r="B83" s="303"/>
      <c r="C83" s="303"/>
      <c r="D83" s="303"/>
      <c r="E83" s="303"/>
      <c r="F83" s="303"/>
      <c r="G83" s="303"/>
      <c r="H83" s="303"/>
      <c r="I83" s="303"/>
      <c r="J83" s="303"/>
      <c r="K83" s="303"/>
      <c r="L83" s="303"/>
      <c r="M83" s="303"/>
      <c r="N83" s="303"/>
      <c r="O83" s="303"/>
      <c r="P83" s="303"/>
      <c r="Q83" s="303"/>
      <c r="R83" s="303"/>
      <c r="S83" s="303"/>
      <c r="T83" s="303"/>
      <c r="U83" s="303"/>
      <c r="V83" s="303"/>
      <c r="W83" s="303"/>
      <c r="X83" s="303"/>
      <c r="Y83" s="303"/>
      <c r="Z83" s="303"/>
      <c r="AA83" s="303"/>
      <c r="AB83" s="303"/>
    </row>
    <row r="84" ht="15.75" customHeight="1" spans="1:28">
      <c r="A84" s="303"/>
      <c r="B84" s="303"/>
      <c r="C84" s="303"/>
      <c r="D84" s="303"/>
      <c r="E84" s="303"/>
      <c r="F84" s="303"/>
      <c r="G84" s="303"/>
      <c r="H84" s="303"/>
      <c r="I84" s="303"/>
      <c r="J84" s="303"/>
      <c r="K84" s="303"/>
      <c r="L84" s="303"/>
      <c r="M84" s="303"/>
      <c r="N84" s="303"/>
      <c r="O84" s="303"/>
      <c r="P84" s="303"/>
      <c r="Q84" s="303"/>
      <c r="R84" s="303"/>
      <c r="S84" s="303"/>
      <c r="T84" s="303"/>
      <c r="U84" s="303"/>
      <c r="V84" s="303"/>
      <c r="W84" s="303"/>
      <c r="X84" s="303"/>
      <c r="Y84" s="303"/>
      <c r="Z84" s="303"/>
      <c r="AA84" s="303"/>
      <c r="AB84" s="303"/>
    </row>
    <row r="85" ht="15.75" customHeight="1" spans="1:28">
      <c r="A85" s="303"/>
      <c r="B85" s="303"/>
      <c r="C85" s="303"/>
      <c r="D85" s="303"/>
      <c r="E85" s="303"/>
      <c r="F85" s="303"/>
      <c r="G85" s="303"/>
      <c r="H85" s="303"/>
      <c r="I85" s="303"/>
      <c r="J85" s="303"/>
      <c r="K85" s="303"/>
      <c r="L85" s="303"/>
      <c r="M85" s="303"/>
      <c r="N85" s="303"/>
      <c r="O85" s="303"/>
      <c r="P85" s="303"/>
      <c r="Q85" s="303"/>
      <c r="R85" s="303"/>
      <c r="S85" s="303"/>
      <c r="T85" s="303"/>
      <c r="U85" s="303"/>
      <c r="V85" s="303"/>
      <c r="W85" s="303"/>
      <c r="X85" s="303"/>
      <c r="Y85" s="303"/>
      <c r="Z85" s="303"/>
      <c r="AA85" s="303"/>
      <c r="AB85" s="303"/>
    </row>
    <row r="86" ht="15.75" customHeight="1" spans="1:28">
      <c r="A86" s="303"/>
      <c r="B86" s="303"/>
      <c r="C86" s="303"/>
      <c r="D86" s="303"/>
      <c r="E86" s="303"/>
      <c r="F86" s="303"/>
      <c r="G86" s="303"/>
      <c r="H86" s="303"/>
      <c r="I86" s="303"/>
      <c r="J86" s="303"/>
      <c r="K86" s="303"/>
      <c r="L86" s="303"/>
      <c r="M86" s="303"/>
      <c r="N86" s="303"/>
      <c r="O86" s="303"/>
      <c r="P86" s="303"/>
      <c r="Q86" s="303"/>
      <c r="R86" s="303"/>
      <c r="S86" s="303"/>
      <c r="T86" s="303"/>
      <c r="U86" s="303"/>
      <c r="V86" s="303"/>
      <c r="W86" s="303"/>
      <c r="X86" s="303"/>
      <c r="Y86" s="303"/>
      <c r="Z86" s="303"/>
      <c r="AA86" s="303"/>
      <c r="AB86" s="303"/>
    </row>
    <row r="87" ht="15.75" customHeight="1" spans="1:28">
      <c r="A87" s="303"/>
      <c r="B87" s="303"/>
      <c r="C87" s="303"/>
      <c r="D87" s="303"/>
      <c r="E87" s="303"/>
      <c r="F87" s="303"/>
      <c r="G87" s="303"/>
      <c r="H87" s="303"/>
      <c r="I87" s="303"/>
      <c r="J87" s="303"/>
      <c r="K87" s="303"/>
      <c r="L87" s="303"/>
      <c r="M87" s="303"/>
      <c r="N87" s="303"/>
      <c r="O87" s="303"/>
      <c r="P87" s="303"/>
      <c r="Q87" s="303"/>
      <c r="R87" s="303"/>
      <c r="S87" s="303"/>
      <c r="T87" s="303"/>
      <c r="U87" s="303"/>
      <c r="V87" s="303"/>
      <c r="W87" s="303"/>
      <c r="X87" s="303"/>
      <c r="Y87" s="303"/>
      <c r="Z87" s="303"/>
      <c r="AA87" s="303"/>
      <c r="AB87" s="303"/>
    </row>
    <row r="88" ht="15.75" customHeight="1" spans="1:28">
      <c r="A88" s="303"/>
      <c r="B88" s="303"/>
      <c r="C88" s="303"/>
      <c r="D88" s="303"/>
      <c r="E88" s="303"/>
      <c r="F88" s="303"/>
      <c r="G88" s="303"/>
      <c r="H88" s="303"/>
      <c r="I88" s="303"/>
      <c r="J88" s="303"/>
      <c r="K88" s="303"/>
      <c r="L88" s="303"/>
      <c r="M88" s="303"/>
      <c r="N88" s="303"/>
      <c r="O88" s="303"/>
      <c r="P88" s="303"/>
      <c r="Q88" s="303"/>
      <c r="R88" s="303"/>
      <c r="S88" s="303"/>
      <c r="T88" s="303"/>
      <c r="U88" s="303"/>
      <c r="V88" s="303"/>
      <c r="W88" s="303"/>
      <c r="X88" s="303"/>
      <c r="Y88" s="303"/>
      <c r="Z88" s="303"/>
      <c r="AA88" s="303"/>
      <c r="AB88" s="303"/>
    </row>
    <row r="89" ht="15.75" customHeight="1" spans="1:28">
      <c r="A89" s="303"/>
      <c r="B89" s="303"/>
      <c r="C89" s="303"/>
      <c r="D89" s="303"/>
      <c r="E89" s="303"/>
      <c r="F89" s="303"/>
      <c r="G89" s="303"/>
      <c r="H89" s="303"/>
      <c r="I89" s="303"/>
      <c r="J89" s="303"/>
      <c r="K89" s="303"/>
      <c r="L89" s="303"/>
      <c r="M89" s="303"/>
      <c r="N89" s="303"/>
      <c r="O89" s="303"/>
      <c r="P89" s="303"/>
      <c r="Q89" s="303"/>
      <c r="R89" s="303"/>
      <c r="S89" s="303"/>
      <c r="T89" s="303"/>
      <c r="U89" s="303"/>
      <c r="V89" s="303"/>
      <c r="W89" s="303"/>
      <c r="X89" s="303"/>
      <c r="Y89" s="303"/>
      <c r="Z89" s="303"/>
      <c r="AA89" s="303"/>
      <c r="AB89" s="303"/>
    </row>
    <row r="90" ht="15.75" customHeight="1" spans="1:28">
      <c r="A90" s="303"/>
      <c r="B90" s="303"/>
      <c r="C90" s="303"/>
      <c r="D90" s="303"/>
      <c r="E90" s="303"/>
      <c r="F90" s="303"/>
      <c r="G90" s="303"/>
      <c r="H90" s="303"/>
      <c r="I90" s="303"/>
      <c r="J90" s="303"/>
      <c r="K90" s="303"/>
      <c r="L90" s="303"/>
      <c r="M90" s="303"/>
      <c r="N90" s="303"/>
      <c r="O90" s="303"/>
      <c r="P90" s="303"/>
      <c r="Q90" s="303"/>
      <c r="R90" s="303"/>
      <c r="S90" s="303"/>
      <c r="T90" s="303"/>
      <c r="U90" s="303"/>
      <c r="V90" s="303"/>
      <c r="W90" s="303"/>
      <c r="X90" s="303"/>
      <c r="Y90" s="303"/>
      <c r="Z90" s="303"/>
      <c r="AA90" s="303"/>
      <c r="AB90" s="303"/>
    </row>
    <row r="91" ht="15.75" customHeight="1" spans="1:28">
      <c r="A91" s="303"/>
      <c r="B91" s="303"/>
      <c r="C91" s="303"/>
      <c r="D91" s="303"/>
      <c r="E91" s="303"/>
      <c r="F91" s="303"/>
      <c r="G91" s="303"/>
      <c r="H91" s="303"/>
      <c r="I91" s="303"/>
      <c r="J91" s="303"/>
      <c r="K91" s="303"/>
      <c r="L91" s="303"/>
      <c r="M91" s="303"/>
      <c r="N91" s="303"/>
      <c r="O91" s="303"/>
      <c r="P91" s="303"/>
      <c r="Q91" s="303"/>
      <c r="R91" s="303"/>
      <c r="S91" s="303"/>
      <c r="T91" s="303"/>
      <c r="U91" s="303"/>
      <c r="V91" s="303"/>
      <c r="W91" s="303"/>
      <c r="X91" s="303"/>
      <c r="Y91" s="303"/>
      <c r="Z91" s="303"/>
      <c r="AA91" s="303"/>
      <c r="AB91" s="303"/>
    </row>
    <row r="92" ht="15.75" customHeight="1" spans="1:28">
      <c r="A92" s="303"/>
      <c r="B92" s="303"/>
      <c r="C92" s="303"/>
      <c r="D92" s="303"/>
      <c r="E92" s="303"/>
      <c r="F92" s="303"/>
      <c r="G92" s="303"/>
      <c r="H92" s="303"/>
      <c r="I92" s="303"/>
      <c r="J92" s="303"/>
      <c r="K92" s="303"/>
      <c r="L92" s="303"/>
      <c r="M92" s="303"/>
      <c r="N92" s="303"/>
      <c r="O92" s="303"/>
      <c r="P92" s="303"/>
      <c r="Q92" s="303"/>
      <c r="R92" s="303"/>
      <c r="S92" s="303"/>
      <c r="T92" s="303"/>
      <c r="U92" s="303"/>
      <c r="V92" s="303"/>
      <c r="W92" s="303"/>
      <c r="X92" s="303"/>
      <c r="Y92" s="303"/>
      <c r="Z92" s="303"/>
      <c r="AA92" s="303"/>
      <c r="AB92" s="303"/>
    </row>
    <row r="93" ht="15.75" customHeight="1" spans="1:28">
      <c r="A93" s="303"/>
      <c r="B93" s="303"/>
      <c r="C93" s="303"/>
      <c r="D93" s="303"/>
      <c r="E93" s="303"/>
      <c r="F93" s="303"/>
      <c r="G93" s="303"/>
      <c r="H93" s="303"/>
      <c r="I93" s="303"/>
      <c r="J93" s="303"/>
      <c r="K93" s="303"/>
      <c r="L93" s="303"/>
      <c r="M93" s="303"/>
      <c r="N93" s="303"/>
      <c r="O93" s="303"/>
      <c r="P93" s="303"/>
      <c r="Q93" s="303"/>
      <c r="R93" s="303"/>
      <c r="S93" s="303"/>
      <c r="T93" s="303"/>
      <c r="U93" s="303"/>
      <c r="V93" s="303"/>
      <c r="W93" s="303"/>
      <c r="X93" s="303"/>
      <c r="Y93" s="303"/>
      <c r="Z93" s="303"/>
      <c r="AA93" s="303"/>
      <c r="AB93" s="303"/>
    </row>
    <row r="94" ht="15.75" customHeight="1" spans="1:28">
      <c r="A94" s="303"/>
      <c r="B94" s="303"/>
      <c r="C94" s="303"/>
      <c r="D94" s="303"/>
      <c r="E94" s="303"/>
      <c r="F94" s="303"/>
      <c r="G94" s="303"/>
      <c r="H94" s="303"/>
      <c r="I94" s="303"/>
      <c r="J94" s="303"/>
      <c r="K94" s="303"/>
      <c r="L94" s="303"/>
      <c r="M94" s="303"/>
      <c r="N94" s="303"/>
      <c r="O94" s="303"/>
      <c r="P94" s="303"/>
      <c r="Q94" s="303"/>
      <c r="R94" s="303"/>
      <c r="S94" s="303"/>
      <c r="T94" s="303"/>
      <c r="U94" s="303"/>
      <c r="V94" s="303"/>
      <c r="W94" s="303"/>
      <c r="X94" s="303"/>
      <c r="Y94" s="303"/>
      <c r="Z94" s="303"/>
      <c r="AA94" s="303"/>
      <c r="AB94" s="303"/>
    </row>
    <row r="95" ht="15.75" customHeight="1" spans="1:28">
      <c r="A95" s="303"/>
      <c r="B95" s="303"/>
      <c r="C95" s="303"/>
      <c r="D95" s="303"/>
      <c r="E95" s="303"/>
      <c r="F95" s="303"/>
      <c r="G95" s="303"/>
      <c r="H95" s="303"/>
      <c r="I95" s="303"/>
      <c r="J95" s="303"/>
      <c r="K95" s="303"/>
      <c r="L95" s="303"/>
      <c r="M95" s="303"/>
      <c r="N95" s="303"/>
      <c r="O95" s="303"/>
      <c r="P95" s="303"/>
      <c r="Q95" s="303"/>
      <c r="R95" s="303"/>
      <c r="S95" s="303"/>
      <c r="T95" s="303"/>
      <c r="U95" s="303"/>
      <c r="V95" s="303"/>
      <c r="W95" s="303"/>
      <c r="X95" s="303"/>
      <c r="Y95" s="303"/>
      <c r="Z95" s="303"/>
      <c r="AA95" s="303"/>
      <c r="AB95" s="303"/>
    </row>
    <row r="96" ht="15.75" customHeight="1" spans="1:28">
      <c r="A96" s="303"/>
      <c r="B96" s="303"/>
      <c r="C96" s="303"/>
      <c r="D96" s="303"/>
      <c r="E96" s="303"/>
      <c r="F96" s="303"/>
      <c r="G96" s="303"/>
      <c r="H96" s="303"/>
      <c r="I96" s="303"/>
      <c r="J96" s="303"/>
      <c r="K96" s="303"/>
      <c r="L96" s="303"/>
      <c r="M96" s="303"/>
      <c r="N96" s="303"/>
      <c r="O96" s="303"/>
      <c r="P96" s="303"/>
      <c r="Q96" s="303"/>
      <c r="R96" s="303"/>
      <c r="S96" s="303"/>
      <c r="T96" s="303"/>
      <c r="U96" s="303"/>
      <c r="V96" s="303"/>
      <c r="W96" s="303"/>
      <c r="X96" s="303"/>
      <c r="Y96" s="303"/>
      <c r="Z96" s="303"/>
      <c r="AA96" s="303"/>
      <c r="AB96" s="303"/>
    </row>
    <row r="97" ht="15.75" customHeight="1" spans="1:28">
      <c r="A97" s="303"/>
      <c r="B97" s="303"/>
      <c r="C97" s="303"/>
      <c r="D97" s="303"/>
      <c r="E97" s="303"/>
      <c r="F97" s="303"/>
      <c r="G97" s="303"/>
      <c r="H97" s="303"/>
      <c r="I97" s="303"/>
      <c r="J97" s="303"/>
      <c r="K97" s="303"/>
      <c r="L97" s="303"/>
      <c r="M97" s="303"/>
      <c r="N97" s="303"/>
      <c r="O97" s="303"/>
      <c r="P97" s="303"/>
      <c r="Q97" s="303"/>
      <c r="R97" s="303"/>
      <c r="S97" s="303"/>
      <c r="T97" s="303"/>
      <c r="U97" s="303"/>
      <c r="V97" s="303"/>
      <c r="W97" s="303"/>
      <c r="X97" s="303"/>
      <c r="Y97" s="303"/>
      <c r="Z97" s="303"/>
      <c r="AA97" s="303"/>
      <c r="AB97" s="303"/>
    </row>
    <row r="98" ht="15.75" customHeight="1" spans="1:28">
      <c r="A98" s="303"/>
      <c r="B98" s="303"/>
      <c r="C98" s="303"/>
      <c r="D98" s="303"/>
      <c r="E98" s="303"/>
      <c r="F98" s="303"/>
      <c r="G98" s="303"/>
      <c r="H98" s="303"/>
      <c r="I98" s="303"/>
      <c r="J98" s="303"/>
      <c r="K98" s="303"/>
      <c r="L98" s="303"/>
      <c r="M98" s="303"/>
      <c r="N98" s="303"/>
      <c r="O98" s="303"/>
      <c r="P98" s="303"/>
      <c r="Q98" s="303"/>
      <c r="R98" s="303"/>
      <c r="S98" s="303"/>
      <c r="T98" s="303"/>
      <c r="U98" s="303"/>
      <c r="V98" s="303"/>
      <c r="W98" s="303"/>
      <c r="X98" s="303"/>
      <c r="Y98" s="303"/>
      <c r="Z98" s="303"/>
      <c r="AA98" s="303"/>
      <c r="AB98" s="303"/>
    </row>
    <row r="99" ht="15.75" customHeight="1" spans="1:28">
      <c r="A99" s="303"/>
      <c r="B99" s="303"/>
      <c r="C99" s="303"/>
      <c r="D99" s="303"/>
      <c r="E99" s="303"/>
      <c r="F99" s="303"/>
      <c r="G99" s="303"/>
      <c r="H99" s="303"/>
      <c r="I99" s="303"/>
      <c r="J99" s="303"/>
      <c r="K99" s="303"/>
      <c r="L99" s="303"/>
      <c r="M99" s="303"/>
      <c r="N99" s="303"/>
      <c r="O99" s="303"/>
      <c r="P99" s="303"/>
      <c r="Q99" s="303"/>
      <c r="R99" s="303"/>
      <c r="S99" s="303"/>
      <c r="T99" s="303"/>
      <c r="U99" s="303"/>
      <c r="V99" s="303"/>
      <c r="W99" s="303"/>
      <c r="X99" s="303"/>
      <c r="Y99" s="303"/>
      <c r="Z99" s="303"/>
      <c r="AA99" s="303"/>
      <c r="AB99" s="303"/>
    </row>
    <row r="100" ht="15.75" customHeight="1" spans="1:28">
      <c r="A100" s="303"/>
      <c r="B100" s="303"/>
      <c r="C100" s="303"/>
      <c r="D100" s="303"/>
      <c r="E100" s="303"/>
      <c r="F100" s="303"/>
      <c r="G100" s="303"/>
      <c r="H100" s="303"/>
      <c r="I100" s="303"/>
      <c r="J100" s="303"/>
      <c r="K100" s="303"/>
      <c r="L100" s="303"/>
      <c r="M100" s="303"/>
      <c r="N100" s="303"/>
      <c r="O100" s="303"/>
      <c r="P100" s="303"/>
      <c r="Q100" s="303"/>
      <c r="R100" s="303"/>
      <c r="S100" s="303"/>
      <c r="T100" s="303"/>
      <c r="U100" s="303"/>
      <c r="V100" s="303"/>
      <c r="W100" s="303"/>
      <c r="X100" s="303"/>
      <c r="Y100" s="303"/>
      <c r="Z100" s="303"/>
      <c r="AA100" s="303"/>
      <c r="AB100" s="303"/>
    </row>
    <row r="101" ht="15.75" customHeight="1" spans="1:28">
      <c r="A101" s="303"/>
      <c r="B101" s="303"/>
      <c r="C101" s="303"/>
      <c r="D101" s="303"/>
      <c r="E101" s="303"/>
      <c r="F101" s="303"/>
      <c r="G101" s="303"/>
      <c r="H101" s="303"/>
      <c r="I101" s="303"/>
      <c r="J101" s="303"/>
      <c r="K101" s="303"/>
      <c r="L101" s="303"/>
      <c r="M101" s="303"/>
      <c r="N101" s="303"/>
      <c r="O101" s="303"/>
      <c r="P101" s="303"/>
      <c r="Q101" s="303"/>
      <c r="R101" s="303"/>
      <c r="S101" s="303"/>
      <c r="T101" s="303"/>
      <c r="U101" s="303"/>
      <c r="V101" s="303"/>
      <c r="W101" s="303"/>
      <c r="X101" s="303"/>
      <c r="Y101" s="303"/>
      <c r="Z101" s="303"/>
      <c r="AA101" s="303"/>
      <c r="AB101" s="303"/>
    </row>
    <row r="102" ht="15.75" customHeight="1" spans="1:28">
      <c r="A102" s="303"/>
      <c r="B102" s="303"/>
      <c r="C102" s="303"/>
      <c r="D102" s="303"/>
      <c r="E102" s="303"/>
      <c r="F102" s="303"/>
      <c r="G102" s="303"/>
      <c r="H102" s="303"/>
      <c r="I102" s="303"/>
      <c r="J102" s="303"/>
      <c r="K102" s="303"/>
      <c r="L102" s="303"/>
      <c r="M102" s="303"/>
      <c r="N102" s="303"/>
      <c r="O102" s="303"/>
      <c r="P102" s="303"/>
      <c r="Q102" s="303"/>
      <c r="R102" s="303"/>
      <c r="S102" s="303"/>
      <c r="T102" s="303"/>
      <c r="U102" s="303"/>
      <c r="V102" s="303"/>
      <c r="W102" s="303"/>
      <c r="X102" s="303"/>
      <c r="Y102" s="303"/>
      <c r="Z102" s="303"/>
      <c r="AA102" s="303"/>
      <c r="AB102" s="303"/>
    </row>
    <row r="103" ht="15.75" customHeight="1" spans="1:28">
      <c r="A103" s="303"/>
      <c r="B103" s="303"/>
      <c r="C103" s="303"/>
      <c r="D103" s="303"/>
      <c r="E103" s="303"/>
      <c r="F103" s="303"/>
      <c r="G103" s="303"/>
      <c r="H103" s="303"/>
      <c r="I103" s="303"/>
      <c r="J103" s="303"/>
      <c r="K103" s="303"/>
      <c r="L103" s="303"/>
      <c r="M103" s="303"/>
      <c r="N103" s="303"/>
      <c r="O103" s="303"/>
      <c r="P103" s="303"/>
      <c r="Q103" s="303"/>
      <c r="R103" s="303"/>
      <c r="S103" s="303"/>
      <c r="T103" s="303"/>
      <c r="U103" s="303"/>
      <c r="V103" s="303"/>
      <c r="W103" s="303"/>
      <c r="X103" s="303"/>
      <c r="Y103" s="303"/>
      <c r="Z103" s="303"/>
      <c r="AA103" s="303"/>
      <c r="AB103" s="303"/>
    </row>
    <row r="104" ht="15.75" customHeight="1" spans="1:28">
      <c r="A104" s="303"/>
      <c r="B104" s="303"/>
      <c r="C104" s="303"/>
      <c r="D104" s="303"/>
      <c r="E104" s="303"/>
      <c r="F104" s="303"/>
      <c r="G104" s="303"/>
      <c r="H104" s="303"/>
      <c r="I104" s="303"/>
      <c r="J104" s="303"/>
      <c r="K104" s="303"/>
      <c r="L104" s="303"/>
      <c r="M104" s="303"/>
      <c r="N104" s="303"/>
      <c r="O104" s="303"/>
      <c r="P104" s="303"/>
      <c r="Q104" s="303"/>
      <c r="R104" s="303"/>
      <c r="S104" s="303"/>
      <c r="T104" s="303"/>
      <c r="U104" s="303"/>
      <c r="V104" s="303"/>
      <c r="W104" s="303"/>
      <c r="X104" s="303"/>
      <c r="Y104" s="303"/>
      <c r="Z104" s="303"/>
      <c r="AA104" s="303"/>
      <c r="AB104" s="303"/>
    </row>
    <row r="105" ht="15.75" customHeight="1" spans="1:28">
      <c r="A105" s="303"/>
      <c r="B105" s="303"/>
      <c r="C105" s="303"/>
      <c r="D105" s="303"/>
      <c r="E105" s="303"/>
      <c r="F105" s="303"/>
      <c r="G105" s="303"/>
      <c r="H105" s="303"/>
      <c r="I105" s="303"/>
      <c r="J105" s="303"/>
      <c r="K105" s="303"/>
      <c r="L105" s="303"/>
      <c r="M105" s="303"/>
      <c r="N105" s="303"/>
      <c r="O105" s="303"/>
      <c r="P105" s="303"/>
      <c r="Q105" s="303"/>
      <c r="R105" s="303"/>
      <c r="S105" s="303"/>
      <c r="T105" s="303"/>
      <c r="U105" s="303"/>
      <c r="V105" s="303"/>
      <c r="W105" s="303"/>
      <c r="X105" s="303"/>
      <c r="Y105" s="303"/>
      <c r="Z105" s="303"/>
      <c r="AA105" s="303"/>
      <c r="AB105" s="303"/>
    </row>
    <row r="106" ht="15.75" customHeight="1" spans="1:28">
      <c r="A106" s="303"/>
      <c r="B106" s="303"/>
      <c r="C106" s="303"/>
      <c r="D106" s="303"/>
      <c r="E106" s="303"/>
      <c r="F106" s="303"/>
      <c r="G106" s="303"/>
      <c r="H106" s="303"/>
      <c r="I106" s="303"/>
      <c r="J106" s="303"/>
      <c r="K106" s="303"/>
      <c r="L106" s="303"/>
      <c r="M106" s="303"/>
      <c r="N106" s="303"/>
      <c r="O106" s="303"/>
      <c r="P106" s="303"/>
      <c r="Q106" s="303"/>
      <c r="R106" s="303"/>
      <c r="S106" s="303"/>
      <c r="T106" s="303"/>
      <c r="U106" s="303"/>
      <c r="V106" s="303"/>
      <c r="W106" s="303"/>
      <c r="X106" s="303"/>
      <c r="Y106" s="303"/>
      <c r="Z106" s="303"/>
      <c r="AA106" s="303"/>
      <c r="AB106" s="303"/>
    </row>
    <row r="107" ht="15.75" customHeight="1" spans="1:28">
      <c r="A107" s="303"/>
      <c r="B107" s="303"/>
      <c r="C107" s="303"/>
      <c r="D107" s="303"/>
      <c r="E107" s="303"/>
      <c r="F107" s="303"/>
      <c r="G107" s="303"/>
      <c r="H107" s="303"/>
      <c r="I107" s="303"/>
      <c r="J107" s="303"/>
      <c r="K107" s="303"/>
      <c r="L107" s="303"/>
      <c r="M107" s="303"/>
      <c r="N107" s="303"/>
      <c r="O107" s="303"/>
      <c r="P107" s="303"/>
      <c r="Q107" s="303"/>
      <c r="R107" s="303"/>
      <c r="S107" s="303"/>
      <c r="T107" s="303"/>
      <c r="U107" s="303"/>
      <c r="V107" s="303"/>
      <c r="W107" s="303"/>
      <c r="X107" s="303"/>
      <c r="Y107" s="303"/>
      <c r="Z107" s="303"/>
      <c r="AA107" s="303"/>
      <c r="AB107" s="303"/>
    </row>
    <row r="108" ht="15.75" customHeight="1" spans="1:28">
      <c r="A108" s="303"/>
      <c r="B108" s="303"/>
      <c r="C108" s="303"/>
      <c r="D108" s="303"/>
      <c r="E108" s="303"/>
      <c r="F108" s="303"/>
      <c r="G108" s="303"/>
      <c r="H108" s="303"/>
      <c r="I108" s="303"/>
      <c r="J108" s="303"/>
      <c r="K108" s="303"/>
      <c r="L108" s="303"/>
      <c r="M108" s="303"/>
      <c r="N108" s="303"/>
      <c r="O108" s="303"/>
      <c r="P108" s="303"/>
      <c r="Q108" s="303"/>
      <c r="R108" s="303"/>
      <c r="S108" s="303"/>
      <c r="T108" s="303"/>
      <c r="U108" s="303"/>
      <c r="V108" s="303"/>
      <c r="W108" s="303"/>
      <c r="X108" s="303"/>
      <c r="Y108" s="303"/>
      <c r="Z108" s="303"/>
      <c r="AA108" s="303"/>
      <c r="AB108" s="303"/>
    </row>
    <row r="109" ht="15.75" customHeight="1" spans="1:28">
      <c r="A109" s="303"/>
      <c r="B109" s="303"/>
      <c r="C109" s="303"/>
      <c r="D109" s="303"/>
      <c r="E109" s="303"/>
      <c r="F109" s="303"/>
      <c r="G109" s="303"/>
      <c r="H109" s="303"/>
      <c r="I109" s="303"/>
      <c r="J109" s="303"/>
      <c r="K109" s="303"/>
      <c r="L109" s="303"/>
      <c r="M109" s="303"/>
      <c r="N109" s="303"/>
      <c r="O109" s="303"/>
      <c r="P109" s="303"/>
      <c r="Q109" s="303"/>
      <c r="R109" s="303"/>
      <c r="S109" s="303"/>
      <c r="T109" s="303"/>
      <c r="U109" s="303"/>
      <c r="V109" s="303"/>
      <c r="W109" s="303"/>
      <c r="X109" s="303"/>
      <c r="Y109" s="303"/>
      <c r="Z109" s="303"/>
      <c r="AA109" s="303"/>
      <c r="AB109" s="303"/>
    </row>
    <row r="110" ht="15.75" customHeight="1" spans="1:28">
      <c r="A110" s="303"/>
      <c r="B110" s="303"/>
      <c r="C110" s="303"/>
      <c r="D110" s="303"/>
      <c r="E110" s="303"/>
      <c r="F110" s="303"/>
      <c r="G110" s="303"/>
      <c r="H110" s="303"/>
      <c r="I110" s="303"/>
      <c r="J110" s="303"/>
      <c r="K110" s="303"/>
      <c r="L110" s="303"/>
      <c r="M110" s="303"/>
      <c r="N110" s="303"/>
      <c r="O110" s="303"/>
      <c r="P110" s="303"/>
      <c r="Q110" s="303"/>
      <c r="R110" s="303"/>
      <c r="S110" s="303"/>
      <c r="T110" s="303"/>
      <c r="U110" s="303"/>
      <c r="V110" s="303"/>
      <c r="W110" s="303"/>
      <c r="X110" s="303"/>
      <c r="Y110" s="303"/>
      <c r="Z110" s="303"/>
      <c r="AA110" s="303"/>
      <c r="AB110" s="303"/>
    </row>
    <row r="111" ht="15.75" customHeight="1" spans="1:28">
      <c r="A111" s="303"/>
      <c r="B111" s="303"/>
      <c r="C111" s="303"/>
      <c r="D111" s="303"/>
      <c r="E111" s="303"/>
      <c r="F111" s="303"/>
      <c r="G111" s="303"/>
      <c r="H111" s="303"/>
      <c r="I111" s="303"/>
      <c r="J111" s="303"/>
      <c r="K111" s="303"/>
      <c r="L111" s="303"/>
      <c r="M111" s="303"/>
      <c r="N111" s="303"/>
      <c r="O111" s="303"/>
      <c r="P111" s="303"/>
      <c r="Q111" s="303"/>
      <c r="R111" s="303"/>
      <c r="S111" s="303"/>
      <c r="T111" s="303"/>
      <c r="U111" s="303"/>
      <c r="V111" s="303"/>
      <c r="W111" s="303"/>
      <c r="X111" s="303"/>
      <c r="Y111" s="303"/>
      <c r="Z111" s="303"/>
      <c r="AA111" s="303"/>
      <c r="AB111" s="303"/>
    </row>
    <row r="112" ht="15.75" customHeight="1" spans="1:28">
      <c r="A112" s="303"/>
      <c r="B112" s="303"/>
      <c r="C112" s="303"/>
      <c r="D112" s="303"/>
      <c r="E112" s="303"/>
      <c r="F112" s="303"/>
      <c r="G112" s="303"/>
      <c r="H112" s="303"/>
      <c r="I112" s="303"/>
      <c r="J112" s="303"/>
      <c r="K112" s="303"/>
      <c r="L112" s="303"/>
      <c r="M112" s="303"/>
      <c r="N112" s="303"/>
      <c r="O112" s="303"/>
      <c r="P112" s="303"/>
      <c r="Q112" s="303"/>
      <c r="R112" s="303"/>
      <c r="S112" s="303"/>
      <c r="T112" s="303"/>
      <c r="U112" s="303"/>
      <c r="V112" s="303"/>
      <c r="W112" s="303"/>
      <c r="X112" s="303"/>
      <c r="Y112" s="303"/>
      <c r="Z112" s="303"/>
      <c r="AA112" s="303"/>
      <c r="AB112" s="303"/>
    </row>
    <row r="113" ht="15.75" customHeight="1" spans="1:28">
      <c r="A113" s="303"/>
      <c r="B113" s="303"/>
      <c r="C113" s="303"/>
      <c r="D113" s="303"/>
      <c r="E113" s="303"/>
      <c r="F113" s="303"/>
      <c r="G113" s="303"/>
      <c r="H113" s="303"/>
      <c r="I113" s="303"/>
      <c r="J113" s="303"/>
      <c r="K113" s="303"/>
      <c r="L113" s="303"/>
      <c r="M113" s="303"/>
      <c r="N113" s="303"/>
      <c r="O113" s="303"/>
      <c r="P113" s="303"/>
      <c r="Q113" s="303"/>
      <c r="R113" s="303"/>
      <c r="S113" s="303"/>
      <c r="T113" s="303"/>
      <c r="U113" s="303"/>
      <c r="V113" s="303"/>
      <c r="W113" s="303"/>
      <c r="X113" s="303"/>
      <c r="Y113" s="303"/>
      <c r="Z113" s="303"/>
      <c r="AA113" s="303"/>
      <c r="AB113" s="303"/>
    </row>
    <row r="114" ht="15.75" customHeight="1" spans="1:28">
      <c r="A114" s="303"/>
      <c r="B114" s="303"/>
      <c r="C114" s="303"/>
      <c r="D114" s="303"/>
      <c r="E114" s="303"/>
      <c r="F114" s="303"/>
      <c r="G114" s="303"/>
      <c r="H114" s="303"/>
      <c r="I114" s="303"/>
      <c r="J114" s="303"/>
      <c r="K114" s="303"/>
      <c r="L114" s="303"/>
      <c r="M114" s="303"/>
      <c r="N114" s="303"/>
      <c r="O114" s="303"/>
      <c r="P114" s="303"/>
      <c r="Q114" s="303"/>
      <c r="R114" s="303"/>
      <c r="S114" s="303"/>
      <c r="T114" s="303"/>
      <c r="U114" s="303"/>
      <c r="V114" s="303"/>
      <c r="W114" s="303"/>
      <c r="X114" s="303"/>
      <c r="Y114" s="303"/>
      <c r="Z114" s="303"/>
      <c r="AA114" s="303"/>
      <c r="AB114" s="303"/>
    </row>
    <row r="115" ht="15.75" customHeight="1" spans="1:28">
      <c r="A115" s="303"/>
      <c r="B115" s="303"/>
      <c r="C115" s="303"/>
      <c r="D115" s="303"/>
      <c r="E115" s="303"/>
      <c r="F115" s="303"/>
      <c r="G115" s="303"/>
      <c r="H115" s="303"/>
      <c r="I115" s="303"/>
      <c r="J115" s="303"/>
      <c r="K115" s="303"/>
      <c r="L115" s="303"/>
      <c r="M115" s="303"/>
      <c r="N115" s="303"/>
      <c r="O115" s="303"/>
      <c r="P115" s="303"/>
      <c r="Q115" s="303"/>
      <c r="R115" s="303"/>
      <c r="S115" s="303"/>
      <c r="T115" s="303"/>
      <c r="U115" s="303"/>
      <c r="V115" s="303"/>
      <c r="W115" s="303"/>
      <c r="X115" s="303"/>
      <c r="Y115" s="303"/>
      <c r="Z115" s="303"/>
      <c r="AA115" s="303"/>
      <c r="AB115" s="303"/>
    </row>
    <row r="116" ht="15.75" customHeight="1" spans="1:28">
      <c r="A116" s="303"/>
      <c r="B116" s="303"/>
      <c r="C116" s="303"/>
      <c r="D116" s="303"/>
      <c r="E116" s="303"/>
      <c r="F116" s="303"/>
      <c r="G116" s="303"/>
      <c r="H116" s="303"/>
      <c r="I116" s="303"/>
      <c r="J116" s="303"/>
      <c r="K116" s="303"/>
      <c r="L116" s="303"/>
      <c r="M116" s="303"/>
      <c r="N116" s="303"/>
      <c r="O116" s="303"/>
      <c r="P116" s="303"/>
      <c r="Q116" s="303"/>
      <c r="R116" s="303"/>
      <c r="S116" s="303"/>
      <c r="T116" s="303"/>
      <c r="U116" s="303"/>
      <c r="V116" s="303"/>
      <c r="W116" s="303"/>
      <c r="X116" s="303"/>
      <c r="Y116" s="303"/>
      <c r="Z116" s="303"/>
      <c r="AA116" s="303"/>
      <c r="AB116" s="303"/>
    </row>
    <row r="117" ht="15.75" customHeight="1" spans="1:28">
      <c r="A117" s="303"/>
      <c r="B117" s="303"/>
      <c r="C117" s="303"/>
      <c r="D117" s="303"/>
      <c r="E117" s="303"/>
      <c r="F117" s="303"/>
      <c r="G117" s="303"/>
      <c r="H117" s="303"/>
      <c r="I117" s="303"/>
      <c r="J117" s="303"/>
      <c r="K117" s="303"/>
      <c r="L117" s="303"/>
      <c r="M117" s="303"/>
      <c r="N117" s="303"/>
      <c r="O117" s="303"/>
      <c r="P117" s="303"/>
      <c r="Q117" s="303"/>
      <c r="R117" s="303"/>
      <c r="S117" s="303"/>
      <c r="T117" s="303"/>
      <c r="U117" s="303"/>
      <c r="V117" s="303"/>
      <c r="W117" s="303"/>
      <c r="X117" s="303"/>
      <c r="Y117" s="303"/>
      <c r="Z117" s="303"/>
      <c r="AA117" s="303"/>
      <c r="AB117" s="303"/>
    </row>
    <row r="118" ht="15.75" customHeight="1" spans="1:28">
      <c r="A118" s="303"/>
      <c r="B118" s="303"/>
      <c r="C118" s="303"/>
      <c r="D118" s="303"/>
      <c r="E118" s="303"/>
      <c r="F118" s="303"/>
      <c r="G118" s="303"/>
      <c r="H118" s="303"/>
      <c r="I118" s="303"/>
      <c r="J118" s="303"/>
      <c r="K118" s="303"/>
      <c r="L118" s="303"/>
      <c r="M118" s="303"/>
      <c r="N118" s="303"/>
      <c r="O118" s="303"/>
      <c r="P118" s="303"/>
      <c r="Q118" s="303"/>
      <c r="R118" s="303"/>
      <c r="S118" s="303"/>
      <c r="T118" s="303"/>
      <c r="U118" s="303"/>
      <c r="V118" s="303"/>
      <c r="W118" s="303"/>
      <c r="X118" s="303"/>
      <c r="Y118" s="303"/>
      <c r="Z118" s="303"/>
      <c r="AA118" s="303"/>
      <c r="AB118" s="303"/>
    </row>
    <row r="119" ht="15.75" customHeight="1" spans="1:28">
      <c r="A119" s="303"/>
      <c r="B119" s="303"/>
      <c r="C119" s="303"/>
      <c r="D119" s="303"/>
      <c r="E119" s="303"/>
      <c r="F119" s="303"/>
      <c r="G119" s="303"/>
      <c r="H119" s="303"/>
      <c r="I119" s="303"/>
      <c r="J119" s="303"/>
      <c r="K119" s="303"/>
      <c r="L119" s="303"/>
      <c r="M119" s="303"/>
      <c r="N119" s="303"/>
      <c r="O119" s="303"/>
      <c r="P119" s="303"/>
      <c r="Q119" s="303"/>
      <c r="R119" s="303"/>
      <c r="S119" s="303"/>
      <c r="T119" s="303"/>
      <c r="U119" s="303"/>
      <c r="V119" s="303"/>
      <c r="W119" s="303"/>
      <c r="X119" s="303"/>
      <c r="Y119" s="303"/>
      <c r="Z119" s="303"/>
      <c r="AA119" s="303"/>
      <c r="AB119" s="303"/>
    </row>
    <row r="120" ht="15.75" customHeight="1" spans="1:28">
      <c r="A120" s="303"/>
      <c r="B120" s="303"/>
      <c r="C120" s="303"/>
      <c r="D120" s="303"/>
      <c r="E120" s="303"/>
      <c r="F120" s="303"/>
      <c r="G120" s="303"/>
      <c r="H120" s="303"/>
      <c r="I120" s="303"/>
      <c r="J120" s="303"/>
      <c r="K120" s="303"/>
      <c r="L120" s="303"/>
      <c r="M120" s="303"/>
      <c r="N120" s="303"/>
      <c r="O120" s="303"/>
      <c r="P120" s="303"/>
      <c r="Q120" s="303"/>
      <c r="R120" s="303"/>
      <c r="S120" s="303"/>
      <c r="T120" s="303"/>
      <c r="U120" s="303"/>
      <c r="V120" s="303"/>
      <c r="W120" s="303"/>
      <c r="X120" s="303"/>
      <c r="Y120" s="303"/>
      <c r="Z120" s="303"/>
      <c r="AA120" s="303"/>
      <c r="AB120" s="303"/>
    </row>
    <row r="121" ht="15.75" customHeight="1" spans="1:28">
      <c r="A121" s="303"/>
      <c r="B121" s="303"/>
      <c r="C121" s="303"/>
      <c r="D121" s="303"/>
      <c r="E121" s="303"/>
      <c r="F121" s="303"/>
      <c r="G121" s="303"/>
      <c r="H121" s="303"/>
      <c r="I121" s="303"/>
      <c r="J121" s="303"/>
      <c r="K121" s="303"/>
      <c r="L121" s="303"/>
      <c r="M121" s="303"/>
      <c r="N121" s="303"/>
      <c r="O121" s="303"/>
      <c r="P121" s="303"/>
      <c r="Q121" s="303"/>
      <c r="R121" s="303"/>
      <c r="S121" s="303"/>
      <c r="T121" s="303"/>
      <c r="U121" s="303"/>
      <c r="V121" s="303"/>
      <c r="W121" s="303"/>
      <c r="X121" s="303"/>
      <c r="Y121" s="303"/>
      <c r="Z121" s="303"/>
      <c r="AA121" s="303"/>
      <c r="AB121" s="303"/>
    </row>
    <row r="122" ht="15.75" customHeight="1" spans="1:28">
      <c r="A122" s="303"/>
      <c r="B122" s="303"/>
      <c r="C122" s="303"/>
      <c r="D122" s="303"/>
      <c r="E122" s="303"/>
      <c r="F122" s="303"/>
      <c r="G122" s="303"/>
      <c r="H122" s="303"/>
      <c r="I122" s="303"/>
      <c r="J122" s="303"/>
      <c r="K122" s="303"/>
      <c r="L122" s="303"/>
      <c r="M122" s="303"/>
      <c r="N122" s="303"/>
      <c r="O122" s="303"/>
      <c r="P122" s="303"/>
      <c r="Q122" s="303"/>
      <c r="R122" s="303"/>
      <c r="S122" s="303"/>
      <c r="T122" s="303"/>
      <c r="U122" s="303"/>
      <c r="V122" s="303"/>
      <c r="W122" s="303"/>
      <c r="X122" s="303"/>
      <c r="Y122" s="303"/>
      <c r="Z122" s="303"/>
      <c r="AA122" s="303"/>
      <c r="AB122" s="303"/>
    </row>
    <row r="123" ht="15.75" customHeight="1" spans="1:28">
      <c r="A123" s="303"/>
      <c r="B123" s="303"/>
      <c r="C123" s="303"/>
      <c r="D123" s="303"/>
      <c r="E123" s="303"/>
      <c r="F123" s="303"/>
      <c r="G123" s="303"/>
      <c r="H123" s="303"/>
      <c r="I123" s="303"/>
      <c r="J123" s="303"/>
      <c r="K123" s="303"/>
      <c r="L123" s="303"/>
      <c r="M123" s="303"/>
      <c r="N123" s="303"/>
      <c r="O123" s="303"/>
      <c r="P123" s="303"/>
      <c r="Q123" s="303"/>
      <c r="R123" s="303"/>
      <c r="S123" s="303"/>
      <c r="T123" s="303"/>
      <c r="U123" s="303"/>
      <c r="V123" s="303"/>
      <c r="W123" s="303"/>
      <c r="X123" s="303"/>
      <c r="Y123" s="303"/>
      <c r="Z123" s="303"/>
      <c r="AA123" s="303"/>
      <c r="AB123" s="303"/>
    </row>
    <row r="124" ht="15.75" customHeight="1" spans="1:28">
      <c r="A124" s="303"/>
      <c r="B124" s="303"/>
      <c r="C124" s="303"/>
      <c r="D124" s="303"/>
      <c r="E124" s="303"/>
      <c r="F124" s="303"/>
      <c r="G124" s="303"/>
      <c r="H124" s="303"/>
      <c r="I124" s="303"/>
      <c r="J124" s="303"/>
      <c r="K124" s="303"/>
      <c r="L124" s="303"/>
      <c r="M124" s="303"/>
      <c r="N124" s="303"/>
      <c r="O124" s="303"/>
      <c r="P124" s="303"/>
      <c r="Q124" s="303"/>
      <c r="R124" s="303"/>
      <c r="S124" s="303"/>
      <c r="T124" s="303"/>
      <c r="U124" s="303"/>
      <c r="V124" s="303"/>
      <c r="W124" s="303"/>
      <c r="X124" s="303"/>
      <c r="Y124" s="303"/>
      <c r="Z124" s="303"/>
      <c r="AA124" s="303"/>
      <c r="AB124" s="303"/>
    </row>
    <row r="125" ht="15.75" customHeight="1" spans="1:28">
      <c r="A125" s="303"/>
      <c r="B125" s="303"/>
      <c r="C125" s="303"/>
      <c r="D125" s="303"/>
      <c r="E125" s="303"/>
      <c r="F125" s="303"/>
      <c r="G125" s="303"/>
      <c r="H125" s="303"/>
      <c r="I125" s="303"/>
      <c r="J125" s="303"/>
      <c r="K125" s="303"/>
      <c r="L125" s="303"/>
      <c r="M125" s="303"/>
      <c r="N125" s="303"/>
      <c r="O125" s="303"/>
      <c r="P125" s="303"/>
      <c r="Q125" s="303"/>
      <c r="R125" s="303"/>
      <c r="S125" s="303"/>
      <c r="T125" s="303"/>
      <c r="U125" s="303"/>
      <c r="V125" s="303"/>
      <c r="W125" s="303"/>
      <c r="X125" s="303"/>
      <c r="Y125" s="303"/>
      <c r="Z125" s="303"/>
      <c r="AA125" s="303"/>
      <c r="AB125" s="303"/>
    </row>
    <row r="126" ht="15.75" customHeight="1" spans="1:28">
      <c r="A126" s="303"/>
      <c r="B126" s="303"/>
      <c r="C126" s="303"/>
      <c r="D126" s="303"/>
      <c r="E126" s="303"/>
      <c r="F126" s="303"/>
      <c r="G126" s="303"/>
      <c r="H126" s="303"/>
      <c r="I126" s="303"/>
      <c r="J126" s="303"/>
      <c r="K126" s="303"/>
      <c r="L126" s="303"/>
      <c r="M126" s="303"/>
      <c r="N126" s="303"/>
      <c r="O126" s="303"/>
      <c r="P126" s="303"/>
      <c r="Q126" s="303"/>
      <c r="R126" s="303"/>
      <c r="S126" s="303"/>
      <c r="T126" s="303"/>
      <c r="U126" s="303"/>
      <c r="V126" s="303"/>
      <c r="W126" s="303"/>
      <c r="X126" s="303"/>
      <c r="Y126" s="303"/>
      <c r="Z126" s="303"/>
      <c r="AA126" s="303"/>
      <c r="AB126" s="303"/>
    </row>
    <row r="127" ht="15.75" customHeight="1" spans="1:28">
      <c r="A127" s="303"/>
      <c r="B127" s="303"/>
      <c r="C127" s="303"/>
      <c r="D127" s="303"/>
      <c r="E127" s="303"/>
      <c r="F127" s="303"/>
      <c r="G127" s="303"/>
      <c r="H127" s="303"/>
      <c r="I127" s="303"/>
      <c r="J127" s="303"/>
      <c r="K127" s="303"/>
      <c r="L127" s="303"/>
      <c r="M127" s="303"/>
      <c r="N127" s="303"/>
      <c r="O127" s="303"/>
      <c r="P127" s="303"/>
      <c r="Q127" s="303"/>
      <c r="R127" s="303"/>
      <c r="S127" s="303"/>
      <c r="T127" s="303"/>
      <c r="U127" s="303"/>
      <c r="V127" s="303"/>
      <c r="W127" s="303"/>
      <c r="X127" s="303"/>
      <c r="Y127" s="303"/>
      <c r="Z127" s="303"/>
      <c r="AA127" s="303"/>
      <c r="AB127" s="303"/>
    </row>
    <row r="128" ht="15.75" customHeight="1" spans="1:28">
      <c r="A128" s="303"/>
      <c r="B128" s="303"/>
      <c r="C128" s="303"/>
      <c r="D128" s="303"/>
      <c r="E128" s="303"/>
      <c r="F128" s="303"/>
      <c r="G128" s="303"/>
      <c r="H128" s="303"/>
      <c r="I128" s="303"/>
      <c r="J128" s="303"/>
      <c r="K128" s="303"/>
      <c r="L128" s="303"/>
      <c r="M128" s="303"/>
      <c r="N128" s="303"/>
      <c r="O128" s="303"/>
      <c r="P128" s="303"/>
      <c r="Q128" s="303"/>
      <c r="R128" s="303"/>
      <c r="S128" s="303"/>
      <c r="T128" s="303"/>
      <c r="U128" s="303"/>
      <c r="V128" s="303"/>
      <c r="W128" s="303"/>
      <c r="X128" s="303"/>
      <c r="Y128" s="303"/>
      <c r="Z128" s="303"/>
      <c r="AA128" s="303"/>
      <c r="AB128" s="303"/>
    </row>
    <row r="129" ht="15.75" customHeight="1" spans="1:28">
      <c r="A129" s="303"/>
      <c r="B129" s="303"/>
      <c r="C129" s="303"/>
      <c r="D129" s="303"/>
      <c r="E129" s="303"/>
      <c r="F129" s="303"/>
      <c r="G129" s="303"/>
      <c r="H129" s="303"/>
      <c r="I129" s="303"/>
      <c r="J129" s="303"/>
      <c r="K129" s="303"/>
      <c r="L129" s="303"/>
      <c r="M129" s="303"/>
      <c r="N129" s="303"/>
      <c r="O129" s="303"/>
      <c r="P129" s="303"/>
      <c r="Q129" s="303"/>
      <c r="R129" s="303"/>
      <c r="S129" s="303"/>
      <c r="T129" s="303"/>
      <c r="U129" s="303"/>
      <c r="V129" s="303"/>
      <c r="W129" s="303"/>
      <c r="X129" s="303"/>
      <c r="Y129" s="303"/>
      <c r="Z129" s="303"/>
      <c r="AA129" s="303"/>
      <c r="AB129" s="303"/>
    </row>
    <row r="130" ht="15.75" customHeight="1" spans="1:28">
      <c r="A130" s="303"/>
      <c r="B130" s="303"/>
      <c r="C130" s="303"/>
      <c r="D130" s="303"/>
      <c r="E130" s="303"/>
      <c r="F130" s="303"/>
      <c r="G130" s="303"/>
      <c r="H130" s="303"/>
      <c r="I130" s="303"/>
      <c r="J130" s="303"/>
      <c r="K130" s="303"/>
      <c r="L130" s="303"/>
      <c r="M130" s="303"/>
      <c r="N130" s="303"/>
      <c r="O130" s="303"/>
      <c r="P130" s="303"/>
      <c r="Q130" s="303"/>
      <c r="R130" s="303"/>
      <c r="S130" s="303"/>
      <c r="T130" s="303"/>
      <c r="U130" s="303"/>
      <c r="V130" s="303"/>
      <c r="W130" s="303"/>
      <c r="X130" s="303"/>
      <c r="Y130" s="303"/>
      <c r="Z130" s="303"/>
      <c r="AA130" s="303"/>
      <c r="AB130" s="303"/>
    </row>
    <row r="131" ht="15.75" customHeight="1" spans="1:28">
      <c r="A131" s="303"/>
      <c r="B131" s="303"/>
      <c r="C131" s="303"/>
      <c r="D131" s="303"/>
      <c r="E131" s="303"/>
      <c r="F131" s="303"/>
      <c r="G131" s="303"/>
      <c r="H131" s="303"/>
      <c r="I131" s="303"/>
      <c r="J131" s="303"/>
      <c r="K131" s="303"/>
      <c r="L131" s="303"/>
      <c r="M131" s="303"/>
      <c r="N131" s="303"/>
      <c r="O131" s="303"/>
      <c r="P131" s="303"/>
      <c r="Q131" s="303"/>
      <c r="R131" s="303"/>
      <c r="S131" s="303"/>
      <c r="T131" s="303"/>
      <c r="U131" s="303"/>
      <c r="V131" s="303"/>
      <c r="W131" s="303"/>
      <c r="X131" s="303"/>
      <c r="Y131" s="303"/>
      <c r="Z131" s="303"/>
      <c r="AA131" s="303"/>
      <c r="AB131" s="303"/>
    </row>
    <row r="132" ht="15.75" customHeight="1" spans="1:28">
      <c r="A132" s="303"/>
      <c r="B132" s="303"/>
      <c r="C132" s="303"/>
      <c r="D132" s="303"/>
      <c r="E132" s="303"/>
      <c r="F132" s="303"/>
      <c r="G132" s="303"/>
      <c r="H132" s="303"/>
      <c r="I132" s="303"/>
      <c r="J132" s="303"/>
      <c r="K132" s="303"/>
      <c r="L132" s="303"/>
      <c r="M132" s="303"/>
      <c r="N132" s="303"/>
      <c r="O132" s="303"/>
      <c r="P132" s="303"/>
      <c r="Q132" s="303"/>
      <c r="R132" s="303"/>
      <c r="S132" s="303"/>
      <c r="T132" s="303"/>
      <c r="U132" s="303"/>
      <c r="V132" s="303"/>
      <c r="W132" s="303"/>
      <c r="X132" s="303"/>
      <c r="Y132" s="303"/>
      <c r="Z132" s="303"/>
      <c r="AA132" s="303"/>
      <c r="AB132" s="303"/>
    </row>
    <row r="133" ht="15.75" customHeight="1" spans="1:28">
      <c r="A133" s="303"/>
      <c r="B133" s="303"/>
      <c r="C133" s="303"/>
      <c r="D133" s="303"/>
      <c r="E133" s="303"/>
      <c r="F133" s="303"/>
      <c r="G133" s="303"/>
      <c r="H133" s="303"/>
      <c r="I133" s="303"/>
      <c r="J133" s="303"/>
      <c r="K133" s="303"/>
      <c r="L133" s="303"/>
      <c r="M133" s="303"/>
      <c r="N133" s="303"/>
      <c r="O133" s="303"/>
      <c r="P133" s="303"/>
      <c r="Q133" s="303"/>
      <c r="R133" s="303"/>
      <c r="S133" s="303"/>
      <c r="T133" s="303"/>
      <c r="U133" s="303"/>
      <c r="V133" s="303"/>
      <c r="W133" s="303"/>
      <c r="X133" s="303"/>
      <c r="Y133" s="303"/>
      <c r="Z133" s="303"/>
      <c r="AA133" s="303"/>
      <c r="AB133" s="303"/>
    </row>
    <row r="134" ht="15.75" customHeight="1" spans="1:28">
      <c r="A134" s="303"/>
      <c r="B134" s="303"/>
      <c r="C134" s="303"/>
      <c r="D134" s="303"/>
      <c r="E134" s="303"/>
      <c r="F134" s="303"/>
      <c r="G134" s="303"/>
      <c r="H134" s="303"/>
      <c r="I134" s="303"/>
      <c r="J134" s="303"/>
      <c r="K134" s="303"/>
      <c r="L134" s="303"/>
      <c r="M134" s="303"/>
      <c r="N134" s="303"/>
      <c r="O134" s="303"/>
      <c r="P134" s="303"/>
      <c r="Q134" s="303"/>
      <c r="R134" s="303"/>
      <c r="S134" s="303"/>
      <c r="T134" s="303"/>
      <c r="U134" s="303"/>
      <c r="V134" s="303"/>
      <c r="W134" s="303"/>
      <c r="X134" s="303"/>
      <c r="Y134" s="303"/>
      <c r="Z134" s="303"/>
      <c r="AA134" s="303"/>
      <c r="AB134" s="303"/>
    </row>
    <row r="135" ht="15.75" customHeight="1" spans="1:28">
      <c r="A135" s="303"/>
      <c r="B135" s="303"/>
      <c r="C135" s="303"/>
      <c r="D135" s="303"/>
      <c r="E135" s="303"/>
      <c r="F135" s="303"/>
      <c r="G135" s="303"/>
      <c r="H135" s="303"/>
      <c r="I135" s="303"/>
      <c r="J135" s="303"/>
      <c r="K135" s="303"/>
      <c r="L135" s="303"/>
      <c r="M135" s="303"/>
      <c r="N135" s="303"/>
      <c r="O135" s="303"/>
      <c r="P135" s="303"/>
      <c r="Q135" s="303"/>
      <c r="R135" s="303"/>
      <c r="S135" s="303"/>
      <c r="T135" s="303"/>
      <c r="U135" s="303"/>
      <c r="V135" s="303"/>
      <c r="W135" s="303"/>
      <c r="X135" s="303"/>
      <c r="Y135" s="303"/>
      <c r="Z135" s="303"/>
      <c r="AA135" s="303"/>
      <c r="AB135" s="303"/>
    </row>
    <row r="136" ht="15.75" customHeight="1" spans="1:28">
      <c r="A136" s="303"/>
      <c r="B136" s="303"/>
      <c r="C136" s="303"/>
      <c r="D136" s="303"/>
      <c r="E136" s="303"/>
      <c r="F136" s="303"/>
      <c r="G136" s="303"/>
      <c r="H136" s="303"/>
      <c r="I136" s="303"/>
      <c r="J136" s="303"/>
      <c r="K136" s="303"/>
      <c r="L136" s="303"/>
      <c r="M136" s="303"/>
      <c r="N136" s="303"/>
      <c r="O136" s="303"/>
      <c r="P136" s="303"/>
      <c r="Q136" s="303"/>
      <c r="R136" s="303"/>
      <c r="S136" s="303"/>
      <c r="T136" s="303"/>
      <c r="U136" s="303"/>
      <c r="V136" s="303"/>
      <c r="W136" s="303"/>
      <c r="X136" s="303"/>
      <c r="Y136" s="303"/>
      <c r="Z136" s="303"/>
      <c r="AA136" s="303"/>
      <c r="AB136" s="303"/>
    </row>
    <row r="137" ht="15.75" customHeight="1" spans="1:28">
      <c r="A137" s="303"/>
      <c r="B137" s="303"/>
      <c r="C137" s="303"/>
      <c r="D137" s="303"/>
      <c r="E137" s="303"/>
      <c r="F137" s="303"/>
      <c r="G137" s="303"/>
      <c r="H137" s="303"/>
      <c r="I137" s="303"/>
      <c r="J137" s="303"/>
      <c r="K137" s="303"/>
      <c r="L137" s="303"/>
      <c r="M137" s="303"/>
      <c r="N137" s="303"/>
      <c r="O137" s="303"/>
      <c r="P137" s="303"/>
      <c r="Q137" s="303"/>
      <c r="R137" s="303"/>
      <c r="S137" s="303"/>
      <c r="T137" s="303"/>
      <c r="U137" s="303"/>
      <c r="V137" s="303"/>
      <c r="W137" s="303"/>
      <c r="X137" s="303"/>
      <c r="Y137" s="303"/>
      <c r="Z137" s="303"/>
      <c r="AA137" s="303"/>
      <c r="AB137" s="303"/>
    </row>
    <row r="138" ht="15.75" customHeight="1" spans="1:28">
      <c r="A138" s="303"/>
      <c r="B138" s="303"/>
      <c r="C138" s="303"/>
      <c r="D138" s="303"/>
      <c r="E138" s="303"/>
      <c r="F138" s="303"/>
      <c r="G138" s="303"/>
      <c r="H138" s="303"/>
      <c r="I138" s="303"/>
      <c r="J138" s="303"/>
      <c r="K138" s="303"/>
      <c r="L138" s="303"/>
      <c r="M138" s="303"/>
      <c r="N138" s="303"/>
      <c r="O138" s="303"/>
      <c r="P138" s="303"/>
      <c r="Q138" s="303"/>
      <c r="R138" s="303"/>
      <c r="S138" s="303"/>
      <c r="T138" s="303"/>
      <c r="U138" s="303"/>
      <c r="V138" s="303"/>
      <c r="W138" s="303"/>
      <c r="X138" s="303"/>
      <c r="Y138" s="303"/>
      <c r="Z138" s="303"/>
      <c r="AA138" s="303"/>
      <c r="AB138" s="303"/>
    </row>
    <row r="139" ht="15.75" customHeight="1" spans="1:28">
      <c r="A139" s="303"/>
      <c r="B139" s="303"/>
      <c r="C139" s="303"/>
      <c r="D139" s="303"/>
      <c r="E139" s="303"/>
      <c r="F139" s="303"/>
      <c r="G139" s="303"/>
      <c r="H139" s="303"/>
      <c r="I139" s="303"/>
      <c r="J139" s="303"/>
      <c r="K139" s="303"/>
      <c r="L139" s="303"/>
      <c r="M139" s="303"/>
      <c r="N139" s="303"/>
      <c r="O139" s="303"/>
      <c r="P139" s="303"/>
      <c r="Q139" s="303"/>
      <c r="R139" s="303"/>
      <c r="S139" s="303"/>
      <c r="T139" s="303"/>
      <c r="U139" s="303"/>
      <c r="V139" s="303"/>
      <c r="W139" s="303"/>
      <c r="X139" s="303"/>
      <c r="Y139" s="303"/>
      <c r="Z139" s="303"/>
      <c r="AA139" s="303"/>
      <c r="AB139" s="303"/>
    </row>
    <row r="140" ht="15.75" customHeight="1" spans="1:28">
      <c r="A140" s="303"/>
      <c r="B140" s="303"/>
      <c r="C140" s="303"/>
      <c r="D140" s="303"/>
      <c r="E140" s="303"/>
      <c r="F140" s="303"/>
      <c r="G140" s="303"/>
      <c r="H140" s="303"/>
      <c r="I140" s="303"/>
      <c r="J140" s="303"/>
      <c r="K140" s="303"/>
      <c r="L140" s="303"/>
      <c r="M140" s="303"/>
      <c r="N140" s="303"/>
      <c r="O140" s="303"/>
      <c r="P140" s="303"/>
      <c r="Q140" s="303"/>
      <c r="R140" s="303"/>
      <c r="S140" s="303"/>
      <c r="T140" s="303"/>
      <c r="U140" s="303"/>
      <c r="V140" s="303"/>
      <c r="W140" s="303"/>
      <c r="X140" s="303"/>
      <c r="Y140" s="303"/>
      <c r="Z140" s="303"/>
      <c r="AA140" s="303"/>
      <c r="AB140" s="303"/>
    </row>
    <row r="141" ht="15.75" customHeight="1" spans="1:28">
      <c r="A141" s="303"/>
      <c r="B141" s="303"/>
      <c r="C141" s="303"/>
      <c r="D141" s="303"/>
      <c r="E141" s="303"/>
      <c r="F141" s="303"/>
      <c r="G141" s="303"/>
      <c r="H141" s="303"/>
      <c r="I141" s="303"/>
      <c r="J141" s="303"/>
      <c r="K141" s="303"/>
      <c r="L141" s="303"/>
      <c r="M141" s="303"/>
      <c r="N141" s="303"/>
      <c r="O141" s="303"/>
      <c r="P141" s="303"/>
      <c r="Q141" s="303"/>
      <c r="R141" s="303"/>
      <c r="S141" s="303"/>
      <c r="T141" s="303"/>
      <c r="U141" s="303"/>
      <c r="V141" s="303"/>
      <c r="W141" s="303"/>
      <c r="X141" s="303"/>
      <c r="Y141" s="303"/>
      <c r="Z141" s="303"/>
      <c r="AA141" s="303"/>
      <c r="AB141" s="303"/>
    </row>
    <row r="142" ht="15.75" customHeight="1" spans="1:28">
      <c r="A142" s="303"/>
      <c r="B142" s="303"/>
      <c r="C142" s="303"/>
      <c r="D142" s="303"/>
      <c r="E142" s="303"/>
      <c r="F142" s="303"/>
      <c r="G142" s="303"/>
      <c r="H142" s="303"/>
      <c r="I142" s="303"/>
      <c r="J142" s="303"/>
      <c r="K142" s="303"/>
      <c r="L142" s="303"/>
      <c r="M142" s="303"/>
      <c r="N142" s="303"/>
      <c r="O142" s="303"/>
      <c r="P142" s="303"/>
      <c r="Q142" s="303"/>
      <c r="R142" s="303"/>
      <c r="S142" s="303"/>
      <c r="T142" s="303"/>
      <c r="U142" s="303"/>
      <c r="V142" s="303"/>
      <c r="W142" s="303"/>
      <c r="X142" s="303"/>
      <c r="Y142" s="303"/>
      <c r="Z142" s="303"/>
      <c r="AA142" s="303"/>
      <c r="AB142" s="303"/>
    </row>
    <row r="143" ht="15.75" customHeight="1" spans="1:28">
      <c r="A143" s="303"/>
      <c r="B143" s="303"/>
      <c r="C143" s="303"/>
      <c r="D143" s="303"/>
      <c r="E143" s="303"/>
      <c r="F143" s="303"/>
      <c r="G143" s="303"/>
      <c r="H143" s="303"/>
      <c r="I143" s="303"/>
      <c r="J143" s="303"/>
      <c r="K143" s="303"/>
      <c r="L143" s="303"/>
      <c r="M143" s="303"/>
      <c r="N143" s="303"/>
      <c r="O143" s="303"/>
      <c r="P143" s="303"/>
      <c r="Q143" s="303"/>
      <c r="R143" s="303"/>
      <c r="S143" s="303"/>
      <c r="T143" s="303"/>
      <c r="U143" s="303"/>
      <c r="V143" s="303"/>
      <c r="W143" s="303"/>
      <c r="X143" s="303"/>
      <c r="Y143" s="303"/>
      <c r="Z143" s="303"/>
      <c r="AA143" s="303"/>
      <c r="AB143" s="303"/>
    </row>
    <row r="144" ht="15.75" customHeight="1" spans="1:28">
      <c r="A144" s="303"/>
      <c r="B144" s="303"/>
      <c r="C144" s="303"/>
      <c r="D144" s="303"/>
      <c r="E144" s="303"/>
      <c r="F144" s="303"/>
      <c r="G144" s="303"/>
      <c r="H144" s="303"/>
      <c r="I144" s="303"/>
      <c r="J144" s="303"/>
      <c r="K144" s="303"/>
      <c r="L144" s="303"/>
      <c r="M144" s="303"/>
      <c r="N144" s="303"/>
      <c r="O144" s="303"/>
      <c r="P144" s="303"/>
      <c r="Q144" s="303"/>
      <c r="R144" s="303"/>
      <c r="S144" s="303"/>
      <c r="T144" s="303"/>
      <c r="U144" s="303"/>
      <c r="V144" s="303"/>
      <c r="W144" s="303"/>
      <c r="X144" s="303"/>
      <c r="Y144" s="303"/>
      <c r="Z144" s="303"/>
      <c r="AA144" s="303"/>
      <c r="AB144" s="303"/>
    </row>
    <row r="145" ht="15.75" customHeight="1" spans="1:28">
      <c r="A145" s="303"/>
      <c r="B145" s="303"/>
      <c r="C145" s="303"/>
      <c r="D145" s="303"/>
      <c r="E145" s="303"/>
      <c r="F145" s="303"/>
      <c r="G145" s="303"/>
      <c r="H145" s="303"/>
      <c r="I145" s="303"/>
      <c r="J145" s="303"/>
      <c r="K145" s="303"/>
      <c r="L145" s="303"/>
      <c r="M145" s="303"/>
      <c r="N145" s="303"/>
      <c r="O145" s="303"/>
      <c r="P145" s="303"/>
      <c r="Q145" s="303"/>
      <c r="R145" s="303"/>
      <c r="S145" s="303"/>
      <c r="T145" s="303"/>
      <c r="U145" s="303"/>
      <c r="V145" s="303"/>
      <c r="W145" s="303"/>
      <c r="X145" s="303"/>
      <c r="Y145" s="303"/>
      <c r="Z145" s="303"/>
      <c r="AA145" s="303"/>
      <c r="AB145" s="303"/>
    </row>
    <row r="146" ht="15.75" customHeight="1" spans="1:28">
      <c r="A146" s="303"/>
      <c r="B146" s="303"/>
      <c r="C146" s="303"/>
      <c r="D146" s="303"/>
      <c r="E146" s="303"/>
      <c r="F146" s="303"/>
      <c r="G146" s="303"/>
      <c r="H146" s="303"/>
      <c r="I146" s="303"/>
      <c r="J146" s="303"/>
      <c r="K146" s="303"/>
      <c r="L146" s="303"/>
      <c r="M146" s="303"/>
      <c r="N146" s="303"/>
      <c r="O146" s="303"/>
      <c r="P146" s="303"/>
      <c r="Q146" s="303"/>
      <c r="R146" s="303"/>
      <c r="S146" s="303"/>
      <c r="T146" s="303"/>
      <c r="U146" s="303"/>
      <c r="V146" s="303"/>
      <c r="W146" s="303"/>
      <c r="X146" s="303"/>
      <c r="Y146" s="303"/>
      <c r="Z146" s="303"/>
      <c r="AA146" s="303"/>
      <c r="AB146" s="303"/>
    </row>
    <row r="147" ht="15.75" customHeight="1" spans="1:28">
      <c r="A147" s="303"/>
      <c r="B147" s="303"/>
      <c r="C147" s="303"/>
      <c r="D147" s="303"/>
      <c r="E147" s="303"/>
      <c r="F147" s="303"/>
      <c r="G147" s="303"/>
      <c r="H147" s="303"/>
      <c r="I147" s="303"/>
      <c r="J147" s="303"/>
      <c r="K147" s="303"/>
      <c r="L147" s="303"/>
      <c r="M147" s="303"/>
      <c r="N147" s="303"/>
      <c r="O147" s="303"/>
      <c r="P147" s="303"/>
      <c r="Q147" s="303"/>
      <c r="R147" s="303"/>
      <c r="S147" s="303"/>
      <c r="T147" s="303"/>
      <c r="U147" s="303"/>
      <c r="V147" s="303"/>
      <c r="W147" s="303"/>
      <c r="X147" s="303"/>
      <c r="Y147" s="303"/>
      <c r="Z147" s="303"/>
      <c r="AA147" s="303"/>
      <c r="AB147" s="303"/>
    </row>
    <row r="148" ht="15.75" customHeight="1" spans="1:28">
      <c r="A148" s="303"/>
      <c r="B148" s="303"/>
      <c r="C148" s="303"/>
      <c r="D148" s="303"/>
      <c r="E148" s="303"/>
      <c r="F148" s="303"/>
      <c r="G148" s="303"/>
      <c r="H148" s="303"/>
      <c r="I148" s="303"/>
      <c r="J148" s="303"/>
      <c r="K148" s="303"/>
      <c r="L148" s="303"/>
      <c r="M148" s="303"/>
      <c r="N148" s="303"/>
      <c r="O148" s="303"/>
      <c r="P148" s="303"/>
      <c r="Q148" s="303"/>
      <c r="R148" s="303"/>
      <c r="S148" s="303"/>
      <c r="T148" s="303"/>
      <c r="U148" s="303"/>
      <c r="V148" s="303"/>
      <c r="W148" s="303"/>
      <c r="X148" s="303"/>
      <c r="Y148" s="303"/>
      <c r="Z148" s="303"/>
      <c r="AA148" s="303"/>
      <c r="AB148" s="303"/>
    </row>
    <row r="149" ht="15.75" customHeight="1" spans="1:28">
      <c r="A149" s="303"/>
      <c r="B149" s="303"/>
      <c r="C149" s="303"/>
      <c r="D149" s="303"/>
      <c r="E149" s="303"/>
      <c r="F149" s="303"/>
      <c r="G149" s="303"/>
      <c r="H149" s="303"/>
      <c r="I149" s="303"/>
      <c r="J149" s="303"/>
      <c r="K149" s="303"/>
      <c r="L149" s="303"/>
      <c r="M149" s="303"/>
      <c r="N149" s="303"/>
      <c r="O149" s="303"/>
      <c r="P149" s="303"/>
      <c r="Q149" s="303"/>
      <c r="R149" s="303"/>
      <c r="S149" s="303"/>
      <c r="T149" s="303"/>
      <c r="U149" s="303"/>
      <c r="V149" s="303"/>
      <c r="W149" s="303"/>
      <c r="X149" s="303"/>
      <c r="Y149" s="303"/>
      <c r="Z149" s="303"/>
      <c r="AA149" s="303"/>
      <c r="AB149" s="303"/>
    </row>
    <row r="150" ht="15.75" customHeight="1" spans="1:28">
      <c r="A150" s="303"/>
      <c r="B150" s="303"/>
      <c r="C150" s="303"/>
      <c r="D150" s="303"/>
      <c r="E150" s="303"/>
      <c r="F150" s="303"/>
      <c r="G150" s="303"/>
      <c r="H150" s="303"/>
      <c r="I150" s="303"/>
      <c r="J150" s="303"/>
      <c r="K150" s="303"/>
      <c r="L150" s="303"/>
      <c r="M150" s="303"/>
      <c r="N150" s="303"/>
      <c r="O150" s="303"/>
      <c r="P150" s="303"/>
      <c r="Q150" s="303"/>
      <c r="R150" s="303"/>
      <c r="S150" s="303"/>
      <c r="T150" s="303"/>
      <c r="U150" s="303"/>
      <c r="V150" s="303"/>
      <c r="W150" s="303"/>
      <c r="X150" s="303"/>
      <c r="Y150" s="303"/>
      <c r="Z150" s="303"/>
      <c r="AA150" s="303"/>
      <c r="AB150" s="303"/>
    </row>
    <row r="151" ht="15.75" customHeight="1" spans="1:28">
      <c r="A151" s="303"/>
      <c r="B151" s="303"/>
      <c r="C151" s="303"/>
      <c r="D151" s="303"/>
      <c r="E151" s="303"/>
      <c r="F151" s="303"/>
      <c r="G151" s="303"/>
      <c r="H151" s="303"/>
      <c r="I151" s="303"/>
      <c r="J151" s="303"/>
      <c r="K151" s="303"/>
      <c r="L151" s="303"/>
      <c r="M151" s="303"/>
      <c r="N151" s="303"/>
      <c r="O151" s="303"/>
      <c r="P151" s="303"/>
      <c r="Q151" s="303"/>
      <c r="R151" s="303"/>
      <c r="S151" s="303"/>
      <c r="T151" s="303"/>
      <c r="U151" s="303"/>
      <c r="V151" s="303"/>
      <c r="W151" s="303"/>
      <c r="X151" s="303"/>
      <c r="Y151" s="303"/>
      <c r="Z151" s="303"/>
      <c r="AA151" s="303"/>
      <c r="AB151" s="303"/>
    </row>
    <row r="152" ht="15.75" customHeight="1" spans="1:28">
      <c r="A152" s="303"/>
      <c r="B152" s="303"/>
      <c r="C152" s="303"/>
      <c r="D152" s="303"/>
      <c r="E152" s="303"/>
      <c r="F152" s="303"/>
      <c r="G152" s="303"/>
      <c r="H152" s="303"/>
      <c r="I152" s="303"/>
      <c r="J152" s="303"/>
      <c r="K152" s="303"/>
      <c r="L152" s="303"/>
      <c r="M152" s="303"/>
      <c r="N152" s="303"/>
      <c r="O152" s="303"/>
      <c r="P152" s="303"/>
      <c r="Q152" s="303"/>
      <c r="R152" s="303"/>
      <c r="S152" s="303"/>
      <c r="T152" s="303"/>
      <c r="U152" s="303"/>
      <c r="V152" s="303"/>
      <c r="W152" s="303"/>
      <c r="X152" s="303"/>
      <c r="Y152" s="303"/>
      <c r="Z152" s="303"/>
      <c r="AA152" s="303"/>
      <c r="AB152" s="303"/>
    </row>
    <row r="153" ht="15.75" customHeight="1" spans="1:28">
      <c r="A153" s="303"/>
      <c r="B153" s="303"/>
      <c r="C153" s="303"/>
      <c r="D153" s="303"/>
      <c r="E153" s="303"/>
      <c r="F153" s="303"/>
      <c r="G153" s="303"/>
      <c r="H153" s="303"/>
      <c r="I153" s="303"/>
      <c r="J153" s="303"/>
      <c r="K153" s="303"/>
      <c r="L153" s="303"/>
      <c r="M153" s="303"/>
      <c r="N153" s="303"/>
      <c r="O153" s="303"/>
      <c r="P153" s="303"/>
      <c r="Q153" s="303"/>
      <c r="R153" s="303"/>
      <c r="S153" s="303"/>
      <c r="T153" s="303"/>
      <c r="U153" s="303"/>
      <c r="V153" s="303"/>
      <c r="W153" s="303"/>
      <c r="X153" s="303"/>
      <c r="Y153" s="303"/>
      <c r="Z153" s="303"/>
      <c r="AA153" s="303"/>
      <c r="AB153" s="303"/>
    </row>
    <row r="154" ht="15.75" customHeight="1" spans="1:28">
      <c r="A154" s="303"/>
      <c r="B154" s="303"/>
      <c r="C154" s="303"/>
      <c r="D154" s="303"/>
      <c r="E154" s="303"/>
      <c r="F154" s="303"/>
      <c r="G154" s="303"/>
      <c r="H154" s="303"/>
      <c r="I154" s="303"/>
      <c r="J154" s="303"/>
      <c r="K154" s="303"/>
      <c r="L154" s="303"/>
      <c r="M154" s="303"/>
      <c r="N154" s="303"/>
      <c r="O154" s="303"/>
      <c r="P154" s="303"/>
      <c r="Q154" s="303"/>
      <c r="R154" s="303"/>
      <c r="S154" s="303"/>
      <c r="T154" s="303"/>
      <c r="U154" s="303"/>
      <c r="V154" s="303"/>
      <c r="W154" s="303"/>
      <c r="X154" s="303"/>
      <c r="Y154" s="303"/>
      <c r="Z154" s="303"/>
      <c r="AA154" s="303"/>
      <c r="AB154" s="303"/>
    </row>
    <row r="155" ht="15.75" customHeight="1" spans="1:28">
      <c r="A155" s="303"/>
      <c r="B155" s="303"/>
      <c r="C155" s="303"/>
      <c r="D155" s="303"/>
      <c r="E155" s="303"/>
      <c r="F155" s="303"/>
      <c r="G155" s="303"/>
      <c r="H155" s="303"/>
      <c r="I155" s="303"/>
      <c r="J155" s="303"/>
      <c r="K155" s="303"/>
      <c r="L155" s="303"/>
      <c r="M155" s="303"/>
      <c r="N155" s="303"/>
      <c r="O155" s="303"/>
      <c r="P155" s="303"/>
      <c r="Q155" s="303"/>
      <c r="R155" s="303"/>
      <c r="S155" s="303"/>
      <c r="T155" s="303"/>
      <c r="U155" s="303"/>
      <c r="V155" s="303"/>
      <c r="W155" s="303"/>
      <c r="X155" s="303"/>
      <c r="Y155" s="303"/>
      <c r="Z155" s="303"/>
      <c r="AA155" s="303"/>
      <c r="AB155" s="303"/>
    </row>
    <row r="156" ht="15.75" customHeight="1" spans="1:28">
      <c r="A156" s="303"/>
      <c r="B156" s="303"/>
      <c r="C156" s="303"/>
      <c r="D156" s="303"/>
      <c r="E156" s="303"/>
      <c r="F156" s="303"/>
      <c r="G156" s="303"/>
      <c r="H156" s="303"/>
      <c r="I156" s="303"/>
      <c r="J156" s="303"/>
      <c r="K156" s="303"/>
      <c r="L156" s="303"/>
      <c r="M156" s="303"/>
      <c r="N156" s="303"/>
      <c r="O156" s="303"/>
      <c r="P156" s="303"/>
      <c r="Q156" s="303"/>
      <c r="R156" s="303"/>
      <c r="S156" s="303"/>
      <c r="T156" s="303"/>
      <c r="U156" s="303"/>
      <c r="V156" s="303"/>
      <c r="W156" s="303"/>
      <c r="X156" s="303"/>
      <c r="Y156" s="303"/>
      <c r="Z156" s="303"/>
      <c r="AA156" s="303"/>
      <c r="AB156" s="303"/>
    </row>
    <row r="157" ht="15.75" customHeight="1" spans="1:28">
      <c r="A157" s="303"/>
      <c r="B157" s="303"/>
      <c r="C157" s="303"/>
      <c r="D157" s="303"/>
      <c r="E157" s="303"/>
      <c r="F157" s="303"/>
      <c r="G157" s="303"/>
      <c r="H157" s="303"/>
      <c r="I157" s="303"/>
      <c r="J157" s="303"/>
      <c r="K157" s="303"/>
      <c r="L157" s="303"/>
      <c r="M157" s="303"/>
      <c r="N157" s="303"/>
      <c r="O157" s="303"/>
      <c r="P157" s="303"/>
      <c r="Q157" s="303"/>
      <c r="R157" s="303"/>
      <c r="S157" s="303"/>
      <c r="T157" s="303"/>
      <c r="U157" s="303"/>
      <c r="V157" s="303"/>
      <c r="W157" s="303"/>
      <c r="X157" s="303"/>
      <c r="Y157" s="303"/>
      <c r="Z157" s="303"/>
      <c r="AA157" s="303"/>
      <c r="AB157" s="303"/>
    </row>
    <row r="158" ht="15.75" customHeight="1" spans="1:28">
      <c r="A158" s="303"/>
      <c r="B158" s="303"/>
      <c r="C158" s="303"/>
      <c r="D158" s="303"/>
      <c r="E158" s="303"/>
      <c r="F158" s="303"/>
      <c r="G158" s="303"/>
      <c r="H158" s="303"/>
      <c r="I158" s="303"/>
      <c r="J158" s="303"/>
      <c r="K158" s="303"/>
      <c r="L158" s="303"/>
      <c r="M158" s="303"/>
      <c r="N158" s="303"/>
      <c r="O158" s="303"/>
      <c r="P158" s="303"/>
      <c r="Q158" s="303"/>
      <c r="R158" s="303"/>
      <c r="S158" s="303"/>
      <c r="T158" s="303"/>
      <c r="U158" s="303"/>
      <c r="V158" s="303"/>
      <c r="W158" s="303"/>
      <c r="X158" s="303"/>
      <c r="Y158" s="303"/>
      <c r="Z158" s="303"/>
      <c r="AA158" s="303"/>
      <c r="AB158" s="303"/>
    </row>
    <row r="159" ht="15.75" customHeight="1" spans="1:28">
      <c r="A159" s="303"/>
      <c r="B159" s="303"/>
      <c r="C159" s="303"/>
      <c r="D159" s="303"/>
      <c r="E159" s="303"/>
      <c r="F159" s="303"/>
      <c r="G159" s="303"/>
      <c r="H159" s="303"/>
      <c r="I159" s="303"/>
      <c r="J159" s="303"/>
      <c r="K159" s="303"/>
      <c r="L159" s="303"/>
      <c r="M159" s="303"/>
      <c r="N159" s="303"/>
      <c r="O159" s="303"/>
      <c r="P159" s="303"/>
      <c r="Q159" s="303"/>
      <c r="R159" s="303"/>
      <c r="S159" s="303"/>
      <c r="T159" s="303"/>
      <c r="U159" s="303"/>
      <c r="V159" s="303"/>
      <c r="W159" s="303"/>
      <c r="X159" s="303"/>
      <c r="Y159" s="303"/>
      <c r="Z159" s="303"/>
      <c r="AA159" s="303"/>
      <c r="AB159" s="303"/>
    </row>
    <row r="160" ht="15.75" customHeight="1" spans="1:28">
      <c r="A160" s="303"/>
      <c r="B160" s="303"/>
      <c r="C160" s="303"/>
      <c r="D160" s="303"/>
      <c r="E160" s="303"/>
      <c r="F160" s="303"/>
      <c r="G160" s="303"/>
      <c r="H160" s="303"/>
      <c r="I160" s="303"/>
      <c r="J160" s="303"/>
      <c r="K160" s="303"/>
      <c r="L160" s="303"/>
      <c r="M160" s="303"/>
      <c r="N160" s="303"/>
      <c r="O160" s="303"/>
      <c r="P160" s="303"/>
      <c r="Q160" s="303"/>
      <c r="R160" s="303"/>
      <c r="S160" s="303"/>
      <c r="T160" s="303"/>
      <c r="U160" s="303"/>
      <c r="V160" s="303"/>
      <c r="W160" s="303"/>
      <c r="X160" s="303"/>
      <c r="Y160" s="303"/>
      <c r="Z160" s="303"/>
      <c r="AA160" s="303"/>
      <c r="AB160" s="303"/>
    </row>
    <row r="161" ht="15.75" customHeight="1" spans="1:28">
      <c r="A161" s="303"/>
      <c r="B161" s="303"/>
      <c r="C161" s="303"/>
      <c r="D161" s="303"/>
      <c r="E161" s="303"/>
      <c r="F161" s="303"/>
      <c r="G161" s="303"/>
      <c r="H161" s="303"/>
      <c r="I161" s="303"/>
      <c r="J161" s="303"/>
      <c r="K161" s="303"/>
      <c r="L161" s="303"/>
      <c r="M161" s="303"/>
      <c r="N161" s="303"/>
      <c r="O161" s="303"/>
      <c r="P161" s="303"/>
      <c r="Q161" s="303"/>
      <c r="R161" s="303"/>
      <c r="S161" s="303"/>
      <c r="T161" s="303"/>
      <c r="U161" s="303"/>
      <c r="V161" s="303"/>
      <c r="W161" s="303"/>
      <c r="X161" s="303"/>
      <c r="Y161" s="303"/>
      <c r="Z161" s="303"/>
      <c r="AA161" s="303"/>
      <c r="AB161" s="303"/>
    </row>
    <row r="162" ht="15.75" customHeight="1" spans="1:28">
      <c r="A162" s="303"/>
      <c r="B162" s="303"/>
      <c r="C162" s="303"/>
      <c r="D162" s="303"/>
      <c r="E162" s="303"/>
      <c r="F162" s="303"/>
      <c r="G162" s="303"/>
      <c r="H162" s="303"/>
      <c r="I162" s="303"/>
      <c r="J162" s="303"/>
      <c r="K162" s="303"/>
      <c r="L162" s="303"/>
      <c r="M162" s="303"/>
      <c r="N162" s="303"/>
      <c r="O162" s="303"/>
      <c r="P162" s="303"/>
      <c r="Q162" s="303"/>
      <c r="R162" s="303"/>
      <c r="S162" s="303"/>
      <c r="T162" s="303"/>
      <c r="U162" s="303"/>
      <c r="V162" s="303"/>
      <c r="W162" s="303"/>
      <c r="X162" s="303"/>
      <c r="Y162" s="303"/>
      <c r="Z162" s="303"/>
      <c r="AA162" s="303"/>
      <c r="AB162" s="303"/>
    </row>
    <row r="163" ht="15.75" customHeight="1" spans="1:28">
      <c r="A163" s="303"/>
      <c r="B163" s="303"/>
      <c r="C163" s="303"/>
      <c r="D163" s="303"/>
      <c r="E163" s="303"/>
      <c r="F163" s="303"/>
      <c r="G163" s="303"/>
      <c r="H163" s="303"/>
      <c r="I163" s="303"/>
      <c r="J163" s="303"/>
      <c r="K163" s="303"/>
      <c r="L163" s="303"/>
      <c r="M163" s="303"/>
      <c r="N163" s="303"/>
      <c r="O163" s="303"/>
      <c r="P163" s="303"/>
      <c r="Q163" s="303"/>
      <c r="R163" s="303"/>
      <c r="S163" s="303"/>
      <c r="T163" s="303"/>
      <c r="U163" s="303"/>
      <c r="V163" s="303"/>
      <c r="W163" s="303"/>
      <c r="X163" s="303"/>
      <c r="Y163" s="303"/>
      <c r="Z163" s="303"/>
      <c r="AA163" s="303"/>
      <c r="AB163" s="303"/>
    </row>
    <row r="164" ht="15.75" customHeight="1" spans="1:28">
      <c r="A164" s="303"/>
      <c r="B164" s="303"/>
      <c r="C164" s="303"/>
      <c r="D164" s="303"/>
      <c r="E164" s="303"/>
      <c r="F164" s="303"/>
      <c r="G164" s="303"/>
      <c r="H164" s="303"/>
      <c r="I164" s="303"/>
      <c r="J164" s="303"/>
      <c r="K164" s="303"/>
      <c r="L164" s="303"/>
      <c r="M164" s="303"/>
      <c r="N164" s="303"/>
      <c r="O164" s="303"/>
      <c r="P164" s="303"/>
      <c r="Q164" s="303"/>
      <c r="R164" s="303"/>
      <c r="S164" s="303"/>
      <c r="T164" s="303"/>
      <c r="U164" s="303"/>
      <c r="V164" s="303"/>
      <c r="W164" s="303"/>
      <c r="X164" s="303"/>
      <c r="Y164" s="303"/>
      <c r="Z164" s="303"/>
      <c r="AA164" s="303"/>
      <c r="AB164" s="303"/>
    </row>
    <row r="165" ht="15.75" customHeight="1" spans="1:28">
      <c r="A165" s="303"/>
      <c r="B165" s="303"/>
      <c r="C165" s="303"/>
      <c r="D165" s="303"/>
      <c r="E165" s="303"/>
      <c r="F165" s="303"/>
      <c r="G165" s="303"/>
      <c r="H165" s="303"/>
      <c r="I165" s="303"/>
      <c r="J165" s="303"/>
      <c r="K165" s="303"/>
      <c r="L165" s="303"/>
      <c r="M165" s="303"/>
      <c r="N165" s="303"/>
      <c r="O165" s="303"/>
      <c r="P165" s="303"/>
      <c r="Q165" s="303"/>
      <c r="R165" s="303"/>
      <c r="S165" s="303"/>
      <c r="T165" s="303"/>
      <c r="U165" s="303"/>
      <c r="V165" s="303"/>
      <c r="W165" s="303"/>
      <c r="X165" s="303"/>
      <c r="Y165" s="303"/>
      <c r="Z165" s="303"/>
      <c r="AA165" s="303"/>
      <c r="AB165" s="303"/>
    </row>
    <row r="166" ht="15.75" customHeight="1" spans="1:28">
      <c r="A166" s="303"/>
      <c r="B166" s="303"/>
      <c r="C166" s="303"/>
      <c r="D166" s="303"/>
      <c r="E166" s="303"/>
      <c r="F166" s="303"/>
      <c r="G166" s="303"/>
      <c r="H166" s="303"/>
      <c r="I166" s="303"/>
      <c r="J166" s="303"/>
      <c r="K166" s="303"/>
      <c r="L166" s="303"/>
      <c r="M166" s="303"/>
      <c r="N166" s="303"/>
      <c r="O166" s="303"/>
      <c r="P166" s="303"/>
      <c r="Q166" s="303"/>
      <c r="R166" s="303"/>
      <c r="S166" s="303"/>
      <c r="T166" s="303"/>
      <c r="U166" s="303"/>
      <c r="V166" s="303"/>
      <c r="W166" s="303"/>
      <c r="X166" s="303"/>
      <c r="Y166" s="303"/>
      <c r="Z166" s="303"/>
      <c r="AA166" s="303"/>
      <c r="AB166" s="303"/>
    </row>
    <row r="167" ht="15.75" customHeight="1" spans="1:28">
      <c r="A167" s="303"/>
      <c r="B167" s="303"/>
      <c r="C167" s="303"/>
      <c r="D167" s="303"/>
      <c r="E167" s="303"/>
      <c r="F167" s="303"/>
      <c r="G167" s="303"/>
      <c r="H167" s="303"/>
      <c r="I167" s="303"/>
      <c r="J167" s="303"/>
      <c r="K167" s="303"/>
      <c r="L167" s="303"/>
      <c r="M167" s="303"/>
      <c r="N167" s="303"/>
      <c r="O167" s="303"/>
      <c r="P167" s="303"/>
      <c r="Q167" s="303"/>
      <c r="R167" s="303"/>
      <c r="S167" s="303"/>
      <c r="T167" s="303"/>
      <c r="U167" s="303"/>
      <c r="V167" s="303"/>
      <c r="W167" s="303"/>
      <c r="X167" s="303"/>
      <c r="Y167" s="303"/>
      <c r="Z167" s="303"/>
      <c r="AA167" s="303"/>
      <c r="AB167" s="303"/>
    </row>
    <row r="168" ht="15.75" customHeight="1" spans="1:28">
      <c r="A168" s="303"/>
      <c r="B168" s="303"/>
      <c r="C168" s="303"/>
      <c r="D168" s="303"/>
      <c r="E168" s="303"/>
      <c r="F168" s="303"/>
      <c r="G168" s="303"/>
      <c r="H168" s="303"/>
      <c r="I168" s="303"/>
      <c r="J168" s="303"/>
      <c r="K168" s="303"/>
      <c r="L168" s="303"/>
      <c r="M168" s="303"/>
      <c r="N168" s="303"/>
      <c r="O168" s="303"/>
      <c r="P168" s="303"/>
      <c r="Q168" s="303"/>
      <c r="R168" s="303"/>
      <c r="S168" s="303"/>
      <c r="T168" s="303"/>
      <c r="U168" s="303"/>
      <c r="V168" s="303"/>
      <c r="W168" s="303"/>
      <c r="X168" s="303"/>
      <c r="Y168" s="303"/>
      <c r="Z168" s="303"/>
      <c r="AA168" s="303"/>
      <c r="AB168" s="303"/>
    </row>
    <row r="169" ht="15.75" customHeight="1" spans="1:28">
      <c r="A169" s="303"/>
      <c r="B169" s="303"/>
      <c r="C169" s="303"/>
      <c r="D169" s="303"/>
      <c r="E169" s="303"/>
      <c r="F169" s="303"/>
      <c r="G169" s="303"/>
      <c r="H169" s="303"/>
      <c r="I169" s="303"/>
      <c r="J169" s="303"/>
      <c r="K169" s="303"/>
      <c r="L169" s="303"/>
      <c r="M169" s="303"/>
      <c r="N169" s="303"/>
      <c r="O169" s="303"/>
      <c r="P169" s="303"/>
      <c r="Q169" s="303"/>
      <c r="R169" s="303"/>
      <c r="S169" s="303"/>
      <c r="T169" s="303"/>
      <c r="U169" s="303"/>
      <c r="V169" s="303"/>
      <c r="W169" s="303"/>
      <c r="X169" s="303"/>
      <c r="Y169" s="303"/>
      <c r="Z169" s="303"/>
      <c r="AA169" s="303"/>
      <c r="AB169" s="303"/>
    </row>
    <row r="170" ht="15.75" customHeight="1" spans="1:28">
      <c r="A170" s="303"/>
      <c r="B170" s="303"/>
      <c r="C170" s="303"/>
      <c r="D170" s="303"/>
      <c r="E170" s="303"/>
      <c r="F170" s="303"/>
      <c r="G170" s="303"/>
      <c r="H170" s="303"/>
      <c r="I170" s="303"/>
      <c r="J170" s="303"/>
      <c r="K170" s="303"/>
      <c r="L170" s="303"/>
      <c r="M170" s="303"/>
      <c r="N170" s="303"/>
      <c r="O170" s="303"/>
      <c r="P170" s="303"/>
      <c r="Q170" s="303"/>
      <c r="R170" s="303"/>
      <c r="S170" s="303"/>
      <c r="T170" s="303"/>
      <c r="U170" s="303"/>
      <c r="V170" s="303"/>
      <c r="W170" s="303"/>
      <c r="X170" s="303"/>
      <c r="Y170" s="303"/>
      <c r="Z170" s="303"/>
      <c r="AA170" s="303"/>
      <c r="AB170" s="303"/>
    </row>
    <row r="171" ht="15.75" customHeight="1" spans="1:28">
      <c r="A171" s="303"/>
      <c r="B171" s="303"/>
      <c r="C171" s="303"/>
      <c r="D171" s="303"/>
      <c r="E171" s="303"/>
      <c r="F171" s="303"/>
      <c r="G171" s="303"/>
      <c r="H171" s="303"/>
      <c r="I171" s="303"/>
      <c r="J171" s="303"/>
      <c r="K171" s="303"/>
      <c r="L171" s="303"/>
      <c r="M171" s="303"/>
      <c r="N171" s="303"/>
      <c r="O171" s="303"/>
      <c r="P171" s="303"/>
      <c r="Q171" s="303"/>
      <c r="R171" s="303"/>
      <c r="S171" s="303"/>
      <c r="T171" s="303"/>
      <c r="U171" s="303"/>
      <c r="V171" s="303"/>
      <c r="W171" s="303"/>
      <c r="X171" s="303"/>
      <c r="Y171" s="303"/>
      <c r="Z171" s="303"/>
      <c r="AA171" s="303"/>
      <c r="AB171" s="303"/>
    </row>
    <row r="172" ht="15.75" customHeight="1" spans="1:28">
      <c r="A172" s="303"/>
      <c r="B172" s="303"/>
      <c r="C172" s="303"/>
      <c r="D172" s="303"/>
      <c r="E172" s="303"/>
      <c r="F172" s="303"/>
      <c r="G172" s="303"/>
      <c r="H172" s="303"/>
      <c r="I172" s="303"/>
      <c r="J172" s="303"/>
      <c r="K172" s="303"/>
      <c r="L172" s="303"/>
      <c r="M172" s="303"/>
      <c r="N172" s="303"/>
      <c r="O172" s="303"/>
      <c r="P172" s="303"/>
      <c r="Q172" s="303"/>
      <c r="R172" s="303"/>
      <c r="S172" s="303"/>
      <c r="T172" s="303"/>
      <c r="U172" s="303"/>
      <c r="V172" s="303"/>
      <c r="W172" s="303"/>
      <c r="X172" s="303"/>
      <c r="Y172" s="303"/>
      <c r="Z172" s="303"/>
      <c r="AA172" s="303"/>
      <c r="AB172" s="303"/>
    </row>
    <row r="173" ht="15.75" customHeight="1" spans="1:28">
      <c r="A173" s="303"/>
      <c r="B173" s="303"/>
      <c r="C173" s="303"/>
      <c r="D173" s="303"/>
      <c r="E173" s="303"/>
      <c r="F173" s="303"/>
      <c r="G173" s="303"/>
      <c r="H173" s="303"/>
      <c r="I173" s="303"/>
      <c r="J173" s="303"/>
      <c r="K173" s="303"/>
      <c r="L173" s="303"/>
      <c r="M173" s="303"/>
      <c r="N173" s="303"/>
      <c r="O173" s="303"/>
      <c r="P173" s="303"/>
      <c r="Q173" s="303"/>
      <c r="R173" s="303"/>
      <c r="S173" s="303"/>
      <c r="T173" s="303"/>
      <c r="U173" s="303"/>
      <c r="V173" s="303"/>
      <c r="W173" s="303"/>
      <c r="X173" s="303"/>
      <c r="Y173" s="303"/>
      <c r="Z173" s="303"/>
      <c r="AA173" s="303"/>
      <c r="AB173" s="303"/>
    </row>
    <row r="174" ht="15.75" customHeight="1" spans="1:28">
      <c r="A174" s="303"/>
      <c r="B174" s="303"/>
      <c r="C174" s="303"/>
      <c r="D174" s="303"/>
      <c r="E174" s="303"/>
      <c r="F174" s="303"/>
      <c r="G174" s="303"/>
      <c r="H174" s="303"/>
      <c r="I174" s="303"/>
      <c r="J174" s="303"/>
      <c r="K174" s="303"/>
      <c r="L174" s="303"/>
      <c r="M174" s="303"/>
      <c r="N174" s="303"/>
      <c r="O174" s="303"/>
      <c r="P174" s="303"/>
      <c r="Q174" s="303"/>
      <c r="R174" s="303"/>
      <c r="S174" s="303"/>
      <c r="T174" s="303"/>
      <c r="U174" s="303"/>
      <c r="V174" s="303"/>
      <c r="W174" s="303"/>
      <c r="X174" s="303"/>
      <c r="Y174" s="303"/>
      <c r="Z174" s="303"/>
      <c r="AA174" s="303"/>
      <c r="AB174" s="303"/>
    </row>
    <row r="175" ht="15.75" customHeight="1" spans="1:28">
      <c r="A175" s="303"/>
      <c r="B175" s="303"/>
      <c r="C175" s="303"/>
      <c r="D175" s="303"/>
      <c r="E175" s="303"/>
      <c r="F175" s="303"/>
      <c r="G175" s="303"/>
      <c r="H175" s="303"/>
      <c r="I175" s="303"/>
      <c r="J175" s="303"/>
      <c r="K175" s="303"/>
      <c r="L175" s="303"/>
      <c r="M175" s="303"/>
      <c r="N175" s="303"/>
      <c r="O175" s="303"/>
      <c r="P175" s="303"/>
      <c r="Q175" s="303"/>
      <c r="R175" s="303"/>
      <c r="S175" s="303"/>
      <c r="T175" s="303"/>
      <c r="U175" s="303"/>
      <c r="V175" s="303"/>
      <c r="W175" s="303"/>
      <c r="X175" s="303"/>
      <c r="Y175" s="303"/>
      <c r="Z175" s="303"/>
      <c r="AA175" s="303"/>
      <c r="AB175" s="303"/>
    </row>
    <row r="176" ht="15.75" customHeight="1" spans="1:28">
      <c r="A176" s="303"/>
      <c r="B176" s="303"/>
      <c r="C176" s="303"/>
      <c r="D176" s="303"/>
      <c r="E176" s="303"/>
      <c r="F176" s="303"/>
      <c r="G176" s="303"/>
      <c r="H176" s="303"/>
      <c r="I176" s="303"/>
      <c r="J176" s="303"/>
      <c r="K176" s="303"/>
      <c r="L176" s="303"/>
      <c r="M176" s="303"/>
      <c r="N176" s="303"/>
      <c r="O176" s="303"/>
      <c r="P176" s="303"/>
      <c r="Q176" s="303"/>
      <c r="R176" s="303"/>
      <c r="S176" s="303"/>
      <c r="T176" s="303"/>
      <c r="U176" s="303"/>
      <c r="V176" s="303"/>
      <c r="W176" s="303"/>
      <c r="X176" s="303"/>
      <c r="Y176" s="303"/>
      <c r="Z176" s="303"/>
      <c r="AA176" s="303"/>
      <c r="AB176" s="303"/>
    </row>
    <row r="177" ht="15.75" customHeight="1" spans="1:28">
      <c r="A177" s="303"/>
      <c r="B177" s="303"/>
      <c r="C177" s="303"/>
      <c r="D177" s="303"/>
      <c r="E177" s="303"/>
      <c r="F177" s="303"/>
      <c r="G177" s="303"/>
      <c r="H177" s="303"/>
      <c r="I177" s="303"/>
      <c r="J177" s="303"/>
      <c r="K177" s="303"/>
      <c r="L177" s="303"/>
      <c r="M177" s="303"/>
      <c r="N177" s="303"/>
      <c r="O177" s="303"/>
      <c r="P177" s="303"/>
      <c r="Q177" s="303"/>
      <c r="R177" s="303"/>
      <c r="S177" s="303"/>
      <c r="T177" s="303"/>
      <c r="U177" s="303"/>
      <c r="V177" s="303"/>
      <c r="W177" s="303"/>
      <c r="X177" s="303"/>
      <c r="Y177" s="303"/>
      <c r="Z177" s="303"/>
      <c r="AA177" s="303"/>
      <c r="AB177" s="303"/>
    </row>
    <row r="178" ht="15.75" customHeight="1" spans="1:28">
      <c r="A178" s="303"/>
      <c r="B178" s="303"/>
      <c r="C178" s="303"/>
      <c r="D178" s="303"/>
      <c r="E178" s="303"/>
      <c r="F178" s="303"/>
      <c r="G178" s="303"/>
      <c r="H178" s="303"/>
      <c r="I178" s="303"/>
      <c r="J178" s="303"/>
      <c r="K178" s="303"/>
      <c r="L178" s="303"/>
      <c r="M178" s="303"/>
      <c r="N178" s="303"/>
      <c r="O178" s="303"/>
      <c r="P178" s="303"/>
      <c r="Q178" s="303"/>
      <c r="R178" s="303"/>
      <c r="S178" s="303"/>
      <c r="T178" s="303"/>
      <c r="U178" s="303"/>
      <c r="V178" s="303"/>
      <c r="W178" s="303"/>
      <c r="X178" s="303"/>
      <c r="Y178" s="303"/>
      <c r="Z178" s="303"/>
      <c r="AA178" s="303"/>
      <c r="AB178" s="303"/>
    </row>
    <row r="179" ht="15.75" customHeight="1" spans="1:28">
      <c r="A179" s="303"/>
      <c r="B179" s="303"/>
      <c r="C179" s="303"/>
      <c r="D179" s="303"/>
      <c r="E179" s="303"/>
      <c r="F179" s="303"/>
      <c r="G179" s="303"/>
      <c r="H179" s="303"/>
      <c r="I179" s="303"/>
      <c r="J179" s="303"/>
      <c r="K179" s="303"/>
      <c r="L179" s="303"/>
      <c r="M179" s="303"/>
      <c r="N179" s="303"/>
      <c r="O179" s="303"/>
      <c r="P179" s="303"/>
      <c r="Q179" s="303"/>
      <c r="R179" s="303"/>
      <c r="S179" s="303"/>
      <c r="T179" s="303"/>
      <c r="U179" s="303"/>
      <c r="V179" s="303"/>
      <c r="W179" s="303"/>
      <c r="X179" s="303"/>
      <c r="Y179" s="303"/>
      <c r="Z179" s="303"/>
      <c r="AA179" s="303"/>
      <c r="AB179" s="303"/>
    </row>
    <row r="180" ht="15.75" customHeight="1" spans="1:28">
      <c r="A180" s="303"/>
      <c r="B180" s="303"/>
      <c r="C180" s="303"/>
      <c r="D180" s="303"/>
      <c r="E180" s="303"/>
      <c r="F180" s="303"/>
      <c r="G180" s="303"/>
      <c r="H180" s="303"/>
      <c r="I180" s="303"/>
      <c r="J180" s="303"/>
      <c r="K180" s="303"/>
      <c r="L180" s="303"/>
      <c r="M180" s="303"/>
      <c r="N180" s="303"/>
      <c r="O180" s="303"/>
      <c r="P180" s="303"/>
      <c r="Q180" s="303"/>
      <c r="R180" s="303"/>
      <c r="S180" s="303"/>
      <c r="T180" s="303"/>
      <c r="U180" s="303"/>
      <c r="V180" s="303"/>
      <c r="W180" s="303"/>
      <c r="X180" s="303"/>
      <c r="Y180" s="303"/>
      <c r="Z180" s="303"/>
      <c r="AA180" s="303"/>
      <c r="AB180" s="303"/>
    </row>
    <row r="181" ht="15.75" customHeight="1" spans="1:28">
      <c r="A181" s="303"/>
      <c r="B181" s="303"/>
      <c r="C181" s="303"/>
      <c r="D181" s="303"/>
      <c r="E181" s="303"/>
      <c r="F181" s="303"/>
      <c r="G181" s="303"/>
      <c r="H181" s="303"/>
      <c r="I181" s="303"/>
      <c r="J181" s="303"/>
      <c r="K181" s="303"/>
      <c r="L181" s="303"/>
      <c r="M181" s="303"/>
      <c r="N181" s="303"/>
      <c r="O181" s="303"/>
      <c r="P181" s="303"/>
      <c r="Q181" s="303"/>
      <c r="R181" s="303"/>
      <c r="S181" s="303"/>
      <c r="T181" s="303"/>
      <c r="U181" s="303"/>
      <c r="V181" s="303"/>
      <c r="W181" s="303"/>
      <c r="X181" s="303"/>
      <c r="Y181" s="303"/>
      <c r="Z181" s="303"/>
      <c r="AA181" s="303"/>
      <c r="AB181" s="303"/>
    </row>
    <row r="182" ht="15.75" customHeight="1" spans="1:28">
      <c r="A182" s="303"/>
      <c r="B182" s="303"/>
      <c r="C182" s="303"/>
      <c r="D182" s="303"/>
      <c r="E182" s="303"/>
      <c r="F182" s="303"/>
      <c r="G182" s="303"/>
      <c r="H182" s="303"/>
      <c r="I182" s="303"/>
      <c r="J182" s="303"/>
      <c r="K182" s="303"/>
      <c r="L182" s="303"/>
      <c r="M182" s="303"/>
      <c r="N182" s="303"/>
      <c r="O182" s="303"/>
      <c r="P182" s="303"/>
      <c r="Q182" s="303"/>
      <c r="R182" s="303"/>
      <c r="S182" s="303"/>
      <c r="T182" s="303"/>
      <c r="U182" s="303"/>
      <c r="V182" s="303"/>
      <c r="W182" s="303"/>
      <c r="X182" s="303"/>
      <c r="Y182" s="303"/>
      <c r="Z182" s="303"/>
      <c r="AA182" s="303"/>
      <c r="AB182" s="303"/>
    </row>
    <row r="183" ht="15.75" customHeight="1" spans="1:28">
      <c r="A183" s="303"/>
      <c r="B183" s="303"/>
      <c r="C183" s="303"/>
      <c r="D183" s="303"/>
      <c r="E183" s="303"/>
      <c r="F183" s="303"/>
      <c r="G183" s="303"/>
      <c r="H183" s="303"/>
      <c r="I183" s="303"/>
      <c r="J183" s="303"/>
      <c r="K183" s="303"/>
      <c r="L183" s="303"/>
      <c r="M183" s="303"/>
      <c r="N183" s="303"/>
      <c r="O183" s="303"/>
      <c r="P183" s="303"/>
      <c r="Q183" s="303"/>
      <c r="R183" s="303"/>
      <c r="S183" s="303"/>
      <c r="T183" s="303"/>
      <c r="U183" s="303"/>
      <c r="V183" s="303"/>
      <c r="W183" s="303"/>
      <c r="X183" s="303"/>
      <c r="Y183" s="303"/>
      <c r="Z183" s="303"/>
      <c r="AA183" s="303"/>
      <c r="AB183" s="303"/>
    </row>
    <row r="184" ht="15.75" customHeight="1" spans="1:28">
      <c r="A184" s="303"/>
      <c r="B184" s="303"/>
      <c r="C184" s="303"/>
      <c r="D184" s="303"/>
      <c r="E184" s="303"/>
      <c r="F184" s="303"/>
      <c r="G184" s="303"/>
      <c r="H184" s="303"/>
      <c r="I184" s="303"/>
      <c r="J184" s="303"/>
      <c r="K184" s="303"/>
      <c r="L184" s="303"/>
      <c r="M184" s="303"/>
      <c r="N184" s="303"/>
      <c r="O184" s="303"/>
      <c r="P184" s="303"/>
      <c r="Q184" s="303"/>
      <c r="R184" s="303"/>
      <c r="S184" s="303"/>
      <c r="T184" s="303"/>
      <c r="U184" s="303"/>
      <c r="V184" s="303"/>
      <c r="W184" s="303"/>
      <c r="X184" s="303"/>
      <c r="Y184" s="303"/>
      <c r="Z184" s="303"/>
      <c r="AA184" s="303"/>
      <c r="AB184" s="303"/>
    </row>
    <row r="185" ht="15.75" customHeight="1" spans="1:28">
      <c r="A185" s="303"/>
      <c r="B185" s="303"/>
      <c r="C185" s="303"/>
      <c r="D185" s="303"/>
      <c r="E185" s="303"/>
      <c r="F185" s="303"/>
      <c r="G185" s="303"/>
      <c r="H185" s="303"/>
      <c r="I185" s="303"/>
      <c r="J185" s="303"/>
      <c r="K185" s="303"/>
      <c r="L185" s="303"/>
      <c r="M185" s="303"/>
      <c r="N185" s="303"/>
      <c r="O185" s="303"/>
      <c r="P185" s="303"/>
      <c r="Q185" s="303"/>
      <c r="R185" s="303"/>
      <c r="S185" s="303"/>
      <c r="T185" s="303"/>
      <c r="U185" s="303"/>
      <c r="V185" s="303"/>
      <c r="W185" s="303"/>
      <c r="X185" s="303"/>
      <c r="Y185" s="303"/>
      <c r="Z185" s="303"/>
      <c r="AA185" s="303"/>
      <c r="AB185" s="303"/>
    </row>
    <row r="186" ht="15.75" customHeight="1" spans="1:28">
      <c r="A186" s="303"/>
      <c r="B186" s="303"/>
      <c r="C186" s="303"/>
      <c r="D186" s="303"/>
      <c r="E186" s="303"/>
      <c r="F186" s="303"/>
      <c r="G186" s="303"/>
      <c r="H186" s="303"/>
      <c r="I186" s="303"/>
      <c r="J186" s="303"/>
      <c r="K186" s="303"/>
      <c r="L186" s="303"/>
      <c r="M186" s="303"/>
      <c r="N186" s="303"/>
      <c r="O186" s="303"/>
      <c r="P186" s="303"/>
      <c r="Q186" s="303"/>
      <c r="R186" s="303"/>
      <c r="S186" s="303"/>
      <c r="T186" s="303"/>
      <c r="U186" s="303"/>
      <c r="V186" s="303"/>
      <c r="W186" s="303"/>
      <c r="X186" s="303"/>
      <c r="Y186" s="303"/>
      <c r="Z186" s="303"/>
      <c r="AA186" s="303"/>
      <c r="AB186" s="303"/>
    </row>
    <row r="187" ht="15.75" customHeight="1" spans="1:28">
      <c r="A187" s="303"/>
      <c r="B187" s="303"/>
      <c r="C187" s="303"/>
      <c r="D187" s="303"/>
      <c r="E187" s="303"/>
      <c r="F187" s="303"/>
      <c r="G187" s="303"/>
      <c r="H187" s="303"/>
      <c r="I187" s="303"/>
      <c r="J187" s="303"/>
      <c r="K187" s="303"/>
      <c r="L187" s="303"/>
      <c r="M187" s="303"/>
      <c r="N187" s="303"/>
      <c r="O187" s="303"/>
      <c r="P187" s="303"/>
      <c r="Q187" s="303"/>
      <c r="R187" s="303"/>
      <c r="S187" s="303"/>
      <c r="T187" s="303"/>
      <c r="U187" s="303"/>
      <c r="V187" s="303"/>
      <c r="W187" s="303"/>
      <c r="X187" s="303"/>
      <c r="Y187" s="303"/>
      <c r="Z187" s="303"/>
      <c r="AA187" s="303"/>
      <c r="AB187" s="303"/>
    </row>
    <row r="188" ht="15.75" customHeight="1" spans="1:28">
      <c r="A188" s="303"/>
      <c r="B188" s="303"/>
      <c r="C188" s="303"/>
      <c r="D188" s="303"/>
      <c r="E188" s="303"/>
      <c r="F188" s="303"/>
      <c r="G188" s="303"/>
      <c r="H188" s="303"/>
      <c r="I188" s="303"/>
      <c r="J188" s="303"/>
      <c r="K188" s="303"/>
      <c r="L188" s="303"/>
      <c r="M188" s="303"/>
      <c r="N188" s="303"/>
      <c r="O188" s="303"/>
      <c r="P188" s="303"/>
      <c r="Q188" s="303"/>
      <c r="R188" s="303"/>
      <c r="S188" s="303"/>
      <c r="T188" s="303"/>
      <c r="U188" s="303"/>
      <c r="V188" s="303"/>
      <c r="W188" s="303"/>
      <c r="X188" s="303"/>
      <c r="Y188" s="303"/>
      <c r="Z188" s="303"/>
      <c r="AA188" s="303"/>
      <c r="AB188" s="303"/>
    </row>
    <row r="189" ht="15.75" customHeight="1" spans="1:28">
      <c r="A189" s="303"/>
      <c r="B189" s="303"/>
      <c r="C189" s="303"/>
      <c r="D189" s="303"/>
      <c r="E189" s="303"/>
      <c r="F189" s="303"/>
      <c r="G189" s="303"/>
      <c r="H189" s="303"/>
      <c r="I189" s="303"/>
      <c r="J189" s="303"/>
      <c r="K189" s="303"/>
      <c r="L189" s="303"/>
      <c r="M189" s="303"/>
      <c r="N189" s="303"/>
      <c r="O189" s="303"/>
      <c r="P189" s="303"/>
      <c r="Q189" s="303"/>
      <c r="R189" s="303"/>
      <c r="S189" s="303"/>
      <c r="T189" s="303"/>
      <c r="U189" s="303"/>
      <c r="V189" s="303"/>
      <c r="W189" s="303"/>
      <c r="X189" s="303"/>
      <c r="Y189" s="303"/>
      <c r="Z189" s="303"/>
      <c r="AA189" s="303"/>
      <c r="AB189" s="303"/>
    </row>
    <row r="190" ht="15.75" customHeight="1" spans="1:28">
      <c r="A190" s="303"/>
      <c r="B190" s="303"/>
      <c r="C190" s="303"/>
      <c r="D190" s="303"/>
      <c r="E190" s="303"/>
      <c r="F190" s="303"/>
      <c r="G190" s="303"/>
      <c r="H190" s="303"/>
      <c r="I190" s="303"/>
      <c r="J190" s="303"/>
      <c r="K190" s="303"/>
      <c r="L190" s="303"/>
      <c r="M190" s="303"/>
      <c r="N190" s="303"/>
      <c r="O190" s="303"/>
      <c r="P190" s="303"/>
      <c r="Q190" s="303"/>
      <c r="R190" s="303"/>
      <c r="S190" s="303"/>
      <c r="T190" s="303"/>
      <c r="U190" s="303"/>
      <c r="V190" s="303"/>
      <c r="W190" s="303"/>
      <c r="X190" s="303"/>
      <c r="Y190" s="303"/>
      <c r="Z190" s="303"/>
      <c r="AA190" s="303"/>
      <c r="AB190" s="303"/>
    </row>
    <row r="191" ht="15.75" customHeight="1" spans="1:28">
      <c r="A191" s="303"/>
      <c r="B191" s="303"/>
      <c r="C191" s="303"/>
      <c r="D191" s="303"/>
      <c r="E191" s="303"/>
      <c r="F191" s="303"/>
      <c r="G191" s="303"/>
      <c r="H191" s="303"/>
      <c r="I191" s="303"/>
      <c r="J191" s="303"/>
      <c r="K191" s="303"/>
      <c r="L191" s="303"/>
      <c r="M191" s="303"/>
      <c r="N191" s="303"/>
      <c r="O191" s="303"/>
      <c r="P191" s="303"/>
      <c r="Q191" s="303"/>
      <c r="R191" s="303"/>
      <c r="S191" s="303"/>
      <c r="T191" s="303"/>
      <c r="U191" s="303"/>
      <c r="V191" s="303"/>
      <c r="W191" s="303"/>
      <c r="X191" s="303"/>
      <c r="Y191" s="303"/>
      <c r="Z191" s="303"/>
      <c r="AA191" s="303"/>
      <c r="AB191" s="303"/>
    </row>
    <row r="192" ht="15.75" customHeight="1" spans="1:28">
      <c r="A192" s="303"/>
      <c r="B192" s="303"/>
      <c r="C192" s="303"/>
      <c r="D192" s="303"/>
      <c r="E192" s="303"/>
      <c r="F192" s="303"/>
      <c r="G192" s="303"/>
      <c r="H192" s="303"/>
      <c r="I192" s="303"/>
      <c r="J192" s="303"/>
      <c r="K192" s="303"/>
      <c r="L192" s="303"/>
      <c r="M192" s="303"/>
      <c r="N192" s="303"/>
      <c r="O192" s="303"/>
      <c r="P192" s="303"/>
      <c r="Q192" s="303"/>
      <c r="R192" s="303"/>
      <c r="S192" s="303"/>
      <c r="T192" s="303"/>
      <c r="U192" s="303"/>
      <c r="V192" s="303"/>
      <c r="W192" s="303"/>
      <c r="X192" s="303"/>
      <c r="Y192" s="303"/>
      <c r="Z192" s="303"/>
      <c r="AA192" s="303"/>
      <c r="AB192" s="303"/>
    </row>
    <row r="193" ht="15.75" customHeight="1" spans="1:28">
      <c r="A193" s="303"/>
      <c r="B193" s="303"/>
      <c r="C193" s="303"/>
      <c r="D193" s="303"/>
      <c r="E193" s="303"/>
      <c r="F193" s="303"/>
      <c r="G193" s="303"/>
      <c r="H193" s="303"/>
      <c r="I193" s="303"/>
      <c r="J193" s="303"/>
      <c r="K193" s="303"/>
      <c r="L193" s="303"/>
      <c r="M193" s="303"/>
      <c r="N193" s="303"/>
      <c r="O193" s="303"/>
      <c r="P193" s="303"/>
      <c r="Q193" s="303"/>
      <c r="R193" s="303"/>
      <c r="S193" s="303"/>
      <c r="T193" s="303"/>
      <c r="U193" s="303"/>
      <c r="V193" s="303"/>
      <c r="W193" s="303"/>
      <c r="X193" s="303"/>
      <c r="Y193" s="303"/>
      <c r="Z193" s="303"/>
      <c r="AA193" s="303"/>
      <c r="AB193" s="303"/>
    </row>
    <row r="194" ht="15.75" customHeight="1" spans="1:28">
      <c r="A194" s="303"/>
      <c r="B194" s="303"/>
      <c r="C194" s="303"/>
      <c r="D194" s="303"/>
      <c r="E194" s="303"/>
      <c r="F194" s="303"/>
      <c r="G194" s="303"/>
      <c r="H194" s="303"/>
      <c r="I194" s="303"/>
      <c r="J194" s="303"/>
      <c r="K194" s="303"/>
      <c r="L194" s="303"/>
      <c r="M194" s="303"/>
      <c r="N194" s="303"/>
      <c r="O194" s="303"/>
      <c r="P194" s="303"/>
      <c r="Q194" s="303"/>
      <c r="R194" s="303"/>
      <c r="S194" s="303"/>
      <c r="T194" s="303"/>
      <c r="U194" s="303"/>
      <c r="V194" s="303"/>
      <c r="W194" s="303"/>
      <c r="X194" s="303"/>
      <c r="Y194" s="303"/>
      <c r="Z194" s="303"/>
      <c r="AA194" s="303"/>
      <c r="AB194" s="303"/>
    </row>
    <row r="195" ht="15.75" customHeight="1" spans="1:28">
      <c r="A195" s="303"/>
      <c r="B195" s="303"/>
      <c r="C195" s="303"/>
      <c r="D195" s="303"/>
      <c r="E195" s="303"/>
      <c r="F195" s="303"/>
      <c r="G195" s="303"/>
      <c r="H195" s="303"/>
      <c r="I195" s="303"/>
      <c r="J195" s="303"/>
      <c r="K195" s="303"/>
      <c r="L195" s="303"/>
      <c r="M195" s="303"/>
      <c r="N195" s="303"/>
      <c r="O195" s="303"/>
      <c r="P195" s="303"/>
      <c r="Q195" s="303"/>
      <c r="R195" s="303"/>
      <c r="S195" s="303"/>
      <c r="T195" s="303"/>
      <c r="U195" s="303"/>
      <c r="V195" s="303"/>
      <c r="W195" s="303"/>
      <c r="X195" s="303"/>
      <c r="Y195" s="303"/>
      <c r="Z195" s="303"/>
      <c r="AA195" s="303"/>
      <c r="AB195" s="303"/>
    </row>
    <row r="196" ht="15.75" customHeight="1" spans="1:28">
      <c r="A196" s="303"/>
      <c r="B196" s="303"/>
      <c r="C196" s="303"/>
      <c r="D196" s="303"/>
      <c r="E196" s="303"/>
      <c r="F196" s="303"/>
      <c r="G196" s="303"/>
      <c r="H196" s="303"/>
      <c r="I196" s="303"/>
      <c r="J196" s="303"/>
      <c r="K196" s="303"/>
      <c r="L196" s="303"/>
      <c r="M196" s="303"/>
      <c r="N196" s="303"/>
      <c r="O196" s="303"/>
      <c r="P196" s="303"/>
      <c r="Q196" s="303"/>
      <c r="R196" s="303"/>
      <c r="S196" s="303"/>
      <c r="T196" s="303"/>
      <c r="U196" s="303"/>
      <c r="V196" s="303"/>
      <c r="W196" s="303"/>
      <c r="X196" s="303"/>
      <c r="Y196" s="303"/>
      <c r="Z196" s="303"/>
      <c r="AA196" s="303"/>
      <c r="AB196" s="303"/>
    </row>
    <row r="197" ht="15.75" customHeight="1" spans="1:28">
      <c r="A197" s="303"/>
      <c r="B197" s="303"/>
      <c r="C197" s="303"/>
      <c r="D197" s="303"/>
      <c r="E197" s="303"/>
      <c r="F197" s="303"/>
      <c r="G197" s="303"/>
      <c r="H197" s="303"/>
      <c r="I197" s="303"/>
      <c r="J197" s="303"/>
      <c r="K197" s="303"/>
      <c r="L197" s="303"/>
      <c r="M197" s="303"/>
      <c r="N197" s="303"/>
      <c r="O197" s="303"/>
      <c r="P197" s="303"/>
      <c r="Q197" s="303"/>
      <c r="R197" s="303"/>
      <c r="S197" s="303"/>
      <c r="T197" s="303"/>
      <c r="U197" s="303"/>
      <c r="V197" s="303"/>
      <c r="W197" s="303"/>
      <c r="X197" s="303"/>
      <c r="Y197" s="303"/>
      <c r="Z197" s="303"/>
      <c r="AA197" s="303"/>
      <c r="AB197" s="303"/>
    </row>
    <row r="198" ht="15.75" customHeight="1" spans="1:28">
      <c r="A198" s="303"/>
      <c r="B198" s="303"/>
      <c r="C198" s="303"/>
      <c r="D198" s="303"/>
      <c r="E198" s="303"/>
      <c r="F198" s="303"/>
      <c r="G198" s="303"/>
      <c r="H198" s="303"/>
      <c r="I198" s="303"/>
      <c r="J198" s="303"/>
      <c r="K198" s="303"/>
      <c r="L198" s="303"/>
      <c r="M198" s="303"/>
      <c r="N198" s="303"/>
      <c r="O198" s="303"/>
      <c r="P198" s="303"/>
      <c r="Q198" s="303"/>
      <c r="R198" s="303"/>
      <c r="S198" s="303"/>
      <c r="T198" s="303"/>
      <c r="U198" s="303"/>
      <c r="V198" s="303"/>
      <c r="W198" s="303"/>
      <c r="X198" s="303"/>
      <c r="Y198" s="303"/>
      <c r="Z198" s="303"/>
      <c r="AA198" s="303"/>
      <c r="AB198" s="303"/>
    </row>
    <row r="199" ht="15.75" customHeight="1" spans="1:28">
      <c r="A199" s="303"/>
      <c r="B199" s="303"/>
      <c r="C199" s="303"/>
      <c r="D199" s="303"/>
      <c r="E199" s="303"/>
      <c r="F199" s="303"/>
      <c r="G199" s="303"/>
      <c r="H199" s="303"/>
      <c r="I199" s="303"/>
      <c r="J199" s="303"/>
      <c r="K199" s="303"/>
      <c r="L199" s="303"/>
      <c r="M199" s="303"/>
      <c r="N199" s="303"/>
      <c r="O199" s="303"/>
      <c r="P199" s="303"/>
      <c r="Q199" s="303"/>
      <c r="R199" s="303"/>
      <c r="S199" s="303"/>
      <c r="T199" s="303"/>
      <c r="U199" s="303"/>
      <c r="V199" s="303"/>
      <c r="W199" s="303"/>
      <c r="X199" s="303"/>
      <c r="Y199" s="303"/>
      <c r="Z199" s="303"/>
      <c r="AA199" s="303"/>
      <c r="AB199" s="303"/>
    </row>
    <row r="200" ht="15.75" customHeight="1" spans="1:28">
      <c r="A200" s="303"/>
      <c r="B200" s="303"/>
      <c r="C200" s="303"/>
      <c r="D200" s="303"/>
      <c r="E200" s="303"/>
      <c r="F200" s="303"/>
      <c r="G200" s="303"/>
      <c r="H200" s="303"/>
      <c r="I200" s="303"/>
      <c r="J200" s="303"/>
      <c r="K200" s="303"/>
      <c r="L200" s="303"/>
      <c r="M200" s="303"/>
      <c r="N200" s="303"/>
      <c r="O200" s="303"/>
      <c r="P200" s="303"/>
      <c r="Q200" s="303"/>
      <c r="R200" s="303"/>
      <c r="S200" s="303"/>
      <c r="T200" s="303"/>
      <c r="U200" s="303"/>
      <c r="V200" s="303"/>
      <c r="W200" s="303"/>
      <c r="X200" s="303"/>
      <c r="Y200" s="303"/>
      <c r="Z200" s="303"/>
      <c r="AA200" s="303"/>
      <c r="AB200" s="303"/>
    </row>
    <row r="201" ht="15.75" customHeight="1" spans="1:28">
      <c r="A201" s="303"/>
      <c r="B201" s="303"/>
      <c r="C201" s="303"/>
      <c r="D201" s="303"/>
      <c r="E201" s="303"/>
      <c r="F201" s="303"/>
      <c r="G201" s="303"/>
      <c r="H201" s="303"/>
      <c r="I201" s="303"/>
      <c r="J201" s="303"/>
      <c r="K201" s="303"/>
      <c r="L201" s="303"/>
      <c r="M201" s="303"/>
      <c r="N201" s="303"/>
      <c r="O201" s="303"/>
      <c r="P201" s="303"/>
      <c r="Q201" s="303"/>
      <c r="R201" s="303"/>
      <c r="S201" s="303"/>
      <c r="T201" s="303"/>
      <c r="U201" s="303"/>
      <c r="V201" s="303"/>
      <c r="W201" s="303"/>
      <c r="X201" s="303"/>
      <c r="Y201" s="303"/>
      <c r="Z201" s="303"/>
      <c r="AA201" s="303"/>
      <c r="AB201" s="303"/>
    </row>
    <row r="202" ht="15.75" customHeight="1" spans="1:28">
      <c r="A202" s="303"/>
      <c r="B202" s="303"/>
      <c r="C202" s="303"/>
      <c r="D202" s="303"/>
      <c r="E202" s="303"/>
      <c r="F202" s="303"/>
      <c r="G202" s="303"/>
      <c r="H202" s="303"/>
      <c r="I202" s="303"/>
      <c r="J202" s="303"/>
      <c r="K202" s="303"/>
      <c r="L202" s="303"/>
      <c r="M202" s="303"/>
      <c r="N202" s="303"/>
      <c r="O202" s="303"/>
      <c r="P202" s="303"/>
      <c r="Q202" s="303"/>
      <c r="R202" s="303"/>
      <c r="S202" s="303"/>
      <c r="T202" s="303"/>
      <c r="U202" s="303"/>
      <c r="V202" s="303"/>
      <c r="W202" s="303"/>
      <c r="X202" s="303"/>
      <c r="Y202" s="303"/>
      <c r="Z202" s="303"/>
      <c r="AA202" s="303"/>
      <c r="AB202" s="303"/>
    </row>
    <row r="203" ht="15.75" customHeight="1" spans="1:28">
      <c r="A203" s="303"/>
      <c r="B203" s="303"/>
      <c r="C203" s="303"/>
      <c r="D203" s="303"/>
      <c r="E203" s="303"/>
      <c r="F203" s="303"/>
      <c r="G203" s="303"/>
      <c r="H203" s="303"/>
      <c r="I203" s="303"/>
      <c r="J203" s="303"/>
      <c r="K203" s="303"/>
      <c r="L203" s="303"/>
      <c r="M203" s="303"/>
      <c r="N203" s="303"/>
      <c r="O203" s="303"/>
      <c r="P203" s="303"/>
      <c r="Q203" s="303"/>
      <c r="R203" s="303"/>
      <c r="S203" s="303"/>
      <c r="T203" s="303"/>
      <c r="U203" s="303"/>
      <c r="V203" s="303"/>
      <c r="W203" s="303"/>
      <c r="X203" s="303"/>
      <c r="Y203" s="303"/>
      <c r="Z203" s="303"/>
      <c r="AA203" s="303"/>
      <c r="AB203" s="303"/>
    </row>
    <row r="204" ht="15.75" customHeight="1" spans="1:28">
      <c r="A204" s="303"/>
      <c r="B204" s="303"/>
      <c r="C204" s="303"/>
      <c r="D204" s="303"/>
      <c r="E204" s="303"/>
      <c r="F204" s="303"/>
      <c r="G204" s="303"/>
      <c r="H204" s="303"/>
      <c r="I204" s="303"/>
      <c r="J204" s="303"/>
      <c r="K204" s="303"/>
      <c r="L204" s="303"/>
      <c r="M204" s="303"/>
      <c r="N204" s="303"/>
      <c r="O204" s="303"/>
      <c r="P204" s="303"/>
      <c r="Q204" s="303"/>
      <c r="R204" s="303"/>
      <c r="S204" s="303"/>
      <c r="T204" s="303"/>
      <c r="U204" s="303"/>
      <c r="V204" s="303"/>
      <c r="W204" s="303"/>
      <c r="X204" s="303"/>
      <c r="Y204" s="303"/>
      <c r="Z204" s="303"/>
      <c r="AA204" s="303"/>
      <c r="AB204" s="303"/>
    </row>
    <row r="205" ht="15.75" customHeight="1" spans="1:28">
      <c r="A205" s="303"/>
      <c r="B205" s="303"/>
      <c r="C205" s="303"/>
      <c r="D205" s="303"/>
      <c r="E205" s="303"/>
      <c r="F205" s="303"/>
      <c r="G205" s="303"/>
      <c r="H205" s="303"/>
      <c r="I205" s="303"/>
      <c r="J205" s="303"/>
      <c r="K205" s="303"/>
      <c r="L205" s="303"/>
      <c r="M205" s="303"/>
      <c r="N205" s="303"/>
      <c r="O205" s="303"/>
      <c r="P205" s="303"/>
      <c r="Q205" s="303"/>
      <c r="R205" s="303"/>
      <c r="S205" s="303"/>
      <c r="T205" s="303"/>
      <c r="U205" s="303"/>
      <c r="V205" s="303"/>
      <c r="W205" s="303"/>
      <c r="X205" s="303"/>
      <c r="Y205" s="303"/>
      <c r="Z205" s="303"/>
      <c r="AA205" s="303"/>
      <c r="AB205" s="303"/>
    </row>
    <row r="206" ht="15.75" customHeight="1" spans="1:28">
      <c r="A206" s="303"/>
      <c r="B206" s="303"/>
      <c r="C206" s="303"/>
      <c r="D206" s="303"/>
      <c r="E206" s="303"/>
      <c r="F206" s="303"/>
      <c r="G206" s="303"/>
      <c r="H206" s="303"/>
      <c r="I206" s="303"/>
      <c r="J206" s="303"/>
      <c r="K206" s="303"/>
      <c r="L206" s="303"/>
      <c r="M206" s="303"/>
      <c r="N206" s="303"/>
      <c r="O206" s="303"/>
      <c r="P206" s="303"/>
      <c r="Q206" s="303"/>
      <c r="R206" s="303"/>
      <c r="S206" s="303"/>
      <c r="T206" s="303"/>
      <c r="U206" s="303"/>
      <c r="V206" s="303"/>
      <c r="W206" s="303"/>
      <c r="X206" s="303"/>
      <c r="Y206" s="303"/>
      <c r="Z206" s="303"/>
      <c r="AA206" s="303"/>
      <c r="AB206" s="303"/>
    </row>
    <row r="207" ht="15.75" customHeight="1" spans="1:28">
      <c r="A207" s="303"/>
      <c r="B207" s="303"/>
      <c r="C207" s="303"/>
      <c r="D207" s="303"/>
      <c r="E207" s="303"/>
      <c r="F207" s="303"/>
      <c r="G207" s="303"/>
      <c r="H207" s="303"/>
      <c r="I207" s="303"/>
      <c r="J207" s="303"/>
      <c r="K207" s="303"/>
      <c r="L207" s="303"/>
      <c r="M207" s="303"/>
      <c r="N207" s="303"/>
      <c r="O207" s="303"/>
      <c r="P207" s="303"/>
      <c r="Q207" s="303"/>
      <c r="R207" s="303"/>
      <c r="S207" s="303"/>
      <c r="T207" s="303"/>
      <c r="U207" s="303"/>
      <c r="V207" s="303"/>
      <c r="W207" s="303"/>
      <c r="X207" s="303"/>
      <c r="Y207" s="303"/>
      <c r="Z207" s="303"/>
      <c r="AA207" s="303"/>
      <c r="AB207" s="303"/>
    </row>
    <row r="208" ht="15.75" customHeight="1" spans="1:28">
      <c r="A208" s="303"/>
      <c r="B208" s="303"/>
      <c r="C208" s="303"/>
      <c r="D208" s="303"/>
      <c r="E208" s="303"/>
      <c r="F208" s="303"/>
      <c r="G208" s="303"/>
      <c r="H208" s="303"/>
      <c r="I208" s="303"/>
      <c r="J208" s="303"/>
      <c r="K208" s="303"/>
      <c r="L208" s="303"/>
      <c r="M208" s="303"/>
      <c r="N208" s="303"/>
      <c r="O208" s="303"/>
      <c r="P208" s="303"/>
      <c r="Q208" s="303"/>
      <c r="R208" s="303"/>
      <c r="S208" s="303"/>
      <c r="T208" s="303"/>
      <c r="U208" s="303"/>
      <c r="V208" s="303"/>
      <c r="W208" s="303"/>
      <c r="X208" s="303"/>
      <c r="Y208" s="303"/>
      <c r="Z208" s="303"/>
      <c r="AA208" s="303"/>
      <c r="AB208" s="303"/>
    </row>
    <row r="209" ht="15.75" customHeight="1" spans="1:28">
      <c r="A209" s="303"/>
      <c r="B209" s="303"/>
      <c r="C209" s="303"/>
      <c r="D209" s="303"/>
      <c r="E209" s="303"/>
      <c r="F209" s="303"/>
      <c r="G209" s="303"/>
      <c r="H209" s="303"/>
      <c r="I209" s="303"/>
      <c r="J209" s="303"/>
      <c r="K209" s="303"/>
      <c r="L209" s="303"/>
      <c r="M209" s="303"/>
      <c r="N209" s="303"/>
      <c r="O209" s="303"/>
      <c r="P209" s="303"/>
      <c r="Q209" s="303"/>
      <c r="R209" s="303"/>
      <c r="S209" s="303"/>
      <c r="T209" s="303"/>
      <c r="U209" s="303"/>
      <c r="V209" s="303"/>
      <c r="W209" s="303"/>
      <c r="X209" s="303"/>
      <c r="Y209" s="303"/>
      <c r="Z209" s="303"/>
      <c r="AA209" s="303"/>
      <c r="AB209" s="303"/>
    </row>
    <row r="210" ht="15.75" customHeight="1" spans="1:28">
      <c r="A210" s="303"/>
      <c r="B210" s="303"/>
      <c r="C210" s="303"/>
      <c r="D210" s="303"/>
      <c r="E210" s="303"/>
      <c r="F210" s="303"/>
      <c r="G210" s="303"/>
      <c r="H210" s="303"/>
      <c r="I210" s="303"/>
      <c r="J210" s="303"/>
      <c r="K210" s="303"/>
      <c r="L210" s="303"/>
      <c r="M210" s="303"/>
      <c r="N210" s="303"/>
      <c r="O210" s="303"/>
      <c r="P210" s="303"/>
      <c r="Q210" s="303"/>
      <c r="R210" s="303"/>
      <c r="S210" s="303"/>
      <c r="T210" s="303"/>
      <c r="U210" s="303"/>
      <c r="V210" s="303"/>
      <c r="W210" s="303"/>
      <c r="X210" s="303"/>
      <c r="Y210" s="303"/>
      <c r="Z210" s="303"/>
      <c r="AA210" s="303"/>
      <c r="AB210" s="303"/>
    </row>
    <row r="211" ht="15.75" customHeight="1" spans="1:28">
      <c r="A211" s="303"/>
      <c r="B211" s="303"/>
      <c r="C211" s="303"/>
      <c r="D211" s="303"/>
      <c r="E211" s="303"/>
      <c r="F211" s="303"/>
      <c r="G211" s="303"/>
      <c r="H211" s="303"/>
      <c r="I211" s="303"/>
      <c r="J211" s="303"/>
      <c r="K211" s="303"/>
      <c r="L211" s="303"/>
      <c r="M211" s="303"/>
      <c r="N211" s="303"/>
      <c r="O211" s="303"/>
      <c r="P211" s="303"/>
      <c r="Q211" s="303"/>
      <c r="R211" s="303"/>
      <c r="S211" s="303"/>
      <c r="T211" s="303"/>
      <c r="U211" s="303"/>
      <c r="V211" s="303"/>
      <c r="W211" s="303"/>
      <c r="X211" s="303"/>
      <c r="Y211" s="303"/>
      <c r="Z211" s="303"/>
      <c r="AA211" s="303"/>
      <c r="AB211" s="303"/>
    </row>
    <row r="212" ht="15.75" customHeight="1" spans="1:28">
      <c r="A212" s="303"/>
      <c r="B212" s="303"/>
      <c r="C212" s="303"/>
      <c r="D212" s="303"/>
      <c r="E212" s="303"/>
      <c r="F212" s="303"/>
      <c r="G212" s="303"/>
      <c r="H212" s="303"/>
      <c r="I212" s="303"/>
      <c r="J212" s="303"/>
      <c r="K212" s="303"/>
      <c r="L212" s="303"/>
      <c r="M212" s="303"/>
      <c r="N212" s="303"/>
      <c r="O212" s="303"/>
      <c r="P212" s="303"/>
      <c r="Q212" s="303"/>
      <c r="R212" s="303"/>
      <c r="S212" s="303"/>
      <c r="T212" s="303"/>
      <c r="U212" s="303"/>
      <c r="V212" s="303"/>
      <c r="W212" s="303"/>
      <c r="X212" s="303"/>
      <c r="Y212" s="303"/>
      <c r="Z212" s="303"/>
      <c r="AA212" s="303"/>
      <c r="AB212" s="303"/>
    </row>
    <row r="213" ht="15.75" customHeight="1" spans="1:28">
      <c r="A213" s="303"/>
      <c r="B213" s="303"/>
      <c r="C213" s="303"/>
      <c r="D213" s="303"/>
      <c r="E213" s="303"/>
      <c r="F213" s="303"/>
      <c r="G213" s="303"/>
      <c r="H213" s="303"/>
      <c r="I213" s="303"/>
      <c r="J213" s="303"/>
      <c r="K213" s="303"/>
      <c r="L213" s="303"/>
      <c r="M213" s="303"/>
      <c r="N213" s="303"/>
      <c r="O213" s="303"/>
      <c r="P213" s="303"/>
      <c r="Q213" s="303"/>
      <c r="R213" s="303"/>
      <c r="S213" s="303"/>
      <c r="T213" s="303"/>
      <c r="U213" s="303"/>
      <c r="V213" s="303"/>
      <c r="W213" s="303"/>
      <c r="X213" s="303"/>
      <c r="Y213" s="303"/>
      <c r="Z213" s="303"/>
      <c r="AA213" s="303"/>
      <c r="AB213" s="303"/>
    </row>
    <row r="214" ht="15.75" customHeight="1" spans="1:28">
      <c r="A214" s="303"/>
      <c r="B214" s="303"/>
      <c r="C214" s="303"/>
      <c r="D214" s="303"/>
      <c r="E214" s="303"/>
      <c r="F214" s="303"/>
      <c r="G214" s="303"/>
      <c r="H214" s="303"/>
      <c r="I214" s="303"/>
      <c r="J214" s="303"/>
      <c r="K214" s="303"/>
      <c r="L214" s="303"/>
      <c r="M214" s="303"/>
      <c r="N214" s="303"/>
      <c r="O214" s="303"/>
      <c r="P214" s="303"/>
      <c r="Q214" s="303"/>
      <c r="R214" s="303"/>
      <c r="S214" s="303"/>
      <c r="T214" s="303"/>
      <c r="U214" s="303"/>
      <c r="V214" s="303"/>
      <c r="W214" s="303"/>
      <c r="X214" s="303"/>
      <c r="Y214" s="303"/>
      <c r="Z214" s="303"/>
      <c r="AA214" s="303"/>
      <c r="AB214" s="303"/>
    </row>
    <row r="215" ht="15.75" customHeight="1" spans="1:28">
      <c r="A215" s="303"/>
      <c r="B215" s="303"/>
      <c r="C215" s="303"/>
      <c r="D215" s="303"/>
      <c r="E215" s="303"/>
      <c r="F215" s="303"/>
      <c r="G215" s="303"/>
      <c r="H215" s="303"/>
      <c r="I215" s="303"/>
      <c r="J215" s="303"/>
      <c r="K215" s="303"/>
      <c r="L215" s="303"/>
      <c r="M215" s="303"/>
      <c r="N215" s="303"/>
      <c r="O215" s="303"/>
      <c r="P215" s="303"/>
      <c r="Q215" s="303"/>
      <c r="R215" s="303"/>
      <c r="S215" s="303"/>
      <c r="T215" s="303"/>
      <c r="U215" s="303"/>
      <c r="V215" s="303"/>
      <c r="W215" s="303"/>
      <c r="X215" s="303"/>
      <c r="Y215" s="303"/>
      <c r="Z215" s="303"/>
      <c r="AA215" s="303"/>
      <c r="AB215" s="303"/>
    </row>
    <row r="216" ht="15.75" customHeight="1" spans="1:28">
      <c r="A216" s="303"/>
      <c r="B216" s="303"/>
      <c r="C216" s="303"/>
      <c r="D216" s="303"/>
      <c r="E216" s="303"/>
      <c r="F216" s="303"/>
      <c r="G216" s="303"/>
      <c r="H216" s="303"/>
      <c r="I216" s="303"/>
      <c r="J216" s="303"/>
      <c r="K216" s="303"/>
      <c r="L216" s="303"/>
      <c r="M216" s="303"/>
      <c r="N216" s="303"/>
      <c r="O216" s="303"/>
      <c r="P216" s="303"/>
      <c r="Q216" s="303"/>
      <c r="R216" s="303"/>
      <c r="S216" s="303"/>
      <c r="T216" s="303"/>
      <c r="U216" s="303"/>
      <c r="V216" s="303"/>
      <c r="W216" s="303"/>
      <c r="X216" s="303"/>
      <c r="Y216" s="303"/>
      <c r="Z216" s="303"/>
      <c r="AA216" s="303"/>
      <c r="AB216" s="303"/>
    </row>
    <row r="217" ht="15.75" customHeight="1" spans="1:28">
      <c r="A217" s="303"/>
      <c r="B217" s="303"/>
      <c r="C217" s="303"/>
      <c r="D217" s="303"/>
      <c r="E217" s="303"/>
      <c r="F217" s="303"/>
      <c r="G217" s="303"/>
      <c r="H217" s="303"/>
      <c r="I217" s="303"/>
      <c r="J217" s="303"/>
      <c r="K217" s="303"/>
      <c r="L217" s="303"/>
      <c r="M217" s="303"/>
      <c r="N217" s="303"/>
      <c r="O217" s="303"/>
      <c r="P217" s="303"/>
      <c r="Q217" s="303"/>
      <c r="R217" s="303"/>
      <c r="S217" s="303"/>
      <c r="T217" s="303"/>
      <c r="U217" s="303"/>
      <c r="V217" s="303"/>
      <c r="W217" s="303"/>
      <c r="X217" s="303"/>
      <c r="Y217" s="303"/>
      <c r="Z217" s="303"/>
      <c r="AA217" s="303"/>
      <c r="AB217" s="303"/>
    </row>
    <row r="218" ht="15.75" customHeight="1" spans="1:28">
      <c r="A218" s="303"/>
      <c r="B218" s="303"/>
      <c r="C218" s="303"/>
      <c r="D218" s="303"/>
      <c r="E218" s="303"/>
      <c r="F218" s="303"/>
      <c r="G218" s="303"/>
      <c r="H218" s="303"/>
      <c r="I218" s="303"/>
      <c r="J218" s="303"/>
      <c r="K218" s="303"/>
      <c r="L218" s="303"/>
      <c r="M218" s="303"/>
      <c r="N218" s="303"/>
      <c r="O218" s="303"/>
      <c r="P218" s="303"/>
      <c r="Q218" s="303"/>
      <c r="R218" s="303"/>
      <c r="S218" s="303"/>
      <c r="T218" s="303"/>
      <c r="U218" s="303"/>
      <c r="V218" s="303"/>
      <c r="W218" s="303"/>
      <c r="X218" s="303"/>
      <c r="Y218" s="303"/>
      <c r="Z218" s="303"/>
      <c r="AA218" s="303"/>
      <c r="AB218" s="303"/>
    </row>
    <row r="219" ht="15.75" customHeight="1" spans="1:28">
      <c r="A219" s="303"/>
      <c r="B219" s="303"/>
      <c r="C219" s="303"/>
      <c r="D219" s="303"/>
      <c r="E219" s="303"/>
      <c r="F219" s="303"/>
      <c r="G219" s="303"/>
      <c r="H219" s="303"/>
      <c r="I219" s="303"/>
      <c r="J219" s="303"/>
      <c r="K219" s="303"/>
      <c r="L219" s="303"/>
      <c r="M219" s="303"/>
      <c r="N219" s="303"/>
      <c r="O219" s="303"/>
      <c r="P219" s="303"/>
      <c r="Q219" s="303"/>
      <c r="R219" s="303"/>
      <c r="S219" s="303"/>
      <c r="T219" s="303"/>
      <c r="U219" s="303"/>
      <c r="V219" s="303"/>
      <c r="W219" s="303"/>
      <c r="X219" s="303"/>
      <c r="Y219" s="303"/>
      <c r="Z219" s="303"/>
      <c r="AA219" s="303"/>
      <c r="AB219" s="303"/>
    </row>
    <row r="220" ht="15.75" customHeight="1" spans="1:28">
      <c r="A220" s="303"/>
      <c r="B220" s="303"/>
      <c r="C220" s="303"/>
      <c r="D220" s="303"/>
      <c r="E220" s="303"/>
      <c r="F220" s="303"/>
      <c r="G220" s="303"/>
      <c r="H220" s="303"/>
      <c r="I220" s="303"/>
      <c r="J220" s="303"/>
      <c r="K220" s="303"/>
      <c r="L220" s="303"/>
      <c r="M220" s="303"/>
      <c r="N220" s="303"/>
      <c r="O220" s="303"/>
      <c r="P220" s="303"/>
      <c r="Q220" s="303"/>
      <c r="R220" s="303"/>
      <c r="S220" s="303"/>
      <c r="T220" s="303"/>
      <c r="U220" s="303"/>
      <c r="V220" s="303"/>
      <c r="W220" s="303"/>
      <c r="X220" s="303"/>
      <c r="Y220" s="303"/>
      <c r="Z220" s="303"/>
      <c r="AA220" s="303"/>
      <c r="AB220" s="30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E2:J2"/>
    <mergeCell ref="E3:K3"/>
    <mergeCell ref="E7:J7"/>
    <mergeCell ref="B3:B6"/>
    <mergeCell ref="B7:B10"/>
    <mergeCell ref="C3:C6"/>
    <mergeCell ref="C7:C10"/>
    <mergeCell ref="D3:D6"/>
    <mergeCell ref="D7:D10"/>
    <mergeCell ref="E4:E5"/>
    <mergeCell ref="E8:E9"/>
    <mergeCell ref="F8:F9"/>
    <mergeCell ref="G8:G9"/>
    <mergeCell ref="H8:H9"/>
    <mergeCell ref="J4:K5"/>
    <mergeCell ref="K7:L9"/>
    <mergeCell ref="M7:N9"/>
    <mergeCell ref="I8:J9"/>
    <mergeCell ref="F4:I5"/>
  </mergeCells>
  <printOptions horizontalCentered="1" verticalCentered="1"/>
  <pageMargins left="0.699305555555556" right="0.699305555555556" top="0.75" bottom="0.75" header="0" footer="0"/>
  <pageSetup paperSize="9" scale="80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Z1000"/>
  <sheetViews>
    <sheetView zoomScale="115" zoomScaleNormal="115" workbookViewId="0">
      <selection activeCell="F8" sqref="F8"/>
    </sheetView>
  </sheetViews>
  <sheetFormatPr defaultColWidth="14.4285714285714" defaultRowHeight="15" customHeight="1"/>
  <cols>
    <col min="1" max="1" width="6.14285714285714" style="26" customWidth="1"/>
    <col min="2" max="2" width="15.5714285714286" style="26" customWidth="1"/>
    <col min="3" max="3" width="9.14285714285714" style="26" customWidth="1"/>
    <col min="4" max="4" width="8.57142857142857" style="26" customWidth="1"/>
    <col min="5" max="5" width="8.71428571428571" style="26" customWidth="1"/>
    <col min="6" max="8" width="8.14285714285714" style="26" customWidth="1"/>
    <col min="9" max="9" width="7.85714285714286" style="26" customWidth="1"/>
    <col min="10" max="10" width="8.28571428571429" style="26" customWidth="1"/>
    <col min="11" max="11" width="8.14285714285714" style="26" customWidth="1"/>
    <col min="12" max="12" width="8" style="26" customWidth="1"/>
    <col min="13" max="13" width="9.14285714285714" style="26" customWidth="1"/>
    <col min="14" max="15" width="8.85714285714286" style="26" customWidth="1"/>
    <col min="16" max="16" width="7.42857142857143" style="26" customWidth="1"/>
    <col min="17" max="17" width="7.71428571428571" style="26" customWidth="1"/>
    <col min="18" max="18" width="9.14285714285714" style="26" customWidth="1"/>
    <col min="19" max="19" width="10.4285714285714" style="26" customWidth="1"/>
    <col min="20" max="26" width="9.14285714285714" style="26" customWidth="1"/>
    <col min="27" max="16384" width="14.4285714285714" style="26"/>
  </cols>
  <sheetData>
    <row r="1" ht="19.5" customHeight="1" spans="1:26">
      <c r="A1" s="283" t="s">
        <v>388</v>
      </c>
      <c r="Q1" s="284"/>
      <c r="R1" s="284"/>
      <c r="S1" s="300"/>
      <c r="T1" s="284"/>
      <c r="U1" s="284"/>
      <c r="V1" s="284"/>
      <c r="W1" s="284"/>
      <c r="X1" s="284"/>
      <c r="Y1" s="284"/>
      <c r="Z1" s="284"/>
    </row>
    <row r="2" ht="9" customHeight="1" spans="1:26">
      <c r="A2" s="284"/>
      <c r="B2" s="284"/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300"/>
      <c r="N2" s="284"/>
      <c r="O2" s="284"/>
      <c r="P2" s="301"/>
      <c r="Q2" s="284"/>
      <c r="R2" s="284"/>
      <c r="S2" s="300"/>
      <c r="T2" s="284"/>
      <c r="U2" s="284"/>
      <c r="V2" s="284"/>
      <c r="W2" s="284"/>
      <c r="X2" s="284"/>
      <c r="Y2" s="284"/>
      <c r="Z2" s="284"/>
    </row>
    <row r="3" ht="23.25" customHeight="1" spans="1:26">
      <c r="A3" s="285" t="s">
        <v>389</v>
      </c>
      <c r="B3" s="285" t="s">
        <v>171</v>
      </c>
      <c r="C3" s="285" t="s">
        <v>390</v>
      </c>
      <c r="D3" s="285" t="s">
        <v>391</v>
      </c>
      <c r="E3" s="285" t="s">
        <v>392</v>
      </c>
      <c r="F3" s="285" t="s">
        <v>393</v>
      </c>
      <c r="G3" s="285" t="s">
        <v>394</v>
      </c>
      <c r="H3" s="285" t="s">
        <v>395</v>
      </c>
      <c r="I3" s="285" t="s">
        <v>396</v>
      </c>
      <c r="J3" s="285" t="s">
        <v>397</v>
      </c>
      <c r="K3" s="285" t="s">
        <v>398</v>
      </c>
      <c r="L3" s="285" t="s">
        <v>399</v>
      </c>
      <c r="M3" s="285" t="s">
        <v>400</v>
      </c>
      <c r="N3" s="285" t="s">
        <v>401</v>
      </c>
      <c r="O3" s="288" t="s">
        <v>6</v>
      </c>
      <c r="P3" s="302"/>
      <c r="Q3" s="284"/>
      <c r="R3" s="284"/>
      <c r="S3" s="300"/>
      <c r="T3" s="284"/>
      <c r="U3" s="284"/>
      <c r="V3" s="284"/>
      <c r="W3" s="284"/>
      <c r="X3" s="284"/>
      <c r="Y3" s="284"/>
      <c r="Z3" s="284"/>
    </row>
    <row r="4" ht="30" customHeight="1" spans="1:26">
      <c r="A4" s="286">
        <v>1</v>
      </c>
      <c r="B4" s="287" t="s">
        <v>16</v>
      </c>
      <c r="C4" s="286">
        <v>2</v>
      </c>
      <c r="D4" s="286">
        <v>4</v>
      </c>
      <c r="E4" s="286">
        <v>6</v>
      </c>
      <c r="F4" s="286">
        <v>4</v>
      </c>
      <c r="G4" s="286"/>
      <c r="H4" s="286"/>
      <c r="I4" s="286"/>
      <c r="J4" s="286"/>
      <c r="K4" s="286"/>
      <c r="L4" s="286"/>
      <c r="M4" s="286"/>
      <c r="N4" s="286"/>
      <c r="O4" s="288">
        <f t="shared" ref="O4:O8" si="0">SUM(C4:N4)</f>
        <v>16</v>
      </c>
      <c r="P4" s="302"/>
      <c r="Q4" s="284">
        <v>36</v>
      </c>
      <c r="R4" s="284"/>
      <c r="S4" s="300"/>
      <c r="T4" s="284"/>
      <c r="U4" s="284"/>
      <c r="V4" s="284"/>
      <c r="W4" s="284"/>
      <c r="X4" s="284"/>
      <c r="Y4" s="284"/>
      <c r="Z4" s="284"/>
    </row>
    <row r="5" ht="30" customHeight="1" spans="1:26">
      <c r="A5" s="286">
        <v>2</v>
      </c>
      <c r="B5" s="287" t="s">
        <v>18</v>
      </c>
      <c r="C5" s="286">
        <v>2</v>
      </c>
      <c r="D5" s="286">
        <v>1</v>
      </c>
      <c r="E5" s="286">
        <v>1</v>
      </c>
      <c r="F5" s="286">
        <v>5</v>
      </c>
      <c r="G5" s="286"/>
      <c r="H5" s="286"/>
      <c r="I5" s="286"/>
      <c r="J5" s="286"/>
      <c r="K5" s="286"/>
      <c r="L5" s="286"/>
      <c r="M5" s="286"/>
      <c r="N5" s="286"/>
      <c r="O5" s="288">
        <f t="shared" si="0"/>
        <v>9</v>
      </c>
      <c r="P5" s="302"/>
      <c r="Q5" s="284">
        <v>17</v>
      </c>
      <c r="R5" s="284"/>
      <c r="S5" s="300"/>
      <c r="T5" s="284"/>
      <c r="U5" s="284"/>
      <c r="V5" s="284"/>
      <c r="W5" s="284"/>
      <c r="X5" s="284"/>
      <c r="Y5" s="284"/>
      <c r="Z5" s="284"/>
    </row>
    <row r="6" ht="30" customHeight="1" spans="1:26">
      <c r="A6" s="286">
        <v>3</v>
      </c>
      <c r="B6" s="287" t="s">
        <v>17</v>
      </c>
      <c r="C6" s="286">
        <v>3</v>
      </c>
      <c r="D6" s="286">
        <v>1</v>
      </c>
      <c r="E6" s="286">
        <v>5</v>
      </c>
      <c r="F6" s="286">
        <v>0</v>
      </c>
      <c r="G6" s="286"/>
      <c r="H6" s="286"/>
      <c r="I6" s="286"/>
      <c r="J6" s="286"/>
      <c r="K6" s="286"/>
      <c r="L6" s="286"/>
      <c r="M6" s="286"/>
      <c r="N6" s="286"/>
      <c r="O6" s="288">
        <f t="shared" si="0"/>
        <v>9</v>
      </c>
      <c r="P6" s="302"/>
      <c r="Q6" s="284">
        <v>17</v>
      </c>
      <c r="R6" s="284"/>
      <c r="S6" s="300"/>
      <c r="T6" s="284"/>
      <c r="U6" s="284"/>
      <c r="V6" s="284"/>
      <c r="W6" s="284"/>
      <c r="X6" s="284"/>
      <c r="Y6" s="284"/>
      <c r="Z6" s="284"/>
    </row>
    <row r="7" ht="30" customHeight="1" spans="1:26">
      <c r="A7" s="286">
        <v>4</v>
      </c>
      <c r="B7" s="287" t="s">
        <v>15</v>
      </c>
      <c r="C7" s="286">
        <v>3</v>
      </c>
      <c r="D7" s="286">
        <v>7</v>
      </c>
      <c r="E7" s="286">
        <v>8</v>
      </c>
      <c r="F7" s="286">
        <v>10</v>
      </c>
      <c r="G7" s="286"/>
      <c r="H7" s="286"/>
      <c r="I7" s="286"/>
      <c r="J7" s="286"/>
      <c r="K7" s="286"/>
      <c r="L7" s="286"/>
      <c r="M7" s="286"/>
      <c r="N7" s="286"/>
      <c r="O7" s="288">
        <f t="shared" si="0"/>
        <v>28</v>
      </c>
      <c r="P7" s="302"/>
      <c r="Q7" s="284">
        <v>47</v>
      </c>
      <c r="R7" s="284"/>
      <c r="S7" s="300"/>
      <c r="T7" s="284"/>
      <c r="U7" s="284"/>
      <c r="V7" s="284"/>
      <c r="W7" s="284"/>
      <c r="X7" s="284"/>
      <c r="Y7" s="284"/>
      <c r="Z7" s="284"/>
    </row>
    <row r="8" ht="30" customHeight="1" spans="1:26">
      <c r="A8" s="286">
        <v>5</v>
      </c>
      <c r="B8" s="287" t="s">
        <v>14</v>
      </c>
      <c r="C8" s="286">
        <v>3</v>
      </c>
      <c r="D8" s="286">
        <v>5</v>
      </c>
      <c r="E8" s="286">
        <v>3</v>
      </c>
      <c r="F8" s="286">
        <v>3</v>
      </c>
      <c r="G8" s="286"/>
      <c r="H8" s="286"/>
      <c r="I8" s="286"/>
      <c r="J8" s="286"/>
      <c r="K8" s="286"/>
      <c r="L8" s="286"/>
      <c r="M8" s="286"/>
      <c r="N8" s="286"/>
      <c r="O8" s="288">
        <f t="shared" si="0"/>
        <v>14</v>
      </c>
      <c r="P8" s="302"/>
      <c r="Q8" s="284">
        <v>28</v>
      </c>
      <c r="R8" s="284"/>
      <c r="S8" s="300"/>
      <c r="T8" s="284"/>
      <c r="U8" s="284"/>
      <c r="V8" s="284"/>
      <c r="W8" s="284"/>
      <c r="X8" s="284"/>
      <c r="Y8" s="284"/>
      <c r="Z8" s="284"/>
    </row>
    <row r="9" ht="30" customHeight="1" spans="1:26">
      <c r="A9" s="288" t="s">
        <v>6</v>
      </c>
      <c r="B9" s="289"/>
      <c r="C9" s="285">
        <f t="shared" ref="C9:O9" si="1">SUM(C4:C8)</f>
        <v>13</v>
      </c>
      <c r="D9" s="285">
        <f t="shared" si="1"/>
        <v>18</v>
      </c>
      <c r="E9" s="285">
        <f t="shared" si="1"/>
        <v>23</v>
      </c>
      <c r="F9" s="285">
        <f t="shared" si="1"/>
        <v>22</v>
      </c>
      <c r="G9" s="285">
        <f t="shared" si="1"/>
        <v>0</v>
      </c>
      <c r="H9" s="285">
        <f t="shared" si="1"/>
        <v>0</v>
      </c>
      <c r="I9" s="298">
        <f t="shared" si="1"/>
        <v>0</v>
      </c>
      <c r="J9" s="298">
        <f t="shared" si="1"/>
        <v>0</v>
      </c>
      <c r="K9" s="298">
        <f t="shared" si="1"/>
        <v>0</v>
      </c>
      <c r="L9" s="298">
        <f t="shared" si="1"/>
        <v>0</v>
      </c>
      <c r="M9" s="298">
        <f t="shared" si="1"/>
        <v>0</v>
      </c>
      <c r="N9" s="298">
        <f t="shared" si="1"/>
        <v>0</v>
      </c>
      <c r="O9" s="298">
        <f t="shared" si="1"/>
        <v>76</v>
      </c>
      <c r="P9" s="302"/>
      <c r="Q9" s="301">
        <f>SUM(Q4:Q8)</f>
        <v>145</v>
      </c>
      <c r="R9" s="301"/>
      <c r="S9" s="299"/>
      <c r="T9" s="301"/>
      <c r="U9" s="301"/>
      <c r="V9" s="301"/>
      <c r="W9" s="301"/>
      <c r="X9" s="301"/>
      <c r="Y9" s="301"/>
      <c r="Z9" s="301"/>
    </row>
    <row r="10" ht="15.75" customHeight="1" spans="1:26">
      <c r="A10" s="284"/>
      <c r="B10" s="284"/>
      <c r="C10" s="284"/>
      <c r="D10" s="284"/>
      <c r="E10" s="284"/>
      <c r="F10" s="284"/>
      <c r="G10" s="284"/>
      <c r="H10" s="284"/>
      <c r="I10" s="284"/>
      <c r="J10" s="284"/>
      <c r="K10" s="284"/>
      <c r="L10" s="284"/>
      <c r="M10" s="300"/>
      <c r="N10" s="284"/>
      <c r="O10" s="284"/>
      <c r="P10" s="299"/>
      <c r="Q10" s="284" t="s">
        <v>402</v>
      </c>
      <c r="R10" s="284"/>
      <c r="S10" s="300"/>
      <c r="T10" s="284"/>
      <c r="U10" s="284"/>
      <c r="V10" s="284"/>
      <c r="W10" s="284"/>
      <c r="X10" s="284"/>
      <c r="Y10" s="284"/>
      <c r="Z10" s="284"/>
    </row>
    <row r="11" ht="15.75" customHeight="1" spans="1:26">
      <c r="A11" s="283" t="s">
        <v>403</v>
      </c>
      <c r="N11" s="284"/>
      <c r="O11" s="284"/>
      <c r="P11" s="301"/>
      <c r="Q11" s="284"/>
      <c r="R11" s="284"/>
      <c r="S11" s="300"/>
      <c r="T11" s="284"/>
      <c r="U11" s="284"/>
      <c r="V11" s="284"/>
      <c r="W11" s="284"/>
      <c r="X11" s="284"/>
      <c r="Y11" s="284"/>
      <c r="Z11" s="284"/>
    </row>
    <row r="12" ht="15.75" customHeight="1" spans="1:26">
      <c r="A12" s="284"/>
      <c r="B12" s="284"/>
      <c r="C12" s="284"/>
      <c r="D12" s="284"/>
      <c r="E12" s="284"/>
      <c r="F12" s="284"/>
      <c r="G12" s="284"/>
      <c r="H12" s="284"/>
      <c r="I12" s="284"/>
      <c r="J12" s="284"/>
      <c r="K12" s="284"/>
      <c r="L12" s="284"/>
      <c r="M12" s="300"/>
      <c r="N12" s="284"/>
      <c r="O12" s="284"/>
      <c r="P12" s="301"/>
      <c r="Q12" s="284"/>
      <c r="R12" s="284"/>
      <c r="S12" s="300"/>
      <c r="T12" s="284"/>
      <c r="U12" s="284"/>
      <c r="V12" s="284"/>
      <c r="W12" s="284"/>
      <c r="X12" s="284"/>
      <c r="Y12" s="284"/>
      <c r="Z12" s="284"/>
    </row>
    <row r="13" ht="18" customHeight="1" spans="1:26">
      <c r="A13" s="290" t="s">
        <v>169</v>
      </c>
      <c r="B13" s="290" t="s">
        <v>64</v>
      </c>
      <c r="C13" s="291" t="s">
        <v>404</v>
      </c>
      <c r="D13" s="292"/>
      <c r="E13" s="292"/>
      <c r="F13" s="292"/>
      <c r="G13" s="292"/>
      <c r="H13" s="292"/>
      <c r="I13" s="292"/>
      <c r="J13" s="292"/>
      <c r="K13" s="292"/>
      <c r="L13" s="292"/>
      <c r="M13" s="289"/>
      <c r="N13" s="284"/>
      <c r="O13" s="284"/>
      <c r="P13" s="301"/>
      <c r="Q13" s="284"/>
      <c r="R13" s="284"/>
      <c r="S13" s="300"/>
      <c r="T13" s="284"/>
      <c r="U13" s="284"/>
      <c r="V13" s="284"/>
      <c r="W13" s="284"/>
      <c r="X13" s="284"/>
      <c r="Y13" s="284"/>
      <c r="Z13" s="284"/>
    </row>
    <row r="14" ht="18.75" customHeight="1" spans="1:26">
      <c r="A14" s="293"/>
      <c r="B14" s="293"/>
      <c r="C14" s="286" t="s">
        <v>362</v>
      </c>
      <c r="D14" s="286" t="s">
        <v>363</v>
      </c>
      <c r="E14" s="286" t="s">
        <v>364</v>
      </c>
      <c r="F14" s="286" t="s">
        <v>365</v>
      </c>
      <c r="G14" s="286" t="s">
        <v>366</v>
      </c>
      <c r="H14" s="286" t="s">
        <v>367</v>
      </c>
      <c r="I14" s="286" t="s">
        <v>368</v>
      </c>
      <c r="J14" s="286" t="s">
        <v>369</v>
      </c>
      <c r="K14" s="286" t="s">
        <v>370</v>
      </c>
      <c r="L14" s="286" t="s">
        <v>371</v>
      </c>
      <c r="M14" s="285" t="s">
        <v>30</v>
      </c>
      <c r="N14" s="284"/>
      <c r="O14" s="284"/>
      <c r="P14" s="301"/>
      <c r="Q14" s="284"/>
      <c r="R14" s="284"/>
      <c r="S14" s="300"/>
      <c r="T14" s="284"/>
      <c r="U14" s="284"/>
      <c r="V14" s="284"/>
      <c r="W14" s="284"/>
      <c r="X14" s="284"/>
      <c r="Y14" s="284"/>
      <c r="Z14" s="284"/>
    </row>
    <row r="15" ht="15.75" customHeight="1" spans="1:26">
      <c r="A15" s="294">
        <v>1</v>
      </c>
      <c r="B15" s="295" t="s">
        <v>390</v>
      </c>
      <c r="C15" s="294"/>
      <c r="D15" s="294"/>
      <c r="E15" s="294"/>
      <c r="F15" s="294"/>
      <c r="G15" s="294">
        <v>1</v>
      </c>
      <c r="H15" s="294">
        <v>1</v>
      </c>
      <c r="I15" s="294"/>
      <c r="J15" s="294"/>
      <c r="K15" s="294"/>
      <c r="L15" s="294"/>
      <c r="M15" s="285">
        <f t="shared" ref="M15:M26" si="2">SUM(C15:L15)</f>
        <v>2</v>
      </c>
      <c r="N15" s="284"/>
      <c r="O15" s="284"/>
      <c r="P15" s="301"/>
      <c r="Q15" s="284"/>
      <c r="R15" s="284"/>
      <c r="S15" s="300"/>
      <c r="T15" s="284"/>
      <c r="U15" s="284"/>
      <c r="V15" s="284"/>
      <c r="W15" s="284"/>
      <c r="X15" s="284"/>
      <c r="Y15" s="284"/>
      <c r="Z15" s="284"/>
    </row>
    <row r="16" ht="15.75" customHeight="1" spans="1:26">
      <c r="A16" s="286">
        <v>2</v>
      </c>
      <c r="B16" s="296" t="s">
        <v>391</v>
      </c>
      <c r="C16" s="294"/>
      <c r="D16" s="286"/>
      <c r="E16" s="294"/>
      <c r="F16" s="294"/>
      <c r="G16" s="286">
        <v>2</v>
      </c>
      <c r="H16" s="286">
        <v>2</v>
      </c>
      <c r="I16" s="286"/>
      <c r="J16" s="286"/>
      <c r="K16" s="286"/>
      <c r="L16" s="286"/>
      <c r="M16" s="285">
        <f t="shared" si="2"/>
        <v>4</v>
      </c>
      <c r="N16" s="284"/>
      <c r="O16" s="284"/>
      <c r="P16" s="301"/>
      <c r="Q16" s="284"/>
      <c r="R16" s="284"/>
      <c r="S16" s="300"/>
      <c r="T16" s="284"/>
      <c r="U16" s="284"/>
      <c r="V16" s="284"/>
      <c r="W16" s="284"/>
      <c r="X16" s="284"/>
      <c r="Y16" s="284"/>
      <c r="Z16" s="284"/>
    </row>
    <row r="17" ht="15.75" customHeight="1" spans="1:26">
      <c r="A17" s="286">
        <v>3</v>
      </c>
      <c r="B17" s="297" t="s">
        <v>392</v>
      </c>
      <c r="C17" s="294"/>
      <c r="D17" s="294"/>
      <c r="E17" s="294"/>
      <c r="F17" s="294"/>
      <c r="G17" s="294"/>
      <c r="H17" s="294">
        <v>1</v>
      </c>
      <c r="I17" s="294"/>
      <c r="J17" s="294">
        <v>4</v>
      </c>
      <c r="K17" s="294">
        <v>1</v>
      </c>
      <c r="L17" s="294"/>
      <c r="M17" s="285">
        <f t="shared" si="2"/>
        <v>6</v>
      </c>
      <c r="N17" s="284"/>
      <c r="O17" s="284"/>
      <c r="P17" s="301"/>
      <c r="Q17" s="284"/>
      <c r="R17" s="284"/>
      <c r="S17" s="300"/>
      <c r="T17" s="284"/>
      <c r="U17" s="284"/>
      <c r="V17" s="284"/>
      <c r="W17" s="284"/>
      <c r="X17" s="284"/>
      <c r="Y17" s="284"/>
      <c r="Z17" s="284"/>
    </row>
    <row r="18" ht="15.75" customHeight="1" spans="1:26">
      <c r="A18" s="286">
        <v>4</v>
      </c>
      <c r="B18" s="296" t="s">
        <v>393</v>
      </c>
      <c r="C18" s="294"/>
      <c r="D18" s="294"/>
      <c r="E18" s="294"/>
      <c r="F18" s="294"/>
      <c r="G18" s="294"/>
      <c r="H18" s="294">
        <v>1</v>
      </c>
      <c r="I18" s="294"/>
      <c r="J18" s="294">
        <v>2</v>
      </c>
      <c r="K18" s="294"/>
      <c r="L18" s="294">
        <v>1</v>
      </c>
      <c r="M18" s="285">
        <f t="shared" si="2"/>
        <v>4</v>
      </c>
      <c r="N18" s="284"/>
      <c r="O18" s="284"/>
      <c r="P18" s="301"/>
      <c r="Q18" s="284"/>
      <c r="R18" s="284"/>
      <c r="S18" s="300"/>
      <c r="T18" s="284"/>
      <c r="U18" s="284"/>
      <c r="V18" s="284"/>
      <c r="W18" s="284"/>
      <c r="X18" s="284"/>
      <c r="Y18" s="284"/>
      <c r="Z18" s="284"/>
    </row>
    <row r="19" ht="15.75" customHeight="1" spans="1:26">
      <c r="A19" s="286">
        <v>5</v>
      </c>
      <c r="B19" s="297" t="s">
        <v>394</v>
      </c>
      <c r="C19" s="294"/>
      <c r="D19" s="294"/>
      <c r="E19" s="294"/>
      <c r="F19" s="294"/>
      <c r="G19" s="286"/>
      <c r="H19" s="286"/>
      <c r="I19" s="294"/>
      <c r="J19" s="286"/>
      <c r="K19" s="286"/>
      <c r="L19" s="286"/>
      <c r="M19" s="285">
        <f t="shared" si="2"/>
        <v>0</v>
      </c>
      <c r="N19" s="284"/>
      <c r="O19" s="284"/>
      <c r="P19" s="301"/>
      <c r="Q19" s="284"/>
      <c r="R19" s="284"/>
      <c r="S19" s="300"/>
      <c r="T19" s="284"/>
      <c r="U19" s="284"/>
      <c r="V19" s="284"/>
      <c r="W19" s="284"/>
      <c r="X19" s="284"/>
      <c r="Y19" s="284"/>
      <c r="Z19" s="284"/>
    </row>
    <row r="20" ht="15.75" customHeight="1" spans="1:26">
      <c r="A20" s="286">
        <v>6</v>
      </c>
      <c r="B20" s="295" t="s">
        <v>395</v>
      </c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85">
        <f t="shared" si="2"/>
        <v>0</v>
      </c>
      <c r="N20" s="284"/>
      <c r="O20" s="284"/>
      <c r="P20" s="301"/>
      <c r="Q20" s="284"/>
      <c r="R20" s="284"/>
      <c r="S20" s="300"/>
      <c r="T20" s="284"/>
      <c r="U20" s="284"/>
      <c r="V20" s="284"/>
      <c r="W20" s="284"/>
      <c r="X20" s="284"/>
      <c r="Y20" s="284"/>
      <c r="Z20" s="284"/>
    </row>
    <row r="21" ht="15.75" customHeight="1" spans="1:26">
      <c r="A21" s="286">
        <v>7</v>
      </c>
      <c r="B21" s="295" t="s">
        <v>396</v>
      </c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85">
        <f t="shared" si="2"/>
        <v>0</v>
      </c>
      <c r="N21" s="284"/>
      <c r="O21" s="284"/>
      <c r="P21" s="301"/>
      <c r="Q21" s="284"/>
      <c r="R21" s="284"/>
      <c r="S21" s="300"/>
      <c r="T21" s="284"/>
      <c r="U21" s="284"/>
      <c r="V21" s="284"/>
      <c r="W21" s="284"/>
      <c r="X21" s="284"/>
      <c r="Y21" s="284"/>
      <c r="Z21" s="284"/>
    </row>
    <row r="22" ht="15.75" customHeight="1" spans="1:26">
      <c r="A22" s="286">
        <v>8</v>
      </c>
      <c r="B22" s="296" t="s">
        <v>397</v>
      </c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85">
        <f t="shared" si="2"/>
        <v>0</v>
      </c>
      <c r="N22" s="284"/>
      <c r="O22" s="284"/>
      <c r="P22" s="301"/>
      <c r="Q22" s="284"/>
      <c r="R22" s="284"/>
      <c r="S22" s="300"/>
      <c r="T22" s="284"/>
      <c r="U22" s="284"/>
      <c r="V22" s="284"/>
      <c r="W22" s="284"/>
      <c r="X22" s="284"/>
      <c r="Y22" s="284"/>
      <c r="Z22" s="284"/>
    </row>
    <row r="23" ht="15.75" customHeight="1" spans="1:26">
      <c r="A23" s="286">
        <v>9</v>
      </c>
      <c r="B23" s="297" t="s">
        <v>398</v>
      </c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85">
        <f t="shared" si="2"/>
        <v>0</v>
      </c>
      <c r="N23" s="284"/>
      <c r="O23" s="284"/>
      <c r="P23" s="301"/>
      <c r="Q23" s="284"/>
      <c r="R23" s="284"/>
      <c r="S23" s="300"/>
      <c r="T23" s="284"/>
      <c r="U23" s="284"/>
      <c r="V23" s="284"/>
      <c r="W23" s="284"/>
      <c r="X23" s="284"/>
      <c r="Y23" s="284"/>
      <c r="Z23" s="284"/>
    </row>
    <row r="24" ht="15.75" customHeight="1" spans="1:26">
      <c r="A24" s="286">
        <v>10</v>
      </c>
      <c r="B24" s="297" t="s">
        <v>405</v>
      </c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85">
        <f t="shared" si="2"/>
        <v>0</v>
      </c>
      <c r="N24" s="284"/>
      <c r="O24" s="284"/>
      <c r="P24" s="301"/>
      <c r="Q24" s="284"/>
      <c r="R24" s="284"/>
      <c r="S24" s="300"/>
      <c r="T24" s="284"/>
      <c r="U24" s="284"/>
      <c r="V24" s="284"/>
      <c r="W24" s="284"/>
      <c r="X24" s="284"/>
      <c r="Y24" s="284"/>
      <c r="Z24" s="284"/>
    </row>
    <row r="25" ht="15.75" customHeight="1" spans="1:26">
      <c r="A25" s="286">
        <v>11</v>
      </c>
      <c r="B25" s="297" t="s">
        <v>406</v>
      </c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86">
        <f t="shared" si="2"/>
        <v>0</v>
      </c>
      <c r="N25" s="284"/>
      <c r="O25" s="284"/>
      <c r="P25" s="301"/>
      <c r="Q25" s="284"/>
      <c r="R25" s="284"/>
      <c r="S25" s="300"/>
      <c r="T25" s="284"/>
      <c r="U25" s="284"/>
      <c r="V25" s="284"/>
      <c r="W25" s="284"/>
      <c r="X25" s="284"/>
      <c r="Y25" s="284"/>
      <c r="Z25" s="284"/>
    </row>
    <row r="26" ht="15.75" customHeight="1" spans="1:26">
      <c r="A26" s="286">
        <v>12</v>
      </c>
      <c r="B26" s="297" t="s">
        <v>407</v>
      </c>
      <c r="C26" s="294"/>
      <c r="D26" s="294"/>
      <c r="E26" s="294"/>
      <c r="F26" s="294"/>
      <c r="G26" s="294"/>
      <c r="H26" s="294"/>
      <c r="I26" s="294"/>
      <c r="J26" s="294"/>
      <c r="K26" s="294"/>
      <c r="L26" s="294"/>
      <c r="M26" s="285">
        <f t="shared" si="2"/>
        <v>0</v>
      </c>
      <c r="N26" s="284"/>
      <c r="O26" s="284"/>
      <c r="P26" s="301"/>
      <c r="Q26" s="284"/>
      <c r="R26" s="284"/>
      <c r="S26" s="300"/>
      <c r="T26" s="284"/>
      <c r="U26" s="284"/>
      <c r="V26" s="284"/>
      <c r="W26" s="284"/>
      <c r="X26" s="284"/>
      <c r="Y26" s="284"/>
      <c r="Z26" s="284"/>
    </row>
    <row r="27" ht="15.75" customHeight="1" spans="1:26">
      <c r="A27" s="288" t="s">
        <v>30</v>
      </c>
      <c r="B27" s="289"/>
      <c r="C27" s="298">
        <f t="shared" ref="C27:M27" si="3">SUM(C15:C26)</f>
        <v>0</v>
      </c>
      <c r="D27" s="298">
        <f t="shared" si="3"/>
        <v>0</v>
      </c>
      <c r="E27" s="298">
        <f t="shared" si="3"/>
        <v>0</v>
      </c>
      <c r="F27" s="298">
        <f t="shared" si="3"/>
        <v>0</v>
      </c>
      <c r="G27" s="298">
        <f t="shared" si="3"/>
        <v>3</v>
      </c>
      <c r="H27" s="298">
        <f t="shared" si="3"/>
        <v>5</v>
      </c>
      <c r="I27" s="298">
        <f t="shared" si="3"/>
        <v>0</v>
      </c>
      <c r="J27" s="298">
        <f t="shared" si="3"/>
        <v>6</v>
      </c>
      <c r="K27" s="298">
        <f t="shared" si="3"/>
        <v>1</v>
      </c>
      <c r="L27" s="298">
        <f t="shared" si="3"/>
        <v>1</v>
      </c>
      <c r="M27" s="298">
        <f t="shared" si="3"/>
        <v>16</v>
      </c>
      <c r="N27" s="284"/>
      <c r="O27" s="284"/>
      <c r="P27" s="301"/>
      <c r="Q27" s="284"/>
      <c r="R27" s="284"/>
      <c r="S27" s="300"/>
      <c r="T27" s="284"/>
      <c r="U27" s="284"/>
      <c r="V27" s="284"/>
      <c r="W27" s="284"/>
      <c r="X27" s="284"/>
      <c r="Y27" s="284"/>
      <c r="Z27" s="284"/>
    </row>
    <row r="28" ht="15.75" customHeight="1" spans="1:26">
      <c r="A28" s="299"/>
      <c r="B28" s="299"/>
      <c r="C28" s="299"/>
      <c r="D28" s="299"/>
      <c r="E28" s="299"/>
      <c r="F28" s="299"/>
      <c r="G28" s="299"/>
      <c r="H28" s="299"/>
      <c r="I28" s="299"/>
      <c r="J28" s="299"/>
      <c r="K28" s="299"/>
      <c r="L28" s="299"/>
      <c r="M28" s="299"/>
      <c r="N28" s="284"/>
      <c r="O28" s="284"/>
      <c r="P28" s="301"/>
      <c r="Q28" s="284"/>
      <c r="R28" s="284"/>
      <c r="S28" s="300"/>
      <c r="T28" s="284"/>
      <c r="U28" s="284"/>
      <c r="V28" s="284"/>
      <c r="W28" s="284"/>
      <c r="X28" s="284"/>
      <c r="Y28" s="284"/>
      <c r="Z28" s="284"/>
    </row>
    <row r="29" ht="15.75" customHeight="1" spans="1:26">
      <c r="A29" s="299"/>
      <c r="B29" s="299"/>
      <c r="C29" s="299"/>
      <c r="D29" s="299"/>
      <c r="E29" s="299"/>
      <c r="F29" s="299"/>
      <c r="G29" s="299"/>
      <c r="H29" s="299"/>
      <c r="I29" s="299"/>
      <c r="J29" s="299"/>
      <c r="K29" s="299"/>
      <c r="L29" s="299"/>
      <c r="M29" s="299"/>
      <c r="N29" s="284"/>
      <c r="O29" s="284"/>
      <c r="P29" s="301"/>
      <c r="Q29" s="284"/>
      <c r="R29" s="284"/>
      <c r="S29" s="300"/>
      <c r="T29" s="284"/>
      <c r="U29" s="284"/>
      <c r="V29" s="284"/>
      <c r="W29" s="284"/>
      <c r="X29" s="284"/>
      <c r="Y29" s="284"/>
      <c r="Z29" s="284"/>
    </row>
    <row r="30" ht="15.75" customHeight="1" spans="1:26">
      <c r="A30" s="299"/>
      <c r="B30" s="299"/>
      <c r="C30" s="299"/>
      <c r="D30" s="299"/>
      <c r="E30" s="299"/>
      <c r="F30" s="299"/>
      <c r="G30" s="299"/>
      <c r="H30" s="299"/>
      <c r="I30" s="299"/>
      <c r="J30" s="299"/>
      <c r="K30" s="299"/>
      <c r="L30" s="299"/>
      <c r="M30" s="299"/>
      <c r="N30" s="284"/>
      <c r="O30" s="284"/>
      <c r="P30" s="301"/>
      <c r="Q30" s="284"/>
      <c r="R30" s="284"/>
      <c r="S30" s="300"/>
      <c r="T30" s="284"/>
      <c r="U30" s="284"/>
      <c r="V30" s="284"/>
      <c r="W30" s="284"/>
      <c r="X30" s="284"/>
      <c r="Y30" s="284"/>
      <c r="Z30" s="284"/>
    </row>
    <row r="31" ht="15.75" customHeight="1" spans="1:26">
      <c r="A31" s="283" t="s">
        <v>408</v>
      </c>
      <c r="N31" s="284"/>
      <c r="O31" s="284"/>
      <c r="P31" s="301"/>
      <c r="Q31" s="284"/>
      <c r="R31" s="284"/>
      <c r="S31" s="300"/>
      <c r="T31" s="284"/>
      <c r="U31" s="284"/>
      <c r="V31" s="284"/>
      <c r="W31" s="284"/>
      <c r="X31" s="284"/>
      <c r="Y31" s="284"/>
      <c r="Z31" s="284"/>
    </row>
    <row r="32" ht="9.75" customHeight="1" spans="1:26">
      <c r="A32" s="284"/>
      <c r="B32" s="284"/>
      <c r="C32" s="284"/>
      <c r="D32" s="284"/>
      <c r="E32" s="284"/>
      <c r="F32" s="284"/>
      <c r="G32" s="284"/>
      <c r="H32" s="284"/>
      <c r="I32" s="284"/>
      <c r="J32" s="284"/>
      <c r="K32" s="284"/>
      <c r="L32" s="284"/>
      <c r="M32" s="300"/>
      <c r="N32" s="284"/>
      <c r="O32" s="284"/>
      <c r="P32" s="301"/>
      <c r="Q32" s="284"/>
      <c r="R32" s="284"/>
      <c r="S32" s="300"/>
      <c r="T32" s="284"/>
      <c r="U32" s="284"/>
      <c r="V32" s="284"/>
      <c r="W32" s="284"/>
      <c r="X32" s="284"/>
      <c r="Y32" s="284"/>
      <c r="Z32" s="284"/>
    </row>
    <row r="33" ht="19.5" customHeight="1" spans="1:26">
      <c r="A33" s="290" t="s">
        <v>169</v>
      </c>
      <c r="B33" s="290" t="s">
        <v>64</v>
      </c>
      <c r="C33" s="291" t="s">
        <v>404</v>
      </c>
      <c r="D33" s="292"/>
      <c r="E33" s="292"/>
      <c r="F33" s="292"/>
      <c r="G33" s="292"/>
      <c r="H33" s="292"/>
      <c r="I33" s="292"/>
      <c r="J33" s="292"/>
      <c r="K33" s="292"/>
      <c r="L33" s="292"/>
      <c r="M33" s="289"/>
      <c r="N33" s="284"/>
      <c r="O33" s="284"/>
      <c r="P33" s="301"/>
      <c r="Q33" s="284"/>
      <c r="R33" s="284"/>
      <c r="S33" s="300"/>
      <c r="T33" s="284"/>
      <c r="U33" s="284"/>
      <c r="V33" s="284"/>
      <c r="W33" s="284"/>
      <c r="X33" s="284"/>
      <c r="Y33" s="284"/>
      <c r="Z33" s="284"/>
    </row>
    <row r="34" ht="19.5" customHeight="1" spans="1:26">
      <c r="A34" s="293"/>
      <c r="B34" s="293"/>
      <c r="C34" s="286" t="s">
        <v>362</v>
      </c>
      <c r="D34" s="286" t="s">
        <v>363</v>
      </c>
      <c r="E34" s="286" t="s">
        <v>364</v>
      </c>
      <c r="F34" s="286" t="s">
        <v>365</v>
      </c>
      <c r="G34" s="286" t="s">
        <v>366</v>
      </c>
      <c r="H34" s="286" t="s">
        <v>367</v>
      </c>
      <c r="I34" s="286" t="s">
        <v>368</v>
      </c>
      <c r="J34" s="286" t="s">
        <v>369</v>
      </c>
      <c r="K34" s="286" t="s">
        <v>370</v>
      </c>
      <c r="L34" s="286" t="s">
        <v>371</v>
      </c>
      <c r="M34" s="285" t="s">
        <v>30</v>
      </c>
      <c r="N34" s="284"/>
      <c r="O34" s="284"/>
      <c r="P34" s="301"/>
      <c r="Q34" s="284"/>
      <c r="R34" s="284"/>
      <c r="S34" s="300"/>
      <c r="T34" s="284"/>
      <c r="U34" s="284"/>
      <c r="V34" s="284"/>
      <c r="W34" s="284"/>
      <c r="X34" s="284"/>
      <c r="Y34" s="284"/>
      <c r="Z34" s="284"/>
    </row>
    <row r="35" ht="15.75" customHeight="1" spans="1:26">
      <c r="A35" s="294">
        <v>1</v>
      </c>
      <c r="B35" s="295" t="s">
        <v>390</v>
      </c>
      <c r="C35" s="294"/>
      <c r="D35" s="294"/>
      <c r="E35" s="294"/>
      <c r="F35" s="294"/>
      <c r="G35" s="294">
        <v>1</v>
      </c>
      <c r="H35" s="294">
        <v>1</v>
      </c>
      <c r="I35" s="294"/>
      <c r="J35" s="294"/>
      <c r="K35" s="294"/>
      <c r="L35" s="294"/>
      <c r="M35" s="285">
        <f t="shared" ref="M35:M46" si="4">SUM(C35:L35)</f>
        <v>2</v>
      </c>
      <c r="N35" s="284"/>
      <c r="O35" s="284"/>
      <c r="P35" s="301"/>
      <c r="Q35" s="284"/>
      <c r="R35" s="284"/>
      <c r="S35" s="300"/>
      <c r="T35" s="284"/>
      <c r="U35" s="284"/>
      <c r="V35" s="284"/>
      <c r="W35" s="284"/>
      <c r="X35" s="284"/>
      <c r="Y35" s="284"/>
      <c r="Z35" s="284"/>
    </row>
    <row r="36" ht="15.75" customHeight="1" spans="1:26">
      <c r="A36" s="286">
        <v>2</v>
      </c>
      <c r="B36" s="296" t="s">
        <v>391</v>
      </c>
      <c r="C36" s="294"/>
      <c r="D36" s="294"/>
      <c r="E36" s="294"/>
      <c r="F36" s="294"/>
      <c r="G36" s="294">
        <v>1</v>
      </c>
      <c r="H36" s="294"/>
      <c r="I36" s="294"/>
      <c r="J36" s="294"/>
      <c r="K36" s="294"/>
      <c r="L36" s="294"/>
      <c r="M36" s="285">
        <f t="shared" si="4"/>
        <v>1</v>
      </c>
      <c r="N36" s="284"/>
      <c r="O36" s="284"/>
      <c r="P36" s="301"/>
      <c r="Q36" s="284"/>
      <c r="R36" s="284"/>
      <c r="S36" s="300"/>
      <c r="T36" s="284"/>
      <c r="U36" s="284"/>
      <c r="V36" s="284"/>
      <c r="W36" s="284"/>
      <c r="X36" s="284"/>
      <c r="Y36" s="284"/>
      <c r="Z36" s="284"/>
    </row>
    <row r="37" ht="15.75" customHeight="1" spans="1:26">
      <c r="A37" s="286">
        <v>3</v>
      </c>
      <c r="B37" s="297" t="s">
        <v>392</v>
      </c>
      <c r="C37" s="294"/>
      <c r="D37" s="294"/>
      <c r="E37" s="294"/>
      <c r="F37" s="294"/>
      <c r="G37" s="294"/>
      <c r="H37" s="294"/>
      <c r="I37" s="294"/>
      <c r="J37" s="294">
        <v>1</v>
      </c>
      <c r="K37" s="294"/>
      <c r="L37" s="294"/>
      <c r="M37" s="285">
        <f t="shared" si="4"/>
        <v>1</v>
      </c>
      <c r="N37" s="284"/>
      <c r="O37" s="284"/>
      <c r="P37" s="301"/>
      <c r="Q37" s="284"/>
      <c r="R37" s="284"/>
      <c r="S37" s="300"/>
      <c r="T37" s="284"/>
      <c r="U37" s="284"/>
      <c r="V37" s="284"/>
      <c r="W37" s="284"/>
      <c r="X37" s="284"/>
      <c r="Y37" s="284"/>
      <c r="Z37" s="284"/>
    </row>
    <row r="38" ht="15.75" customHeight="1" spans="1:26">
      <c r="A38" s="286">
        <v>4</v>
      </c>
      <c r="B38" s="296" t="s">
        <v>393</v>
      </c>
      <c r="C38" s="294"/>
      <c r="D38" s="294"/>
      <c r="E38" s="294"/>
      <c r="F38" s="294"/>
      <c r="G38" s="294"/>
      <c r="H38" s="294">
        <v>1</v>
      </c>
      <c r="I38" s="294"/>
      <c r="J38" s="294">
        <v>4</v>
      </c>
      <c r="K38" s="294"/>
      <c r="L38" s="294"/>
      <c r="M38" s="285">
        <f t="shared" si="4"/>
        <v>5</v>
      </c>
      <c r="N38" s="284"/>
      <c r="O38" s="284"/>
      <c r="P38" s="301"/>
      <c r="Q38" s="284"/>
      <c r="R38" s="284"/>
      <c r="S38" s="300"/>
      <c r="T38" s="284"/>
      <c r="U38" s="284"/>
      <c r="V38" s="284"/>
      <c r="W38" s="284"/>
      <c r="X38" s="284"/>
      <c r="Y38" s="284"/>
      <c r="Z38" s="284"/>
    </row>
    <row r="39" ht="15.75" customHeight="1" spans="1:26">
      <c r="A39" s="286">
        <v>5</v>
      </c>
      <c r="B39" s="297" t="s">
        <v>394</v>
      </c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85">
        <f t="shared" si="4"/>
        <v>0</v>
      </c>
      <c r="N39" s="284" t="s">
        <v>402</v>
      </c>
      <c r="O39" s="284"/>
      <c r="P39" s="301"/>
      <c r="Q39" s="284"/>
      <c r="R39" s="284"/>
      <c r="S39" s="300"/>
      <c r="T39" s="284"/>
      <c r="U39" s="284"/>
      <c r="V39" s="284"/>
      <c r="W39" s="284"/>
      <c r="X39" s="284"/>
      <c r="Y39" s="284"/>
      <c r="Z39" s="284"/>
    </row>
    <row r="40" ht="15.75" customHeight="1" spans="1:26">
      <c r="A40" s="286">
        <v>6</v>
      </c>
      <c r="B40" s="295" t="s">
        <v>395</v>
      </c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85">
        <f t="shared" si="4"/>
        <v>0</v>
      </c>
      <c r="N40" s="284"/>
      <c r="O40" s="284"/>
      <c r="P40" s="301"/>
      <c r="Q40" s="284"/>
      <c r="R40" s="284"/>
      <c r="S40" s="300"/>
      <c r="T40" s="284"/>
      <c r="U40" s="284"/>
      <c r="V40" s="284"/>
      <c r="W40" s="284"/>
      <c r="X40" s="284"/>
      <c r="Y40" s="284"/>
      <c r="Z40" s="284"/>
    </row>
    <row r="41" ht="15.75" customHeight="1" spans="1:26">
      <c r="A41" s="286">
        <v>7</v>
      </c>
      <c r="B41" s="295" t="s">
        <v>396</v>
      </c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85">
        <f t="shared" si="4"/>
        <v>0</v>
      </c>
      <c r="N41" s="284"/>
      <c r="O41" s="284"/>
      <c r="P41" s="301"/>
      <c r="Q41" s="284"/>
      <c r="R41" s="284"/>
      <c r="S41" s="300"/>
      <c r="T41" s="284"/>
      <c r="U41" s="284"/>
      <c r="V41" s="284"/>
      <c r="W41" s="284"/>
      <c r="X41" s="284"/>
      <c r="Y41" s="284"/>
      <c r="Z41" s="284"/>
    </row>
    <row r="42" ht="15.75" customHeight="1" spans="1:26">
      <c r="A42" s="286">
        <v>8</v>
      </c>
      <c r="B42" s="296" t="s">
        <v>397</v>
      </c>
      <c r="C42" s="294"/>
      <c r="D42" s="294"/>
      <c r="E42" s="294"/>
      <c r="F42" s="294"/>
      <c r="G42" s="294"/>
      <c r="H42" s="294"/>
      <c r="I42" s="294"/>
      <c r="J42" s="294"/>
      <c r="K42" s="294"/>
      <c r="L42" s="294"/>
      <c r="M42" s="285">
        <f t="shared" si="4"/>
        <v>0</v>
      </c>
      <c r="N42" s="284"/>
      <c r="O42" s="284"/>
      <c r="P42" s="301"/>
      <c r="Q42" s="284"/>
      <c r="R42" s="284"/>
      <c r="S42" s="300"/>
      <c r="T42" s="284"/>
      <c r="U42" s="284"/>
      <c r="V42" s="284"/>
      <c r="W42" s="284"/>
      <c r="X42" s="284"/>
      <c r="Y42" s="284"/>
      <c r="Z42" s="284"/>
    </row>
    <row r="43" ht="15.75" customHeight="1" spans="1:26">
      <c r="A43" s="286">
        <v>9</v>
      </c>
      <c r="B43" s="297" t="s">
        <v>398</v>
      </c>
      <c r="C43" s="294"/>
      <c r="D43" s="294"/>
      <c r="E43" s="294"/>
      <c r="F43" s="294"/>
      <c r="G43" s="294"/>
      <c r="H43" s="294"/>
      <c r="I43" s="294"/>
      <c r="J43" s="294"/>
      <c r="K43" s="294"/>
      <c r="L43" s="294"/>
      <c r="M43" s="285">
        <f t="shared" si="4"/>
        <v>0</v>
      </c>
      <c r="N43" s="284"/>
      <c r="O43" s="284"/>
      <c r="P43" s="301"/>
      <c r="Q43" s="284"/>
      <c r="R43" s="284"/>
      <c r="S43" s="300"/>
      <c r="T43" s="284"/>
      <c r="U43" s="284"/>
      <c r="V43" s="284"/>
      <c r="W43" s="284"/>
      <c r="X43" s="284"/>
      <c r="Y43" s="284"/>
      <c r="Z43" s="284"/>
    </row>
    <row r="44" ht="15.75" customHeight="1" spans="1:26">
      <c r="A44" s="286">
        <v>10</v>
      </c>
      <c r="B44" s="297" t="s">
        <v>405</v>
      </c>
      <c r="C44" s="294"/>
      <c r="D44" s="294"/>
      <c r="E44" s="294"/>
      <c r="F44" s="294"/>
      <c r="G44" s="294"/>
      <c r="H44" s="294"/>
      <c r="I44" s="294"/>
      <c r="J44" s="294"/>
      <c r="K44" s="294"/>
      <c r="L44" s="294"/>
      <c r="M44" s="285">
        <f t="shared" si="4"/>
        <v>0</v>
      </c>
      <c r="N44" s="284"/>
      <c r="O44" s="284"/>
      <c r="P44" s="301"/>
      <c r="Q44" s="284"/>
      <c r="R44" s="284"/>
      <c r="S44" s="300"/>
      <c r="T44" s="284"/>
      <c r="U44" s="284"/>
      <c r="V44" s="284"/>
      <c r="W44" s="284"/>
      <c r="X44" s="284"/>
      <c r="Y44" s="284"/>
      <c r="Z44" s="284"/>
    </row>
    <row r="45" ht="15.75" customHeight="1" spans="1:26">
      <c r="A45" s="286">
        <v>11</v>
      </c>
      <c r="B45" s="297" t="s">
        <v>406</v>
      </c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85">
        <f t="shared" si="4"/>
        <v>0</v>
      </c>
      <c r="N45" s="284"/>
      <c r="O45" s="284"/>
      <c r="P45" s="301"/>
      <c r="Q45" s="284"/>
      <c r="R45" s="284"/>
      <c r="S45" s="300"/>
      <c r="T45" s="284"/>
      <c r="U45" s="284"/>
      <c r="V45" s="284"/>
      <c r="W45" s="284"/>
      <c r="X45" s="284"/>
      <c r="Y45" s="284"/>
      <c r="Z45" s="284"/>
    </row>
    <row r="46" ht="15.75" customHeight="1" spans="1:26">
      <c r="A46" s="286">
        <v>12</v>
      </c>
      <c r="B46" s="297" t="s">
        <v>407</v>
      </c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85">
        <f t="shared" si="4"/>
        <v>0</v>
      </c>
      <c r="N46" s="284"/>
      <c r="O46" s="284"/>
      <c r="P46" s="301"/>
      <c r="Q46" s="284"/>
      <c r="R46" s="284"/>
      <c r="S46" s="300"/>
      <c r="T46" s="284"/>
      <c r="U46" s="284"/>
      <c r="V46" s="284"/>
      <c r="W46" s="284"/>
      <c r="X46" s="284"/>
      <c r="Y46" s="284"/>
      <c r="Z46" s="284"/>
    </row>
    <row r="47" ht="15.75" customHeight="1" spans="1:26">
      <c r="A47" s="288" t="s">
        <v>30</v>
      </c>
      <c r="B47" s="289"/>
      <c r="C47" s="298">
        <f t="shared" ref="C47:M47" si="5">SUM(C35:C46)</f>
        <v>0</v>
      </c>
      <c r="D47" s="298">
        <f t="shared" si="5"/>
        <v>0</v>
      </c>
      <c r="E47" s="298">
        <f t="shared" si="5"/>
        <v>0</v>
      </c>
      <c r="F47" s="298">
        <f t="shared" si="5"/>
        <v>0</v>
      </c>
      <c r="G47" s="298">
        <f t="shared" si="5"/>
        <v>2</v>
      </c>
      <c r="H47" s="298">
        <f t="shared" si="5"/>
        <v>2</v>
      </c>
      <c r="I47" s="298">
        <f t="shared" si="5"/>
        <v>0</v>
      </c>
      <c r="J47" s="298">
        <f t="shared" si="5"/>
        <v>5</v>
      </c>
      <c r="K47" s="298">
        <f t="shared" si="5"/>
        <v>0</v>
      </c>
      <c r="L47" s="298">
        <f t="shared" si="5"/>
        <v>0</v>
      </c>
      <c r="M47" s="298">
        <f t="shared" si="5"/>
        <v>9</v>
      </c>
      <c r="N47" s="284"/>
      <c r="O47" s="284"/>
      <c r="P47" s="301"/>
      <c r="Q47" s="284"/>
      <c r="R47" s="284"/>
      <c r="S47" s="300"/>
      <c r="T47" s="284"/>
      <c r="U47" s="284"/>
      <c r="V47" s="284"/>
      <c r="W47" s="284"/>
      <c r="X47" s="284"/>
      <c r="Y47" s="284"/>
      <c r="Z47" s="284"/>
    </row>
    <row r="48" ht="15.75" customHeight="1" spans="1:26">
      <c r="A48" s="299"/>
      <c r="B48" s="299"/>
      <c r="C48" s="299"/>
      <c r="D48" s="299"/>
      <c r="E48" s="299"/>
      <c r="F48" s="299"/>
      <c r="G48" s="299"/>
      <c r="H48" s="299"/>
      <c r="I48" s="299"/>
      <c r="J48" s="299"/>
      <c r="K48" s="299"/>
      <c r="L48" s="299"/>
      <c r="M48" s="299"/>
      <c r="N48" s="284"/>
      <c r="O48" s="284"/>
      <c r="P48" s="301"/>
      <c r="Q48" s="284"/>
      <c r="R48" s="284"/>
      <c r="S48" s="300"/>
      <c r="T48" s="284"/>
      <c r="U48" s="284"/>
      <c r="V48" s="284"/>
      <c r="W48" s="284"/>
      <c r="X48" s="284"/>
      <c r="Y48" s="284"/>
      <c r="Z48" s="284"/>
    </row>
    <row r="49" ht="15.75" customHeight="1" spans="1:26">
      <c r="A49" s="283" t="s">
        <v>409</v>
      </c>
      <c r="N49" s="284"/>
      <c r="O49" s="284"/>
      <c r="P49" s="301"/>
      <c r="Q49" s="284"/>
      <c r="R49" s="284"/>
      <c r="S49" s="300"/>
      <c r="T49" s="284"/>
      <c r="U49" s="284"/>
      <c r="V49" s="284"/>
      <c r="W49" s="284"/>
      <c r="X49" s="284"/>
      <c r="Y49" s="284"/>
      <c r="Z49" s="284"/>
    </row>
    <row r="50" ht="10.5" customHeight="1" spans="1:26">
      <c r="A50" s="284"/>
      <c r="B50" s="284"/>
      <c r="C50" s="284"/>
      <c r="D50" s="284"/>
      <c r="E50" s="284"/>
      <c r="F50" s="284"/>
      <c r="G50" s="284"/>
      <c r="H50" s="284"/>
      <c r="I50" s="284"/>
      <c r="J50" s="284"/>
      <c r="K50" s="284"/>
      <c r="L50" s="284"/>
      <c r="M50" s="300"/>
      <c r="N50" s="284"/>
      <c r="O50" s="284"/>
      <c r="P50" s="301"/>
      <c r="Q50" s="284"/>
      <c r="R50" s="284"/>
      <c r="S50" s="300"/>
      <c r="T50" s="284"/>
      <c r="U50" s="284"/>
      <c r="V50" s="284"/>
      <c r="W50" s="284"/>
      <c r="X50" s="284"/>
      <c r="Y50" s="284"/>
      <c r="Z50" s="284"/>
    </row>
    <row r="51" ht="19.5" customHeight="1" spans="1:26">
      <c r="A51" s="290" t="s">
        <v>169</v>
      </c>
      <c r="B51" s="290" t="s">
        <v>64</v>
      </c>
      <c r="C51" s="291" t="s">
        <v>410</v>
      </c>
      <c r="D51" s="292"/>
      <c r="E51" s="292"/>
      <c r="F51" s="292"/>
      <c r="G51" s="292"/>
      <c r="H51" s="292"/>
      <c r="I51" s="292"/>
      <c r="J51" s="292"/>
      <c r="K51" s="292"/>
      <c r="L51" s="292"/>
      <c r="M51" s="289"/>
      <c r="N51" s="284"/>
      <c r="O51" s="284"/>
      <c r="P51" s="301"/>
      <c r="Q51" s="284"/>
      <c r="R51" s="284"/>
      <c r="S51" s="300"/>
      <c r="T51" s="284"/>
      <c r="U51" s="284"/>
      <c r="V51" s="284"/>
      <c r="W51" s="284"/>
      <c r="X51" s="284"/>
      <c r="Y51" s="284"/>
      <c r="Z51" s="284"/>
    </row>
    <row r="52" ht="20.25" customHeight="1" spans="1:26">
      <c r="A52" s="293"/>
      <c r="B52" s="293"/>
      <c r="C52" s="286" t="s">
        <v>362</v>
      </c>
      <c r="D52" s="286" t="s">
        <v>363</v>
      </c>
      <c r="E52" s="286" t="s">
        <v>364</v>
      </c>
      <c r="F52" s="286" t="s">
        <v>365</v>
      </c>
      <c r="G52" s="286" t="s">
        <v>366</v>
      </c>
      <c r="H52" s="286" t="s">
        <v>367</v>
      </c>
      <c r="I52" s="286" t="s">
        <v>368</v>
      </c>
      <c r="J52" s="286" t="s">
        <v>369</v>
      </c>
      <c r="K52" s="286" t="s">
        <v>370</v>
      </c>
      <c r="L52" s="286" t="s">
        <v>371</v>
      </c>
      <c r="M52" s="285" t="s">
        <v>30</v>
      </c>
      <c r="N52" s="284"/>
      <c r="O52" s="284"/>
      <c r="P52" s="301"/>
      <c r="Q52" s="284"/>
      <c r="R52" s="284"/>
      <c r="S52" s="300"/>
      <c r="T52" s="284"/>
      <c r="U52" s="284"/>
      <c r="V52" s="284"/>
      <c r="W52" s="284"/>
      <c r="X52" s="284"/>
      <c r="Y52" s="284"/>
      <c r="Z52" s="284"/>
    </row>
    <row r="53" ht="15.75" customHeight="1" spans="1:26">
      <c r="A53" s="294">
        <v>1</v>
      </c>
      <c r="B53" s="295" t="s">
        <v>390</v>
      </c>
      <c r="C53" s="286"/>
      <c r="D53" s="286"/>
      <c r="E53" s="286"/>
      <c r="F53" s="286"/>
      <c r="G53" s="286"/>
      <c r="H53" s="286"/>
      <c r="I53" s="286"/>
      <c r="J53" s="286">
        <v>3</v>
      </c>
      <c r="K53" s="286"/>
      <c r="L53" s="286"/>
      <c r="M53" s="285">
        <f t="shared" ref="M53:M65" si="6">SUM(C53:L53)</f>
        <v>3</v>
      </c>
      <c r="N53" s="284"/>
      <c r="O53" s="284"/>
      <c r="P53" s="301"/>
      <c r="Q53" s="284"/>
      <c r="R53" s="284"/>
      <c r="S53" s="300"/>
      <c r="T53" s="284"/>
      <c r="U53" s="284"/>
      <c r="V53" s="284"/>
      <c r="W53" s="284"/>
      <c r="X53" s="284"/>
      <c r="Y53" s="284"/>
      <c r="Z53" s="284"/>
    </row>
    <row r="54" ht="15.75" customHeight="1" spans="1:26">
      <c r="A54" s="286">
        <v>2</v>
      </c>
      <c r="B54" s="296" t="s">
        <v>391</v>
      </c>
      <c r="C54" s="286"/>
      <c r="D54" s="286"/>
      <c r="E54" s="286"/>
      <c r="F54" s="286"/>
      <c r="G54" s="286"/>
      <c r="H54" s="286"/>
      <c r="I54" s="286"/>
      <c r="J54" s="286">
        <v>1</v>
      </c>
      <c r="K54" s="286"/>
      <c r="L54" s="286"/>
      <c r="M54" s="285">
        <f t="shared" si="6"/>
        <v>1</v>
      </c>
      <c r="N54" s="284"/>
      <c r="O54" s="284"/>
      <c r="P54" s="301"/>
      <c r="Q54" s="284"/>
      <c r="R54" s="284"/>
      <c r="S54" s="300"/>
      <c r="T54" s="284"/>
      <c r="U54" s="284"/>
      <c r="V54" s="284"/>
      <c r="W54" s="284"/>
      <c r="X54" s="284"/>
      <c r="Y54" s="284"/>
      <c r="Z54" s="284"/>
    </row>
    <row r="55" ht="15.75" customHeight="1" spans="1:26">
      <c r="A55" s="286">
        <v>3</v>
      </c>
      <c r="B55" s="297" t="s">
        <v>392</v>
      </c>
      <c r="C55" s="286"/>
      <c r="D55" s="286"/>
      <c r="E55" s="286"/>
      <c r="F55" s="286"/>
      <c r="G55" s="286">
        <v>2</v>
      </c>
      <c r="H55" s="286">
        <v>2</v>
      </c>
      <c r="I55" s="286"/>
      <c r="J55" s="286">
        <v>1</v>
      </c>
      <c r="K55" s="286"/>
      <c r="L55" s="286"/>
      <c r="M55" s="285">
        <f t="shared" si="6"/>
        <v>5</v>
      </c>
      <c r="N55" s="284"/>
      <c r="O55" s="284"/>
      <c r="P55" s="301"/>
      <c r="Q55" s="284"/>
      <c r="R55" s="284"/>
      <c r="S55" s="300"/>
      <c r="T55" s="284"/>
      <c r="U55" s="284"/>
      <c r="V55" s="284"/>
      <c r="W55" s="284"/>
      <c r="X55" s="284"/>
      <c r="Y55" s="284"/>
      <c r="Z55" s="284"/>
    </row>
    <row r="56" ht="15.75" customHeight="1" spans="1:26">
      <c r="A56" s="286">
        <v>4</v>
      </c>
      <c r="B56" s="296" t="s">
        <v>393</v>
      </c>
      <c r="C56" s="286"/>
      <c r="D56" s="286"/>
      <c r="E56" s="286"/>
      <c r="F56" s="286"/>
      <c r="G56" s="286"/>
      <c r="H56" s="286">
        <v>0</v>
      </c>
      <c r="I56" s="286">
        <v>0</v>
      </c>
      <c r="J56" s="286">
        <v>0</v>
      </c>
      <c r="K56" s="286">
        <v>0</v>
      </c>
      <c r="L56" s="286"/>
      <c r="M56" s="285">
        <f t="shared" si="6"/>
        <v>0</v>
      </c>
      <c r="N56" s="284"/>
      <c r="O56" s="284"/>
      <c r="P56" s="301"/>
      <c r="Q56" s="284"/>
      <c r="R56" s="284"/>
      <c r="S56" s="300"/>
      <c r="T56" s="284"/>
      <c r="U56" s="284"/>
      <c r="V56" s="284"/>
      <c r="W56" s="284"/>
      <c r="X56" s="284"/>
      <c r="Y56" s="284"/>
      <c r="Z56" s="284"/>
    </row>
    <row r="57" ht="15.75" customHeight="1" spans="1:26">
      <c r="A57" s="286">
        <v>5</v>
      </c>
      <c r="B57" s="297" t="s">
        <v>394</v>
      </c>
      <c r="C57" s="286"/>
      <c r="D57" s="286"/>
      <c r="E57" s="286"/>
      <c r="F57" s="286"/>
      <c r="G57" s="286"/>
      <c r="H57" s="286"/>
      <c r="I57" s="286"/>
      <c r="J57" s="286"/>
      <c r="K57" s="286"/>
      <c r="L57" s="286"/>
      <c r="M57" s="285">
        <f t="shared" si="6"/>
        <v>0</v>
      </c>
      <c r="N57" s="284"/>
      <c r="O57" s="284"/>
      <c r="P57" s="301"/>
      <c r="Q57" s="284"/>
      <c r="R57" s="284"/>
      <c r="S57" s="300"/>
      <c r="T57" s="284"/>
      <c r="U57" s="284"/>
      <c r="V57" s="284"/>
      <c r="W57" s="284"/>
      <c r="X57" s="284"/>
      <c r="Y57" s="284"/>
      <c r="Z57" s="284"/>
    </row>
    <row r="58" ht="15.75" customHeight="1" spans="1:26">
      <c r="A58" s="286">
        <v>6</v>
      </c>
      <c r="B58" s="295" t="s">
        <v>395</v>
      </c>
      <c r="C58" s="286"/>
      <c r="D58" s="286"/>
      <c r="E58" s="286"/>
      <c r="F58" s="286"/>
      <c r="G58" s="286"/>
      <c r="H58" s="286"/>
      <c r="I58" s="286"/>
      <c r="J58" s="286"/>
      <c r="K58" s="286"/>
      <c r="L58" s="286"/>
      <c r="M58" s="285">
        <f t="shared" si="6"/>
        <v>0</v>
      </c>
      <c r="N58" s="284"/>
      <c r="O58" s="284"/>
      <c r="P58" s="301"/>
      <c r="Q58" s="284"/>
      <c r="R58" s="284"/>
      <c r="S58" s="300"/>
      <c r="T58" s="284"/>
      <c r="U58" s="284"/>
      <c r="V58" s="284"/>
      <c r="W58" s="284"/>
      <c r="X58" s="284"/>
      <c r="Y58" s="284"/>
      <c r="Z58" s="284"/>
    </row>
    <row r="59" ht="15.75" customHeight="1" spans="1:26">
      <c r="A59" s="286">
        <v>7</v>
      </c>
      <c r="B59" s="295" t="s">
        <v>396</v>
      </c>
      <c r="C59" s="286"/>
      <c r="D59" s="286"/>
      <c r="E59" s="286"/>
      <c r="F59" s="286"/>
      <c r="G59" s="286"/>
      <c r="H59" s="286"/>
      <c r="I59" s="286"/>
      <c r="J59" s="286"/>
      <c r="K59" s="286"/>
      <c r="L59" s="286"/>
      <c r="M59" s="285">
        <f t="shared" si="6"/>
        <v>0</v>
      </c>
      <c r="N59" s="284"/>
      <c r="O59" s="284"/>
      <c r="P59" s="301"/>
      <c r="Q59" s="284"/>
      <c r="R59" s="284"/>
      <c r="S59" s="300"/>
      <c r="T59" s="284"/>
      <c r="U59" s="284"/>
      <c r="V59" s="284"/>
      <c r="W59" s="284"/>
      <c r="X59" s="284"/>
      <c r="Y59" s="284"/>
      <c r="Z59" s="284"/>
    </row>
    <row r="60" ht="15.75" customHeight="1" spans="1:26">
      <c r="A60" s="286">
        <v>8</v>
      </c>
      <c r="B60" s="296" t="s">
        <v>397</v>
      </c>
      <c r="C60" s="286"/>
      <c r="D60" s="286"/>
      <c r="E60" s="286"/>
      <c r="F60" s="286"/>
      <c r="G60" s="286"/>
      <c r="H60" s="286"/>
      <c r="I60" s="286"/>
      <c r="J60" s="286"/>
      <c r="K60" s="286"/>
      <c r="L60" s="286"/>
      <c r="M60" s="285">
        <f t="shared" si="6"/>
        <v>0</v>
      </c>
      <c r="N60" s="284"/>
      <c r="O60" s="284"/>
      <c r="P60" s="301"/>
      <c r="Q60" s="284"/>
      <c r="R60" s="284"/>
      <c r="S60" s="300"/>
      <c r="T60" s="284"/>
      <c r="U60" s="284"/>
      <c r="V60" s="284"/>
      <c r="W60" s="284"/>
      <c r="X60" s="284"/>
      <c r="Y60" s="284"/>
      <c r="Z60" s="284"/>
    </row>
    <row r="61" ht="15.75" customHeight="1" spans="1:26">
      <c r="A61" s="286">
        <v>9</v>
      </c>
      <c r="B61" s="297" t="s">
        <v>398</v>
      </c>
      <c r="C61" s="286"/>
      <c r="D61" s="286"/>
      <c r="E61" s="286"/>
      <c r="F61" s="286"/>
      <c r="G61" s="286"/>
      <c r="H61" s="286"/>
      <c r="I61" s="286"/>
      <c r="J61" s="286"/>
      <c r="K61" s="286"/>
      <c r="L61" s="286"/>
      <c r="M61" s="285">
        <f t="shared" si="6"/>
        <v>0</v>
      </c>
      <c r="N61" s="284"/>
      <c r="O61" s="284"/>
      <c r="P61" s="301"/>
      <c r="Q61" s="284"/>
      <c r="R61" s="284"/>
      <c r="S61" s="300"/>
      <c r="T61" s="284"/>
      <c r="U61" s="284"/>
      <c r="V61" s="284"/>
      <c r="W61" s="284"/>
      <c r="X61" s="284"/>
      <c r="Y61" s="284"/>
      <c r="Z61" s="284"/>
    </row>
    <row r="62" ht="15.75" customHeight="1" spans="1:26">
      <c r="A62" s="286">
        <v>10</v>
      </c>
      <c r="B62" s="297" t="s">
        <v>405</v>
      </c>
      <c r="C62" s="286"/>
      <c r="D62" s="286"/>
      <c r="E62" s="286"/>
      <c r="F62" s="286"/>
      <c r="G62" s="286"/>
      <c r="H62" s="286"/>
      <c r="I62" s="286"/>
      <c r="J62" s="286"/>
      <c r="K62" s="286"/>
      <c r="L62" s="286"/>
      <c r="M62" s="285">
        <f t="shared" si="6"/>
        <v>0</v>
      </c>
      <c r="N62" s="284"/>
      <c r="O62" s="284"/>
      <c r="P62" s="301"/>
      <c r="Q62" s="284"/>
      <c r="R62" s="284"/>
      <c r="S62" s="300"/>
      <c r="T62" s="284"/>
      <c r="U62" s="284"/>
      <c r="V62" s="284"/>
      <c r="W62" s="284"/>
      <c r="X62" s="284"/>
      <c r="Y62" s="284"/>
      <c r="Z62" s="284"/>
    </row>
    <row r="63" ht="15.75" customHeight="1" spans="1:26">
      <c r="A63" s="286">
        <v>11</v>
      </c>
      <c r="B63" s="297" t="s">
        <v>406</v>
      </c>
      <c r="C63" s="286"/>
      <c r="D63" s="286"/>
      <c r="E63" s="286"/>
      <c r="F63" s="286"/>
      <c r="G63" s="286"/>
      <c r="H63" s="286"/>
      <c r="I63" s="286"/>
      <c r="J63" s="286"/>
      <c r="K63" s="286"/>
      <c r="L63" s="286"/>
      <c r="M63" s="285">
        <f t="shared" si="6"/>
        <v>0</v>
      </c>
      <c r="N63" s="284"/>
      <c r="O63" s="284"/>
      <c r="P63" s="301"/>
      <c r="Q63" s="284"/>
      <c r="R63" s="284"/>
      <c r="S63" s="300"/>
      <c r="T63" s="284"/>
      <c r="U63" s="284"/>
      <c r="V63" s="284"/>
      <c r="W63" s="284"/>
      <c r="X63" s="284"/>
      <c r="Y63" s="284"/>
      <c r="Z63" s="284"/>
    </row>
    <row r="64" ht="15.75" customHeight="1" spans="1:26">
      <c r="A64" s="286">
        <v>12</v>
      </c>
      <c r="B64" s="297" t="s">
        <v>407</v>
      </c>
      <c r="C64" s="286"/>
      <c r="D64" s="286"/>
      <c r="E64" s="286"/>
      <c r="F64" s="286"/>
      <c r="G64" s="286"/>
      <c r="H64" s="286"/>
      <c r="I64" s="286"/>
      <c r="J64" s="286"/>
      <c r="K64" s="286"/>
      <c r="L64" s="286"/>
      <c r="M64" s="285">
        <f t="shared" si="6"/>
        <v>0</v>
      </c>
      <c r="N64" s="284"/>
      <c r="O64" s="284"/>
      <c r="P64" s="301"/>
      <c r="Q64" s="284"/>
      <c r="R64" s="284"/>
      <c r="S64" s="300"/>
      <c r="T64" s="284"/>
      <c r="U64" s="284"/>
      <c r="V64" s="284"/>
      <c r="W64" s="284"/>
      <c r="X64" s="284"/>
      <c r="Y64" s="284"/>
      <c r="Z64" s="284"/>
    </row>
    <row r="65" ht="15.75" customHeight="1" spans="1:26">
      <c r="A65" s="288" t="s">
        <v>30</v>
      </c>
      <c r="B65" s="289"/>
      <c r="C65" s="298">
        <f t="shared" ref="C65:L65" si="7">SUM(C53:C64)</f>
        <v>0</v>
      </c>
      <c r="D65" s="298">
        <f t="shared" si="7"/>
        <v>0</v>
      </c>
      <c r="E65" s="298">
        <f t="shared" si="7"/>
        <v>0</v>
      </c>
      <c r="F65" s="298">
        <f t="shared" si="7"/>
        <v>0</v>
      </c>
      <c r="G65" s="298">
        <f t="shared" si="7"/>
        <v>2</v>
      </c>
      <c r="H65" s="298">
        <f t="shared" si="7"/>
        <v>2</v>
      </c>
      <c r="I65" s="298">
        <f t="shared" si="7"/>
        <v>0</v>
      </c>
      <c r="J65" s="298">
        <f t="shared" si="7"/>
        <v>5</v>
      </c>
      <c r="K65" s="298">
        <f t="shared" si="7"/>
        <v>0</v>
      </c>
      <c r="L65" s="298">
        <f t="shared" si="7"/>
        <v>0</v>
      </c>
      <c r="M65" s="285">
        <f t="shared" si="6"/>
        <v>9</v>
      </c>
      <c r="N65" s="284"/>
      <c r="O65" s="284"/>
      <c r="P65" s="301"/>
      <c r="Q65" s="284"/>
      <c r="R65" s="284"/>
      <c r="S65" s="300"/>
      <c r="T65" s="284"/>
      <c r="U65" s="284"/>
      <c r="V65" s="284"/>
      <c r="W65" s="284"/>
      <c r="X65" s="284"/>
      <c r="Y65" s="284"/>
      <c r="Z65" s="284"/>
    </row>
    <row r="66" ht="15.75" customHeight="1" spans="1:26">
      <c r="A66" s="283" t="s">
        <v>411</v>
      </c>
      <c r="N66" s="284"/>
      <c r="O66" s="284"/>
      <c r="P66" s="301"/>
      <c r="Q66" s="284"/>
      <c r="R66" s="284"/>
      <c r="S66" s="300"/>
      <c r="T66" s="284"/>
      <c r="U66" s="284"/>
      <c r="V66" s="284"/>
      <c r="W66" s="284"/>
      <c r="X66" s="284"/>
      <c r="Y66" s="284"/>
      <c r="Z66" s="284"/>
    </row>
    <row r="67" ht="15.75" customHeight="1" spans="1:26">
      <c r="A67" s="284"/>
      <c r="B67" s="284"/>
      <c r="C67" s="284"/>
      <c r="D67" s="284"/>
      <c r="E67" s="284"/>
      <c r="F67" s="284"/>
      <c r="G67" s="284"/>
      <c r="H67" s="284"/>
      <c r="I67" s="284"/>
      <c r="J67" s="284"/>
      <c r="K67" s="284"/>
      <c r="L67" s="284"/>
      <c r="M67" s="300"/>
      <c r="N67" s="284"/>
      <c r="O67" s="284"/>
      <c r="P67" s="301"/>
      <c r="Q67" s="284"/>
      <c r="R67" s="284"/>
      <c r="S67" s="300"/>
      <c r="T67" s="284"/>
      <c r="U67" s="284"/>
      <c r="V67" s="284"/>
      <c r="W67" s="284"/>
      <c r="X67" s="284"/>
      <c r="Y67" s="284"/>
      <c r="Z67" s="284"/>
    </row>
    <row r="68" ht="20.25" customHeight="1" spans="1:26">
      <c r="A68" s="290" t="s">
        <v>169</v>
      </c>
      <c r="B68" s="290" t="s">
        <v>64</v>
      </c>
      <c r="C68" s="291" t="s">
        <v>404</v>
      </c>
      <c r="D68" s="292"/>
      <c r="E68" s="292"/>
      <c r="F68" s="292"/>
      <c r="G68" s="292"/>
      <c r="H68" s="292"/>
      <c r="I68" s="292"/>
      <c r="J68" s="292"/>
      <c r="K68" s="292"/>
      <c r="L68" s="292"/>
      <c r="M68" s="289"/>
      <c r="N68" s="284"/>
      <c r="O68" s="284"/>
      <c r="P68" s="301"/>
      <c r="Q68" s="284"/>
      <c r="R68" s="284"/>
      <c r="S68" s="300"/>
      <c r="T68" s="284"/>
      <c r="U68" s="284"/>
      <c r="V68" s="284"/>
      <c r="W68" s="284"/>
      <c r="X68" s="284"/>
      <c r="Y68" s="284"/>
      <c r="Z68" s="284"/>
    </row>
    <row r="69" ht="19.5" customHeight="1" spans="1:26">
      <c r="A69" s="293"/>
      <c r="B69" s="293"/>
      <c r="C69" s="286" t="s">
        <v>362</v>
      </c>
      <c r="D69" s="286" t="s">
        <v>363</v>
      </c>
      <c r="E69" s="286" t="s">
        <v>364</v>
      </c>
      <c r="F69" s="286" t="s">
        <v>365</v>
      </c>
      <c r="G69" s="286" t="s">
        <v>366</v>
      </c>
      <c r="H69" s="286" t="s">
        <v>367</v>
      </c>
      <c r="I69" s="286" t="s">
        <v>368</v>
      </c>
      <c r="J69" s="286" t="s">
        <v>369</v>
      </c>
      <c r="K69" s="286" t="s">
        <v>370</v>
      </c>
      <c r="L69" s="286" t="s">
        <v>371</v>
      </c>
      <c r="M69" s="285" t="s">
        <v>30</v>
      </c>
      <c r="N69" s="284"/>
      <c r="O69" s="284"/>
      <c r="P69" s="301"/>
      <c r="Q69" s="284"/>
      <c r="R69" s="284"/>
      <c r="S69" s="300"/>
      <c r="T69" s="284"/>
      <c r="U69" s="284"/>
      <c r="V69" s="284"/>
      <c r="W69" s="284"/>
      <c r="X69" s="284"/>
      <c r="Y69" s="284"/>
      <c r="Z69" s="284"/>
    </row>
    <row r="70" ht="15.75" customHeight="1" spans="1:26">
      <c r="A70" s="294">
        <v>1</v>
      </c>
      <c r="B70" s="295" t="s">
        <v>390</v>
      </c>
      <c r="C70" s="286"/>
      <c r="D70" s="286"/>
      <c r="E70" s="286"/>
      <c r="F70" s="286"/>
      <c r="G70" s="286">
        <v>1</v>
      </c>
      <c r="H70" s="286">
        <v>2</v>
      </c>
      <c r="I70" s="286"/>
      <c r="J70" s="286"/>
      <c r="K70" s="286"/>
      <c r="L70" s="286"/>
      <c r="M70" s="285">
        <f t="shared" ref="M70:M81" si="8">SUM(C70:L70)</f>
        <v>3</v>
      </c>
      <c r="N70" s="284"/>
      <c r="O70" s="284"/>
      <c r="P70" s="301"/>
      <c r="Q70" s="284"/>
      <c r="R70" s="284"/>
      <c r="S70" s="300"/>
      <c r="T70" s="284"/>
      <c r="U70" s="284"/>
      <c r="V70" s="284"/>
      <c r="W70" s="284"/>
      <c r="X70" s="284"/>
      <c r="Y70" s="284"/>
      <c r="Z70" s="284"/>
    </row>
    <row r="71" ht="15.75" customHeight="1" spans="1:26">
      <c r="A71" s="286">
        <v>2</v>
      </c>
      <c r="B71" s="296" t="s">
        <v>391</v>
      </c>
      <c r="C71" s="286"/>
      <c r="D71" s="286"/>
      <c r="E71" s="286"/>
      <c r="F71" s="286"/>
      <c r="G71" s="286">
        <v>1</v>
      </c>
      <c r="H71" s="286">
        <v>3</v>
      </c>
      <c r="I71" s="286"/>
      <c r="J71" s="286">
        <v>3</v>
      </c>
      <c r="K71" s="286"/>
      <c r="L71" s="286"/>
      <c r="M71" s="285">
        <f t="shared" si="8"/>
        <v>7</v>
      </c>
      <c r="N71" s="284"/>
      <c r="O71" s="284"/>
      <c r="P71" s="301"/>
      <c r="Q71" s="301"/>
      <c r="R71" s="284"/>
      <c r="S71" s="300"/>
      <c r="T71" s="284"/>
      <c r="U71" s="284"/>
      <c r="V71" s="284"/>
      <c r="W71" s="284"/>
      <c r="X71" s="284"/>
      <c r="Y71" s="284"/>
      <c r="Z71" s="284"/>
    </row>
    <row r="72" ht="15.75" customHeight="1" spans="1:26">
      <c r="A72" s="286">
        <v>3</v>
      </c>
      <c r="B72" s="297" t="s">
        <v>392</v>
      </c>
      <c r="C72" s="286"/>
      <c r="D72" s="286"/>
      <c r="E72" s="286"/>
      <c r="F72" s="286"/>
      <c r="G72" s="286">
        <v>2</v>
      </c>
      <c r="H72" s="286">
        <v>2</v>
      </c>
      <c r="I72" s="286"/>
      <c r="J72" s="286">
        <v>4</v>
      </c>
      <c r="K72" s="286"/>
      <c r="L72" s="286"/>
      <c r="M72" s="285">
        <f t="shared" si="8"/>
        <v>8</v>
      </c>
      <c r="N72" s="284"/>
      <c r="O72" s="284"/>
      <c r="P72" s="301"/>
      <c r="Q72" s="301"/>
      <c r="R72" s="284"/>
      <c r="S72" s="300"/>
      <c r="T72" s="284"/>
      <c r="U72" s="284"/>
      <c r="V72" s="284"/>
      <c r="W72" s="284"/>
      <c r="X72" s="284"/>
      <c r="Y72" s="284"/>
      <c r="Z72" s="284"/>
    </row>
    <row r="73" ht="15.75" customHeight="1" spans="1:26">
      <c r="A73" s="286">
        <v>4</v>
      </c>
      <c r="B73" s="296" t="s">
        <v>393</v>
      </c>
      <c r="C73" s="286"/>
      <c r="D73" s="286"/>
      <c r="E73" s="286"/>
      <c r="F73" s="286"/>
      <c r="G73" s="286"/>
      <c r="H73" s="286">
        <v>4</v>
      </c>
      <c r="I73" s="286"/>
      <c r="J73" s="286">
        <v>6</v>
      </c>
      <c r="K73" s="286"/>
      <c r="L73" s="286"/>
      <c r="M73" s="285">
        <f t="shared" si="8"/>
        <v>10</v>
      </c>
      <c r="N73" s="284"/>
      <c r="O73" s="284"/>
      <c r="P73" s="301"/>
      <c r="Q73" s="284"/>
      <c r="R73" s="284"/>
      <c r="S73" s="300"/>
      <c r="T73" s="284"/>
      <c r="U73" s="284"/>
      <c r="V73" s="284"/>
      <c r="W73" s="284"/>
      <c r="X73" s="284"/>
      <c r="Y73" s="284"/>
      <c r="Z73" s="284"/>
    </row>
    <row r="74" ht="15.75" customHeight="1" spans="1:26">
      <c r="A74" s="286">
        <v>5</v>
      </c>
      <c r="B74" s="297" t="s">
        <v>394</v>
      </c>
      <c r="C74" s="286"/>
      <c r="D74" s="286"/>
      <c r="E74" s="286"/>
      <c r="F74" s="286"/>
      <c r="G74" s="286"/>
      <c r="H74" s="286"/>
      <c r="I74" s="286"/>
      <c r="J74" s="286"/>
      <c r="K74" s="286"/>
      <c r="L74" s="286"/>
      <c r="M74" s="285">
        <f t="shared" si="8"/>
        <v>0</v>
      </c>
      <c r="N74" s="284"/>
      <c r="O74" s="284"/>
      <c r="P74" s="301"/>
      <c r="Q74" s="284"/>
      <c r="R74" s="284"/>
      <c r="S74" s="300"/>
      <c r="T74" s="284"/>
      <c r="U74" s="284"/>
      <c r="V74" s="284"/>
      <c r="W74" s="284"/>
      <c r="X74" s="284"/>
      <c r="Y74" s="284"/>
      <c r="Z74" s="284"/>
    </row>
    <row r="75" ht="15.75" customHeight="1" spans="1:26">
      <c r="A75" s="286">
        <v>6</v>
      </c>
      <c r="B75" s="295" t="s">
        <v>395</v>
      </c>
      <c r="C75" s="286"/>
      <c r="D75" s="286"/>
      <c r="E75" s="286"/>
      <c r="F75" s="286"/>
      <c r="G75" s="286"/>
      <c r="H75" s="286"/>
      <c r="I75" s="286"/>
      <c r="J75" s="286"/>
      <c r="K75" s="286"/>
      <c r="L75" s="286"/>
      <c r="M75" s="285">
        <f t="shared" si="8"/>
        <v>0</v>
      </c>
      <c r="N75" s="284"/>
      <c r="O75" s="284"/>
      <c r="P75" s="301"/>
      <c r="Q75" s="284"/>
      <c r="R75" s="284"/>
      <c r="S75" s="300"/>
      <c r="T75" s="284"/>
      <c r="U75" s="284"/>
      <c r="V75" s="284"/>
      <c r="W75" s="284"/>
      <c r="X75" s="284"/>
      <c r="Y75" s="284"/>
      <c r="Z75" s="284"/>
    </row>
    <row r="76" ht="15.75" customHeight="1" spans="1:26">
      <c r="A76" s="286">
        <v>7</v>
      </c>
      <c r="B76" s="295" t="s">
        <v>396</v>
      </c>
      <c r="C76" s="286"/>
      <c r="D76" s="286"/>
      <c r="E76" s="286"/>
      <c r="F76" s="286"/>
      <c r="G76" s="286"/>
      <c r="H76" s="286"/>
      <c r="I76" s="286"/>
      <c r="J76" s="286"/>
      <c r="K76" s="286"/>
      <c r="L76" s="286"/>
      <c r="M76" s="285">
        <f t="shared" si="8"/>
        <v>0</v>
      </c>
      <c r="N76" s="284"/>
      <c r="O76" s="284"/>
      <c r="P76" s="301"/>
      <c r="Q76" s="284"/>
      <c r="R76" s="284"/>
      <c r="S76" s="300"/>
      <c r="T76" s="284"/>
      <c r="U76" s="284"/>
      <c r="V76" s="284"/>
      <c r="W76" s="284"/>
      <c r="X76" s="284"/>
      <c r="Y76" s="284"/>
      <c r="Z76" s="284"/>
    </row>
    <row r="77" ht="15.75" customHeight="1" spans="1:26">
      <c r="A77" s="286">
        <v>8</v>
      </c>
      <c r="B77" s="296" t="s">
        <v>397</v>
      </c>
      <c r="C77" s="286"/>
      <c r="D77" s="286"/>
      <c r="E77" s="286"/>
      <c r="F77" s="286"/>
      <c r="G77" s="286"/>
      <c r="H77" s="286"/>
      <c r="I77" s="286"/>
      <c r="J77" s="286"/>
      <c r="K77" s="286"/>
      <c r="L77" s="286"/>
      <c r="M77" s="285">
        <f t="shared" si="8"/>
        <v>0</v>
      </c>
      <c r="N77" s="284"/>
      <c r="O77" s="284"/>
      <c r="P77" s="301"/>
      <c r="Q77" s="284"/>
      <c r="R77" s="284"/>
      <c r="S77" s="300"/>
      <c r="T77" s="284"/>
      <c r="U77" s="284"/>
      <c r="V77" s="284"/>
      <c r="W77" s="284"/>
      <c r="X77" s="284"/>
      <c r="Y77" s="284"/>
      <c r="Z77" s="284"/>
    </row>
    <row r="78" ht="15.75" customHeight="1" spans="1:26">
      <c r="A78" s="286">
        <v>9</v>
      </c>
      <c r="B78" s="297" t="s">
        <v>398</v>
      </c>
      <c r="C78" s="286"/>
      <c r="D78" s="286"/>
      <c r="E78" s="286"/>
      <c r="F78" s="286"/>
      <c r="G78" s="286"/>
      <c r="H78" s="286"/>
      <c r="I78" s="286"/>
      <c r="J78" s="286"/>
      <c r="K78" s="286"/>
      <c r="L78" s="286"/>
      <c r="M78" s="285">
        <f t="shared" si="8"/>
        <v>0</v>
      </c>
      <c r="N78" s="284"/>
      <c r="O78" s="284"/>
      <c r="P78" s="301"/>
      <c r="Q78" s="284"/>
      <c r="R78" s="284"/>
      <c r="S78" s="300"/>
      <c r="T78" s="284"/>
      <c r="U78" s="284"/>
      <c r="V78" s="284"/>
      <c r="W78" s="284"/>
      <c r="X78" s="284"/>
      <c r="Y78" s="284"/>
      <c r="Z78" s="284"/>
    </row>
    <row r="79" ht="15.75" customHeight="1" spans="1:26">
      <c r="A79" s="286">
        <v>10</v>
      </c>
      <c r="B79" s="297" t="s">
        <v>405</v>
      </c>
      <c r="C79" s="286"/>
      <c r="D79" s="286"/>
      <c r="E79" s="286"/>
      <c r="F79" s="286"/>
      <c r="G79" s="286"/>
      <c r="H79" s="286"/>
      <c r="I79" s="286"/>
      <c r="J79" s="286"/>
      <c r="K79" s="286"/>
      <c r="L79" s="286"/>
      <c r="M79" s="285">
        <f t="shared" si="8"/>
        <v>0</v>
      </c>
      <c r="N79" s="284"/>
      <c r="O79" s="284"/>
      <c r="P79" s="301"/>
      <c r="Q79" s="284"/>
      <c r="R79" s="284"/>
      <c r="S79" s="300"/>
      <c r="T79" s="284"/>
      <c r="U79" s="284"/>
      <c r="V79" s="284"/>
      <c r="W79" s="284"/>
      <c r="X79" s="284"/>
      <c r="Y79" s="284"/>
      <c r="Z79" s="284"/>
    </row>
    <row r="80" ht="15.75" customHeight="1" spans="1:26">
      <c r="A80" s="286">
        <v>11</v>
      </c>
      <c r="B80" s="297" t="s">
        <v>406</v>
      </c>
      <c r="C80" s="286"/>
      <c r="D80" s="286"/>
      <c r="E80" s="286"/>
      <c r="F80" s="286"/>
      <c r="G80" s="286"/>
      <c r="H80" s="286"/>
      <c r="I80" s="286"/>
      <c r="J80" s="286"/>
      <c r="K80" s="286"/>
      <c r="L80" s="286"/>
      <c r="M80" s="286">
        <f t="shared" si="8"/>
        <v>0</v>
      </c>
      <c r="N80" s="284"/>
      <c r="O80" s="284"/>
      <c r="P80" s="301"/>
      <c r="Q80" s="284"/>
      <c r="R80" s="284"/>
      <c r="S80" s="300"/>
      <c r="T80" s="284"/>
      <c r="U80" s="284"/>
      <c r="V80" s="284"/>
      <c r="W80" s="284"/>
      <c r="X80" s="284"/>
      <c r="Y80" s="284"/>
      <c r="Z80" s="284"/>
    </row>
    <row r="81" ht="15.75" customHeight="1" spans="1:26">
      <c r="A81" s="286">
        <v>12</v>
      </c>
      <c r="B81" s="297" t="s">
        <v>407</v>
      </c>
      <c r="C81" s="286"/>
      <c r="D81" s="286"/>
      <c r="E81" s="286"/>
      <c r="F81" s="286"/>
      <c r="G81" s="286"/>
      <c r="H81" s="286"/>
      <c r="I81" s="286"/>
      <c r="J81" s="286"/>
      <c r="K81" s="286"/>
      <c r="L81" s="286"/>
      <c r="M81" s="285">
        <f t="shared" si="8"/>
        <v>0</v>
      </c>
      <c r="N81" s="284"/>
      <c r="O81" s="284"/>
      <c r="P81" s="301"/>
      <c r="Q81" s="284"/>
      <c r="R81" s="284"/>
      <c r="S81" s="300"/>
      <c r="T81" s="284"/>
      <c r="U81" s="284"/>
      <c r="V81" s="284"/>
      <c r="W81" s="284"/>
      <c r="X81" s="284"/>
      <c r="Y81" s="284"/>
      <c r="Z81" s="284"/>
    </row>
    <row r="82" ht="15.75" customHeight="1" spans="1:26">
      <c r="A82" s="288" t="s">
        <v>30</v>
      </c>
      <c r="B82" s="289"/>
      <c r="C82" s="298">
        <f t="shared" ref="C82:M82" si="9">SUM(C70:C81)</f>
        <v>0</v>
      </c>
      <c r="D82" s="298">
        <f t="shared" si="9"/>
        <v>0</v>
      </c>
      <c r="E82" s="298">
        <f t="shared" si="9"/>
        <v>0</v>
      </c>
      <c r="F82" s="298">
        <f t="shared" si="9"/>
        <v>0</v>
      </c>
      <c r="G82" s="298">
        <f t="shared" si="9"/>
        <v>4</v>
      </c>
      <c r="H82" s="298">
        <f t="shared" si="9"/>
        <v>11</v>
      </c>
      <c r="I82" s="298">
        <f t="shared" si="9"/>
        <v>0</v>
      </c>
      <c r="J82" s="298">
        <f t="shared" si="9"/>
        <v>13</v>
      </c>
      <c r="K82" s="298">
        <f t="shared" si="9"/>
        <v>0</v>
      </c>
      <c r="L82" s="298">
        <f t="shared" si="9"/>
        <v>0</v>
      </c>
      <c r="M82" s="298">
        <f t="shared" si="9"/>
        <v>28</v>
      </c>
      <c r="N82" s="284"/>
      <c r="O82" s="284"/>
      <c r="P82" s="301"/>
      <c r="Q82" s="284"/>
      <c r="R82" s="284"/>
      <c r="S82" s="300"/>
      <c r="T82" s="284"/>
      <c r="U82" s="284"/>
      <c r="V82" s="284"/>
      <c r="W82" s="284"/>
      <c r="X82" s="284"/>
      <c r="Y82" s="284"/>
      <c r="Z82" s="284"/>
    </row>
    <row r="83" ht="15.75" customHeight="1" spans="1:26">
      <c r="A83" s="299"/>
      <c r="B83" s="299"/>
      <c r="C83" s="299"/>
      <c r="D83" s="299"/>
      <c r="E83" s="299"/>
      <c r="F83" s="299"/>
      <c r="G83" s="299"/>
      <c r="H83" s="299"/>
      <c r="I83" s="299"/>
      <c r="J83" s="299"/>
      <c r="K83" s="299"/>
      <c r="L83" s="299"/>
      <c r="M83" s="299"/>
      <c r="N83" s="284"/>
      <c r="O83" s="284"/>
      <c r="P83" s="301"/>
      <c r="Q83" s="284"/>
      <c r="R83" s="284"/>
      <c r="S83" s="300"/>
      <c r="T83" s="284"/>
      <c r="U83" s="284"/>
      <c r="V83" s="284"/>
      <c r="W83" s="284"/>
      <c r="X83" s="284"/>
      <c r="Y83" s="284"/>
      <c r="Z83" s="284"/>
    </row>
    <row r="84" ht="15.75" customHeight="1" spans="1:26">
      <c r="A84" s="283" t="s">
        <v>412</v>
      </c>
      <c r="N84" s="284"/>
      <c r="O84" s="284"/>
      <c r="P84" s="301"/>
      <c r="Q84" s="284"/>
      <c r="R84" s="284"/>
      <c r="S84" s="300"/>
      <c r="T84" s="284"/>
      <c r="U84" s="284"/>
      <c r="V84" s="284"/>
      <c r="W84" s="284"/>
      <c r="X84" s="284"/>
      <c r="Y84" s="284"/>
      <c r="Z84" s="284"/>
    </row>
    <row r="85" ht="11.25" customHeight="1" spans="1:26">
      <c r="A85" s="284"/>
      <c r="B85" s="284"/>
      <c r="C85" s="284"/>
      <c r="D85" s="284"/>
      <c r="E85" s="284"/>
      <c r="F85" s="284"/>
      <c r="G85" s="284"/>
      <c r="H85" s="284"/>
      <c r="I85" s="284"/>
      <c r="J85" s="284"/>
      <c r="K85" s="284"/>
      <c r="L85" s="284"/>
      <c r="M85" s="300"/>
      <c r="N85" s="284"/>
      <c r="O85" s="284"/>
      <c r="P85" s="301"/>
      <c r="Q85" s="284"/>
      <c r="R85" s="284"/>
      <c r="S85" s="300"/>
      <c r="T85" s="284"/>
      <c r="U85" s="284"/>
      <c r="V85" s="284"/>
      <c r="W85" s="284"/>
      <c r="X85" s="284"/>
      <c r="Y85" s="284"/>
      <c r="Z85" s="284"/>
    </row>
    <row r="86" ht="18.75" customHeight="1" spans="1:26">
      <c r="A86" s="290" t="s">
        <v>169</v>
      </c>
      <c r="B86" s="290" t="s">
        <v>64</v>
      </c>
      <c r="C86" s="291" t="s">
        <v>410</v>
      </c>
      <c r="D86" s="292"/>
      <c r="E86" s="292"/>
      <c r="F86" s="292"/>
      <c r="G86" s="292"/>
      <c r="H86" s="292"/>
      <c r="I86" s="292"/>
      <c r="J86" s="292"/>
      <c r="K86" s="292"/>
      <c r="L86" s="292"/>
      <c r="M86" s="289"/>
      <c r="N86" s="284"/>
      <c r="O86" s="284"/>
      <c r="P86" s="301"/>
      <c r="Q86" s="284"/>
      <c r="R86" s="284"/>
      <c r="S86" s="300"/>
      <c r="T86" s="284"/>
      <c r="U86" s="284"/>
      <c r="V86" s="284"/>
      <c r="W86" s="284"/>
      <c r="X86" s="284"/>
      <c r="Y86" s="284"/>
      <c r="Z86" s="284"/>
    </row>
    <row r="87" ht="20.25" customHeight="1" spans="1:26">
      <c r="A87" s="293"/>
      <c r="B87" s="293"/>
      <c r="C87" s="286" t="s">
        <v>362</v>
      </c>
      <c r="D87" s="286" t="s">
        <v>363</v>
      </c>
      <c r="E87" s="286" t="s">
        <v>364</v>
      </c>
      <c r="F87" s="286" t="s">
        <v>365</v>
      </c>
      <c r="G87" s="286" t="s">
        <v>366</v>
      </c>
      <c r="H87" s="286" t="s">
        <v>367</v>
      </c>
      <c r="I87" s="286" t="s">
        <v>368</v>
      </c>
      <c r="J87" s="286" t="s">
        <v>369</v>
      </c>
      <c r="K87" s="286" t="s">
        <v>370</v>
      </c>
      <c r="L87" s="286" t="s">
        <v>371</v>
      </c>
      <c r="M87" s="285" t="s">
        <v>30</v>
      </c>
      <c r="N87" s="284"/>
      <c r="O87" s="284"/>
      <c r="P87" s="301"/>
      <c r="Q87" s="284"/>
      <c r="R87" s="284"/>
      <c r="S87" s="300"/>
      <c r="T87" s="284"/>
      <c r="U87" s="284"/>
      <c r="V87" s="284"/>
      <c r="W87" s="284"/>
      <c r="X87" s="284"/>
      <c r="Y87" s="284"/>
      <c r="Z87" s="284"/>
    </row>
    <row r="88" ht="15.75" customHeight="1" spans="1:26">
      <c r="A88" s="294">
        <v>1</v>
      </c>
      <c r="B88" s="295" t="s">
        <v>390</v>
      </c>
      <c r="C88" s="286"/>
      <c r="D88" s="286"/>
      <c r="E88" s="286"/>
      <c r="F88" s="286"/>
      <c r="G88" s="286"/>
      <c r="H88" s="286">
        <v>1</v>
      </c>
      <c r="I88" s="286"/>
      <c r="J88" s="286">
        <v>1</v>
      </c>
      <c r="K88" s="286"/>
      <c r="L88" s="286">
        <v>1</v>
      </c>
      <c r="M88" s="285">
        <f t="shared" ref="M88:M99" si="10">SUM(C88:L88)</f>
        <v>3</v>
      </c>
      <c r="N88" s="284"/>
      <c r="O88" s="284"/>
      <c r="P88" s="301"/>
      <c r="Q88" s="284"/>
      <c r="R88" s="284"/>
      <c r="S88" s="300"/>
      <c r="T88" s="284"/>
      <c r="U88" s="284"/>
      <c r="V88" s="284"/>
      <c r="W88" s="284"/>
      <c r="X88" s="284"/>
      <c r="Y88" s="284"/>
      <c r="Z88" s="284"/>
    </row>
    <row r="89" ht="15.75" customHeight="1" spans="1:26">
      <c r="A89" s="286">
        <v>2</v>
      </c>
      <c r="B89" s="296" t="s">
        <v>391</v>
      </c>
      <c r="C89" s="286"/>
      <c r="D89" s="286"/>
      <c r="E89" s="286"/>
      <c r="F89" s="286"/>
      <c r="G89" s="286">
        <v>4</v>
      </c>
      <c r="H89" s="286"/>
      <c r="I89" s="286"/>
      <c r="J89" s="286">
        <v>1</v>
      </c>
      <c r="K89" s="286"/>
      <c r="L89" s="286"/>
      <c r="M89" s="285">
        <f t="shared" si="10"/>
        <v>5</v>
      </c>
      <c r="N89" s="284"/>
      <c r="O89" s="284"/>
      <c r="P89" s="301"/>
      <c r="Q89" s="284"/>
      <c r="R89" s="284"/>
      <c r="S89" s="300"/>
      <c r="T89" s="284"/>
      <c r="U89" s="284"/>
      <c r="V89" s="284"/>
      <c r="W89" s="284"/>
      <c r="X89" s="284"/>
      <c r="Y89" s="284"/>
      <c r="Z89" s="284"/>
    </row>
    <row r="90" ht="15.75" customHeight="1" spans="1:26">
      <c r="A90" s="286">
        <v>3</v>
      </c>
      <c r="B90" s="297" t="s">
        <v>392</v>
      </c>
      <c r="C90" s="286"/>
      <c r="D90" s="286"/>
      <c r="E90" s="286"/>
      <c r="F90" s="286"/>
      <c r="G90" s="286">
        <v>1</v>
      </c>
      <c r="H90" s="286">
        <v>2</v>
      </c>
      <c r="I90" s="286"/>
      <c r="J90" s="286"/>
      <c r="K90" s="286"/>
      <c r="L90" s="286"/>
      <c r="M90" s="285">
        <f t="shared" si="10"/>
        <v>3</v>
      </c>
      <c r="N90" s="284"/>
      <c r="O90" s="284"/>
      <c r="P90" s="301"/>
      <c r="Q90" s="284"/>
      <c r="R90" s="284"/>
      <c r="S90" s="300"/>
      <c r="T90" s="284"/>
      <c r="U90" s="284"/>
      <c r="V90" s="284"/>
      <c r="W90" s="284"/>
      <c r="X90" s="284"/>
      <c r="Y90" s="284"/>
      <c r="Z90" s="284"/>
    </row>
    <row r="91" ht="15.75" customHeight="1" spans="1:26">
      <c r="A91" s="286">
        <v>4</v>
      </c>
      <c r="B91" s="296" t="s">
        <v>393</v>
      </c>
      <c r="C91" s="286"/>
      <c r="D91" s="286"/>
      <c r="E91" s="286"/>
      <c r="F91" s="286"/>
      <c r="G91" s="286">
        <v>2</v>
      </c>
      <c r="H91" s="286">
        <v>1</v>
      </c>
      <c r="I91" s="286"/>
      <c r="J91" s="286"/>
      <c r="K91" s="286"/>
      <c r="L91" s="286"/>
      <c r="M91" s="285">
        <f t="shared" si="10"/>
        <v>3</v>
      </c>
      <c r="N91" s="284"/>
      <c r="O91" s="284"/>
      <c r="P91" s="301"/>
      <c r="Q91" s="284"/>
      <c r="R91" s="284"/>
      <c r="S91" s="300"/>
      <c r="T91" s="284"/>
      <c r="U91" s="284"/>
      <c r="V91" s="284"/>
      <c r="W91" s="284"/>
      <c r="X91" s="284"/>
      <c r="Y91" s="284"/>
      <c r="Z91" s="284"/>
    </row>
    <row r="92" ht="15.75" customHeight="1" spans="1:26">
      <c r="A92" s="286">
        <v>5</v>
      </c>
      <c r="B92" s="297" t="s">
        <v>394</v>
      </c>
      <c r="C92" s="286"/>
      <c r="D92" s="286"/>
      <c r="E92" s="286"/>
      <c r="F92" s="286"/>
      <c r="G92" s="286"/>
      <c r="H92" s="286"/>
      <c r="I92" s="286"/>
      <c r="J92" s="286"/>
      <c r="K92" s="286"/>
      <c r="L92" s="286"/>
      <c r="M92" s="285">
        <f t="shared" si="10"/>
        <v>0</v>
      </c>
      <c r="N92" s="284"/>
      <c r="O92" s="284"/>
      <c r="P92" s="301"/>
      <c r="Q92" s="284"/>
      <c r="R92" s="284"/>
      <c r="S92" s="300"/>
      <c r="T92" s="284"/>
      <c r="U92" s="284"/>
      <c r="V92" s="284"/>
      <c r="W92" s="284"/>
      <c r="X92" s="284"/>
      <c r="Y92" s="284"/>
      <c r="Z92" s="284"/>
    </row>
    <row r="93" ht="15.75" customHeight="1" spans="1:26">
      <c r="A93" s="286">
        <v>6</v>
      </c>
      <c r="B93" s="295" t="s">
        <v>395</v>
      </c>
      <c r="C93" s="286"/>
      <c r="D93" s="286"/>
      <c r="E93" s="286"/>
      <c r="F93" s="286"/>
      <c r="G93" s="286"/>
      <c r="H93" s="286"/>
      <c r="I93" s="286"/>
      <c r="J93" s="286"/>
      <c r="K93" s="286"/>
      <c r="L93" s="286"/>
      <c r="M93" s="294">
        <f t="shared" si="10"/>
        <v>0</v>
      </c>
      <c r="N93" s="284"/>
      <c r="O93" s="284"/>
      <c r="P93" s="301"/>
      <c r="Q93" s="284"/>
      <c r="R93" s="284"/>
      <c r="S93" s="300"/>
      <c r="T93" s="284"/>
      <c r="U93" s="284"/>
      <c r="V93" s="284"/>
      <c r="W93" s="284"/>
      <c r="X93" s="284"/>
      <c r="Y93" s="284"/>
      <c r="Z93" s="284"/>
    </row>
    <row r="94" ht="15.75" customHeight="1" spans="1:26">
      <c r="A94" s="286">
        <v>7</v>
      </c>
      <c r="B94" s="295" t="s">
        <v>396</v>
      </c>
      <c r="C94" s="286"/>
      <c r="D94" s="286"/>
      <c r="E94" s="286"/>
      <c r="F94" s="286"/>
      <c r="G94" s="286"/>
      <c r="H94" s="286"/>
      <c r="I94" s="286"/>
      <c r="J94" s="286"/>
      <c r="K94" s="286"/>
      <c r="L94" s="286"/>
      <c r="M94" s="285">
        <f t="shared" si="10"/>
        <v>0</v>
      </c>
      <c r="N94" s="284"/>
      <c r="O94" s="284"/>
      <c r="P94" s="301"/>
      <c r="Q94" s="284"/>
      <c r="R94" s="284"/>
      <c r="S94" s="300"/>
      <c r="T94" s="284"/>
      <c r="U94" s="284"/>
      <c r="V94" s="284"/>
      <c r="W94" s="284"/>
      <c r="X94" s="284"/>
      <c r="Y94" s="284"/>
      <c r="Z94" s="284"/>
    </row>
    <row r="95" ht="15.75" customHeight="1" spans="1:26">
      <c r="A95" s="286">
        <v>8</v>
      </c>
      <c r="B95" s="296" t="s">
        <v>397</v>
      </c>
      <c r="C95" s="286"/>
      <c r="D95" s="286"/>
      <c r="E95" s="286"/>
      <c r="F95" s="286"/>
      <c r="G95" s="286"/>
      <c r="H95" s="286"/>
      <c r="I95" s="286"/>
      <c r="J95" s="286"/>
      <c r="K95" s="286"/>
      <c r="L95" s="286"/>
      <c r="M95" s="285">
        <f t="shared" si="10"/>
        <v>0</v>
      </c>
      <c r="N95" s="284"/>
      <c r="O95" s="284"/>
      <c r="P95" s="301"/>
      <c r="Q95" s="284"/>
      <c r="R95" s="284"/>
      <c r="S95" s="300"/>
      <c r="T95" s="284"/>
      <c r="U95" s="284"/>
      <c r="V95" s="284"/>
      <c r="W95" s="284"/>
      <c r="X95" s="284"/>
      <c r="Y95" s="284"/>
      <c r="Z95" s="284"/>
    </row>
    <row r="96" ht="15.75" customHeight="1" spans="1:26">
      <c r="A96" s="286">
        <v>9</v>
      </c>
      <c r="B96" s="297" t="s">
        <v>398</v>
      </c>
      <c r="C96" s="286"/>
      <c r="D96" s="286"/>
      <c r="E96" s="286"/>
      <c r="F96" s="286"/>
      <c r="G96" s="286"/>
      <c r="H96" s="286"/>
      <c r="I96" s="286"/>
      <c r="J96" s="286"/>
      <c r="K96" s="286"/>
      <c r="L96" s="286"/>
      <c r="M96" s="285">
        <f t="shared" si="10"/>
        <v>0</v>
      </c>
      <c r="N96" s="284"/>
      <c r="O96" s="284"/>
      <c r="P96" s="301"/>
      <c r="Q96" s="284"/>
      <c r="R96" s="284"/>
      <c r="S96" s="300"/>
      <c r="T96" s="284"/>
      <c r="U96" s="284"/>
      <c r="V96" s="284"/>
      <c r="W96" s="284"/>
      <c r="X96" s="284"/>
      <c r="Y96" s="284"/>
      <c r="Z96" s="284"/>
    </row>
    <row r="97" ht="15.75" customHeight="1" spans="1:26">
      <c r="A97" s="286">
        <v>10</v>
      </c>
      <c r="B97" s="297" t="s">
        <v>405</v>
      </c>
      <c r="C97" s="286"/>
      <c r="D97" s="286"/>
      <c r="E97" s="286"/>
      <c r="F97" s="286"/>
      <c r="G97" s="286"/>
      <c r="H97" s="286"/>
      <c r="I97" s="286"/>
      <c r="J97" s="286"/>
      <c r="K97" s="286"/>
      <c r="L97" s="286"/>
      <c r="M97" s="285">
        <f t="shared" si="10"/>
        <v>0</v>
      </c>
      <c r="N97" s="284"/>
      <c r="O97" s="284"/>
      <c r="P97" s="301"/>
      <c r="Q97" s="284"/>
      <c r="R97" s="284"/>
      <c r="S97" s="300"/>
      <c r="T97" s="284"/>
      <c r="U97" s="284"/>
      <c r="V97" s="284"/>
      <c r="W97" s="284"/>
      <c r="X97" s="284"/>
      <c r="Y97" s="284"/>
      <c r="Z97" s="284"/>
    </row>
    <row r="98" ht="15.75" customHeight="1" spans="1:26">
      <c r="A98" s="286">
        <v>11</v>
      </c>
      <c r="B98" s="297" t="s">
        <v>406</v>
      </c>
      <c r="C98" s="286"/>
      <c r="D98" s="286"/>
      <c r="E98" s="286"/>
      <c r="F98" s="286"/>
      <c r="G98" s="286"/>
      <c r="H98" s="286"/>
      <c r="I98" s="286"/>
      <c r="J98" s="286"/>
      <c r="K98" s="286"/>
      <c r="L98" s="286"/>
      <c r="M98" s="285">
        <f t="shared" si="10"/>
        <v>0</v>
      </c>
      <c r="N98" s="284"/>
      <c r="O98" s="284"/>
      <c r="P98" s="301"/>
      <c r="Q98" s="284"/>
      <c r="R98" s="284"/>
      <c r="S98" s="300"/>
      <c r="T98" s="284"/>
      <c r="U98" s="284"/>
      <c r="V98" s="284"/>
      <c r="W98" s="284"/>
      <c r="X98" s="284"/>
      <c r="Y98" s="284"/>
      <c r="Z98" s="284"/>
    </row>
    <row r="99" ht="15.75" customHeight="1" spans="1:26">
      <c r="A99" s="286">
        <v>12</v>
      </c>
      <c r="B99" s="297" t="s">
        <v>407</v>
      </c>
      <c r="C99" s="286"/>
      <c r="D99" s="286"/>
      <c r="E99" s="286"/>
      <c r="F99" s="286"/>
      <c r="G99" s="286"/>
      <c r="H99" s="286"/>
      <c r="I99" s="286"/>
      <c r="J99" s="286"/>
      <c r="K99" s="286"/>
      <c r="L99" s="286"/>
      <c r="M99" s="285">
        <f t="shared" si="10"/>
        <v>0</v>
      </c>
      <c r="N99" s="284"/>
      <c r="O99" s="284"/>
      <c r="P99" s="301"/>
      <c r="Q99" s="284"/>
      <c r="R99" s="284"/>
      <c r="S99" s="300"/>
      <c r="T99" s="284"/>
      <c r="U99" s="284"/>
      <c r="V99" s="284"/>
      <c r="W99" s="284"/>
      <c r="X99" s="284"/>
      <c r="Y99" s="284"/>
      <c r="Z99" s="284"/>
    </row>
    <row r="100" ht="15.75" customHeight="1" spans="1:26">
      <c r="A100" s="288" t="s">
        <v>30</v>
      </c>
      <c r="B100" s="289"/>
      <c r="C100" s="298">
        <f t="shared" ref="C100:M100" si="11">SUM(C88:C99)</f>
        <v>0</v>
      </c>
      <c r="D100" s="298">
        <f t="shared" si="11"/>
        <v>0</v>
      </c>
      <c r="E100" s="298">
        <f t="shared" si="11"/>
        <v>0</v>
      </c>
      <c r="F100" s="298">
        <f t="shared" si="11"/>
        <v>0</v>
      </c>
      <c r="G100" s="298">
        <f t="shared" si="11"/>
        <v>7</v>
      </c>
      <c r="H100" s="298">
        <f t="shared" si="11"/>
        <v>4</v>
      </c>
      <c r="I100" s="298">
        <f t="shared" si="11"/>
        <v>0</v>
      </c>
      <c r="J100" s="298">
        <f t="shared" si="11"/>
        <v>2</v>
      </c>
      <c r="K100" s="298">
        <f t="shared" si="11"/>
        <v>0</v>
      </c>
      <c r="L100" s="298">
        <f t="shared" si="11"/>
        <v>1</v>
      </c>
      <c r="M100" s="298">
        <f t="shared" si="11"/>
        <v>14</v>
      </c>
      <c r="N100" s="284"/>
      <c r="O100" s="284"/>
      <c r="P100" s="301"/>
      <c r="Q100" s="300"/>
      <c r="R100" s="284"/>
      <c r="S100" s="300"/>
      <c r="T100" s="284"/>
      <c r="U100" s="284"/>
      <c r="V100" s="284"/>
      <c r="W100" s="284"/>
      <c r="X100" s="284"/>
      <c r="Y100" s="284"/>
      <c r="Z100" s="284"/>
    </row>
    <row r="101" ht="15.75" customHeight="1" spans="1:26">
      <c r="A101" s="299"/>
      <c r="B101" s="299"/>
      <c r="C101" s="299"/>
      <c r="D101" s="299"/>
      <c r="E101" s="299"/>
      <c r="F101" s="299"/>
      <c r="G101" s="299"/>
      <c r="H101" s="299"/>
      <c r="I101" s="299"/>
      <c r="J101" s="299"/>
      <c r="K101" s="299"/>
      <c r="L101" s="299"/>
      <c r="M101" s="299"/>
      <c r="N101" s="284"/>
      <c r="O101" s="284"/>
      <c r="P101" s="301"/>
      <c r="Q101" s="284"/>
      <c r="R101" s="284"/>
      <c r="S101" s="300"/>
      <c r="T101" s="284"/>
      <c r="U101" s="284"/>
      <c r="V101" s="284"/>
      <c r="W101" s="284"/>
      <c r="X101" s="284"/>
      <c r="Y101" s="284"/>
      <c r="Z101" s="284"/>
    </row>
    <row r="102" ht="15.75" customHeight="1" spans="1:26">
      <c r="A102" s="284"/>
      <c r="B102" s="284"/>
      <c r="C102" s="284"/>
      <c r="D102" s="284"/>
      <c r="E102" s="284"/>
      <c r="F102" s="284"/>
      <c r="G102" s="284"/>
      <c r="H102" s="284"/>
      <c r="I102" s="284"/>
      <c r="J102" s="284"/>
      <c r="K102" s="284"/>
      <c r="L102" s="284"/>
      <c r="M102" s="300"/>
      <c r="N102" s="284"/>
      <c r="O102" s="284"/>
      <c r="P102" s="301"/>
      <c r="Q102" s="284"/>
      <c r="R102" s="284"/>
      <c r="S102" s="300"/>
      <c r="T102" s="284"/>
      <c r="U102" s="284"/>
      <c r="V102" s="284"/>
      <c r="W102" s="284"/>
      <c r="X102" s="284"/>
      <c r="Y102" s="284"/>
      <c r="Z102" s="284"/>
    </row>
    <row r="103" ht="15.75" customHeight="1" spans="1:26">
      <c r="A103" s="284"/>
      <c r="B103" s="284"/>
      <c r="C103" s="284"/>
      <c r="D103" s="284"/>
      <c r="E103" s="284"/>
      <c r="F103" s="284"/>
      <c r="G103" s="284"/>
      <c r="H103" s="284"/>
      <c r="I103" s="284"/>
      <c r="J103" s="284"/>
      <c r="K103" s="284"/>
      <c r="L103" s="284"/>
      <c r="M103" s="300"/>
      <c r="N103" s="284"/>
      <c r="O103" s="284"/>
      <c r="P103" s="301"/>
      <c r="Q103" s="284"/>
      <c r="R103" s="284"/>
      <c r="S103" s="300"/>
      <c r="T103" s="284"/>
      <c r="U103" s="284"/>
      <c r="V103" s="284"/>
      <c r="W103" s="284"/>
      <c r="X103" s="284"/>
      <c r="Y103" s="284"/>
      <c r="Z103" s="284"/>
    </row>
    <row r="104" ht="15.75" customHeight="1" spans="1:26">
      <c r="A104" s="284"/>
      <c r="B104" s="284"/>
      <c r="C104" s="284"/>
      <c r="D104" s="284"/>
      <c r="E104" s="284"/>
      <c r="F104" s="284"/>
      <c r="G104" s="285">
        <f t="shared" ref="G104:M104" si="12">G100+G82+G65+G47+G27</f>
        <v>18</v>
      </c>
      <c r="H104" s="285">
        <f t="shared" si="12"/>
        <v>24</v>
      </c>
      <c r="I104" s="285">
        <f t="shared" si="12"/>
        <v>0</v>
      </c>
      <c r="J104" s="285">
        <f t="shared" si="12"/>
        <v>31</v>
      </c>
      <c r="K104" s="285">
        <f t="shared" si="12"/>
        <v>1</v>
      </c>
      <c r="L104" s="285">
        <f t="shared" si="12"/>
        <v>2</v>
      </c>
      <c r="M104" s="285">
        <f t="shared" si="12"/>
        <v>76</v>
      </c>
      <c r="N104" s="284"/>
      <c r="O104" s="284"/>
      <c r="P104" s="301"/>
      <c r="Q104" s="284"/>
      <c r="R104" s="284"/>
      <c r="S104" s="300"/>
      <c r="T104" s="284"/>
      <c r="U104" s="284"/>
      <c r="V104" s="284"/>
      <c r="W104" s="284"/>
      <c r="X104" s="284"/>
      <c r="Y104" s="284"/>
      <c r="Z104" s="284"/>
    </row>
    <row r="105" ht="15.75" customHeight="1" spans="1:26">
      <c r="A105" s="284"/>
      <c r="B105" s="284"/>
      <c r="C105" s="284"/>
      <c r="D105" s="284"/>
      <c r="E105" s="284"/>
      <c r="F105" s="284"/>
      <c r="G105" s="284"/>
      <c r="H105" s="284"/>
      <c r="I105" s="284"/>
      <c r="J105" s="284"/>
      <c r="K105" s="284"/>
      <c r="L105" s="284"/>
      <c r="M105" s="300"/>
      <c r="N105" s="284"/>
      <c r="O105" s="284"/>
      <c r="P105" s="301"/>
      <c r="Q105" s="284"/>
      <c r="R105" s="284"/>
      <c r="S105" s="300"/>
      <c r="T105" s="284"/>
      <c r="U105" s="284"/>
      <c r="V105" s="284"/>
      <c r="W105" s="284"/>
      <c r="X105" s="284"/>
      <c r="Y105" s="284"/>
      <c r="Z105" s="284"/>
    </row>
    <row r="106" ht="15.75" customHeight="1" spans="1:26">
      <c r="A106" s="284"/>
      <c r="B106" s="284"/>
      <c r="C106" s="284"/>
      <c r="D106" s="284"/>
      <c r="E106" s="284"/>
      <c r="F106" s="284"/>
      <c r="G106" s="284"/>
      <c r="H106" s="284"/>
      <c r="I106" s="284"/>
      <c r="J106" s="284"/>
      <c r="K106" s="284"/>
      <c r="L106" s="284"/>
      <c r="M106" s="300"/>
      <c r="N106" s="284"/>
      <c r="O106" s="284"/>
      <c r="P106" s="301"/>
      <c r="Q106" s="284"/>
      <c r="R106" s="284"/>
      <c r="S106" s="300"/>
      <c r="T106" s="284"/>
      <c r="U106" s="284"/>
      <c r="V106" s="284"/>
      <c r="W106" s="284"/>
      <c r="X106" s="284"/>
      <c r="Y106" s="284"/>
      <c r="Z106" s="284"/>
    </row>
    <row r="107" ht="15.75" customHeight="1" spans="1:26">
      <c r="A107" s="284"/>
      <c r="B107" s="284"/>
      <c r="C107" s="284"/>
      <c r="D107" s="284"/>
      <c r="E107" s="284"/>
      <c r="F107" s="284"/>
      <c r="G107" s="284"/>
      <c r="H107" s="284"/>
      <c r="I107" s="284"/>
      <c r="J107" s="284"/>
      <c r="K107" s="284"/>
      <c r="L107" s="284"/>
      <c r="M107" s="300"/>
      <c r="N107" s="284"/>
      <c r="O107" s="284"/>
      <c r="P107" s="301"/>
      <c r="Q107" s="284"/>
      <c r="R107" s="284"/>
      <c r="S107" s="300"/>
      <c r="T107" s="284"/>
      <c r="U107" s="284"/>
      <c r="V107" s="284"/>
      <c r="W107" s="284"/>
      <c r="X107" s="284"/>
      <c r="Y107" s="284"/>
      <c r="Z107" s="284"/>
    </row>
    <row r="108" ht="15.75" customHeight="1" spans="1:26">
      <c r="A108" s="284"/>
      <c r="B108" s="284"/>
      <c r="C108" s="284"/>
      <c r="D108" s="284"/>
      <c r="E108" s="284"/>
      <c r="F108" s="284"/>
      <c r="G108" s="284"/>
      <c r="H108" s="284"/>
      <c r="I108" s="284"/>
      <c r="J108" s="284"/>
      <c r="K108" s="284"/>
      <c r="L108" s="284"/>
      <c r="M108" s="300"/>
      <c r="N108" s="284"/>
      <c r="O108" s="284"/>
      <c r="P108" s="301"/>
      <c r="Q108" s="284"/>
      <c r="R108" s="284"/>
      <c r="S108" s="300"/>
      <c r="T108" s="284"/>
      <c r="U108" s="284"/>
      <c r="V108" s="284"/>
      <c r="W108" s="284"/>
      <c r="X108" s="284"/>
      <c r="Y108" s="284"/>
      <c r="Z108" s="284"/>
    </row>
    <row r="109" ht="15.75" customHeight="1" spans="1:26">
      <c r="A109" s="284"/>
      <c r="B109" s="284"/>
      <c r="C109" s="284"/>
      <c r="D109" s="284"/>
      <c r="E109" s="284"/>
      <c r="F109" s="284"/>
      <c r="G109" s="284"/>
      <c r="H109" s="284"/>
      <c r="I109" s="284"/>
      <c r="J109" s="284"/>
      <c r="K109" s="284"/>
      <c r="L109" s="284"/>
      <c r="M109" s="300"/>
      <c r="N109" s="284"/>
      <c r="O109" s="284"/>
      <c r="P109" s="301"/>
      <c r="Q109" s="284"/>
      <c r="R109" s="284"/>
      <c r="S109" s="300"/>
      <c r="T109" s="284"/>
      <c r="U109" s="284"/>
      <c r="V109" s="284"/>
      <c r="W109" s="284"/>
      <c r="X109" s="284"/>
      <c r="Y109" s="284"/>
      <c r="Z109" s="284"/>
    </row>
    <row r="110" ht="15.75" customHeight="1" spans="1:26">
      <c r="A110" s="284"/>
      <c r="B110" s="284"/>
      <c r="C110" s="284"/>
      <c r="D110" s="284"/>
      <c r="E110" s="284"/>
      <c r="F110" s="284"/>
      <c r="G110" s="284"/>
      <c r="H110" s="284"/>
      <c r="I110" s="284"/>
      <c r="J110" s="284"/>
      <c r="K110" s="284"/>
      <c r="L110" s="284"/>
      <c r="M110" s="300"/>
      <c r="N110" s="284"/>
      <c r="O110" s="284"/>
      <c r="P110" s="301"/>
      <c r="Q110" s="284"/>
      <c r="R110" s="284"/>
      <c r="S110" s="300"/>
      <c r="T110" s="284"/>
      <c r="U110" s="284"/>
      <c r="V110" s="284"/>
      <c r="W110" s="284"/>
      <c r="X110" s="284"/>
      <c r="Y110" s="284"/>
      <c r="Z110" s="284"/>
    </row>
    <row r="111" ht="15.75" customHeight="1" spans="1:26">
      <c r="A111" s="284"/>
      <c r="B111" s="284"/>
      <c r="C111" s="284"/>
      <c r="D111" s="284"/>
      <c r="E111" s="284"/>
      <c r="F111" s="284"/>
      <c r="G111" s="284"/>
      <c r="H111" s="284"/>
      <c r="I111" s="284"/>
      <c r="J111" s="284"/>
      <c r="K111" s="284"/>
      <c r="L111" s="284"/>
      <c r="M111" s="300"/>
      <c r="N111" s="284"/>
      <c r="O111" s="284"/>
      <c r="P111" s="301"/>
      <c r="Q111" s="284"/>
      <c r="R111" s="284"/>
      <c r="S111" s="300"/>
      <c r="T111" s="284"/>
      <c r="U111" s="284"/>
      <c r="V111" s="284"/>
      <c r="W111" s="284"/>
      <c r="X111" s="284"/>
      <c r="Y111" s="284"/>
      <c r="Z111" s="284"/>
    </row>
    <row r="112" ht="15.75" customHeight="1" spans="1:26">
      <c r="A112" s="284"/>
      <c r="B112" s="284"/>
      <c r="C112" s="284"/>
      <c r="D112" s="284"/>
      <c r="E112" s="284"/>
      <c r="F112" s="284"/>
      <c r="G112" s="284"/>
      <c r="H112" s="284"/>
      <c r="I112" s="284"/>
      <c r="J112" s="284"/>
      <c r="K112" s="284"/>
      <c r="L112" s="284"/>
      <c r="M112" s="300"/>
      <c r="N112" s="284"/>
      <c r="O112" s="284"/>
      <c r="P112" s="301"/>
      <c r="Q112" s="284"/>
      <c r="R112" s="284"/>
      <c r="S112" s="300"/>
      <c r="T112" s="284"/>
      <c r="U112" s="284"/>
      <c r="V112" s="284"/>
      <c r="W112" s="284"/>
      <c r="X112" s="284"/>
      <c r="Y112" s="284"/>
      <c r="Z112" s="284"/>
    </row>
    <row r="113" ht="15.75" customHeight="1" spans="1:26">
      <c r="A113" s="284"/>
      <c r="B113" s="284"/>
      <c r="C113" s="284"/>
      <c r="D113" s="284"/>
      <c r="E113" s="284"/>
      <c r="F113" s="284"/>
      <c r="G113" s="284"/>
      <c r="H113" s="284"/>
      <c r="I113" s="284"/>
      <c r="J113" s="284"/>
      <c r="K113" s="284"/>
      <c r="L113" s="284"/>
      <c r="M113" s="300"/>
      <c r="N113" s="284"/>
      <c r="O113" s="284"/>
      <c r="P113" s="301"/>
      <c r="Q113" s="284"/>
      <c r="R113" s="284"/>
      <c r="S113" s="300"/>
      <c r="T113" s="284"/>
      <c r="U113" s="284"/>
      <c r="V113" s="284"/>
      <c r="W113" s="284"/>
      <c r="X113" s="284"/>
      <c r="Y113" s="284"/>
      <c r="Z113" s="284"/>
    </row>
    <row r="114" ht="15.75" customHeight="1" spans="1:26">
      <c r="A114" s="284"/>
      <c r="B114" s="284"/>
      <c r="C114" s="284"/>
      <c r="D114" s="284"/>
      <c r="E114" s="284"/>
      <c r="F114" s="284"/>
      <c r="G114" s="284"/>
      <c r="H114" s="284"/>
      <c r="I114" s="284"/>
      <c r="J114" s="284"/>
      <c r="K114" s="284"/>
      <c r="L114" s="284"/>
      <c r="M114" s="300"/>
      <c r="N114" s="284"/>
      <c r="O114" s="284"/>
      <c r="P114" s="301"/>
      <c r="Q114" s="284"/>
      <c r="R114" s="284"/>
      <c r="S114" s="300"/>
      <c r="T114" s="284"/>
      <c r="U114" s="284"/>
      <c r="V114" s="284"/>
      <c r="W114" s="284"/>
      <c r="X114" s="284"/>
      <c r="Y114" s="284"/>
      <c r="Z114" s="284"/>
    </row>
    <row r="115" ht="15.75" customHeight="1" spans="1:26">
      <c r="A115" s="284"/>
      <c r="B115" s="284"/>
      <c r="C115" s="284"/>
      <c r="D115" s="284"/>
      <c r="E115" s="284"/>
      <c r="F115" s="284"/>
      <c r="G115" s="284"/>
      <c r="H115" s="284"/>
      <c r="I115" s="284"/>
      <c r="J115" s="284"/>
      <c r="K115" s="284"/>
      <c r="L115" s="284"/>
      <c r="M115" s="300"/>
      <c r="N115" s="284"/>
      <c r="O115" s="284"/>
      <c r="P115" s="301"/>
      <c r="Q115" s="284"/>
      <c r="R115" s="284"/>
      <c r="S115" s="300"/>
      <c r="T115" s="284"/>
      <c r="U115" s="284"/>
      <c r="V115" s="284"/>
      <c r="W115" s="284"/>
      <c r="X115" s="284"/>
      <c r="Y115" s="284"/>
      <c r="Z115" s="284"/>
    </row>
    <row r="116" ht="15.75" customHeight="1" spans="1:26">
      <c r="A116" s="284"/>
      <c r="B116" s="284"/>
      <c r="C116" s="284"/>
      <c r="D116" s="284"/>
      <c r="E116" s="284"/>
      <c r="F116" s="284"/>
      <c r="G116" s="284"/>
      <c r="H116" s="284"/>
      <c r="I116" s="284"/>
      <c r="J116" s="284"/>
      <c r="K116" s="284"/>
      <c r="L116" s="284"/>
      <c r="M116" s="300"/>
      <c r="N116" s="284"/>
      <c r="O116" s="284"/>
      <c r="P116" s="301"/>
      <c r="Q116" s="284"/>
      <c r="R116" s="284"/>
      <c r="S116" s="300"/>
      <c r="T116" s="284"/>
      <c r="U116" s="284"/>
      <c r="V116" s="284"/>
      <c r="W116" s="284"/>
      <c r="X116" s="284"/>
      <c r="Y116" s="284"/>
      <c r="Z116" s="284"/>
    </row>
    <row r="117" ht="15.75" customHeight="1" spans="1:26">
      <c r="A117" s="284"/>
      <c r="B117" s="284"/>
      <c r="C117" s="284"/>
      <c r="D117" s="284"/>
      <c r="E117" s="284"/>
      <c r="F117" s="284"/>
      <c r="G117" s="284"/>
      <c r="H117" s="284"/>
      <c r="I117" s="284"/>
      <c r="J117" s="284"/>
      <c r="K117" s="284"/>
      <c r="L117" s="284"/>
      <c r="M117" s="300"/>
      <c r="N117" s="284"/>
      <c r="O117" s="284"/>
      <c r="P117" s="301"/>
      <c r="Q117" s="284"/>
      <c r="R117" s="284"/>
      <c r="S117" s="300"/>
      <c r="T117" s="284"/>
      <c r="U117" s="284"/>
      <c r="V117" s="284"/>
      <c r="W117" s="284"/>
      <c r="X117" s="284"/>
      <c r="Y117" s="284"/>
      <c r="Z117" s="284"/>
    </row>
    <row r="118" ht="15.75" customHeight="1" spans="1:26">
      <c r="A118" s="284"/>
      <c r="B118" s="284"/>
      <c r="C118" s="284"/>
      <c r="D118" s="284"/>
      <c r="E118" s="284"/>
      <c r="F118" s="284"/>
      <c r="G118" s="284"/>
      <c r="H118" s="284"/>
      <c r="I118" s="284"/>
      <c r="J118" s="284"/>
      <c r="K118" s="284"/>
      <c r="L118" s="284"/>
      <c r="M118" s="300"/>
      <c r="N118" s="284"/>
      <c r="O118" s="284"/>
      <c r="P118" s="301"/>
      <c r="Q118" s="284"/>
      <c r="R118" s="284"/>
      <c r="S118" s="300"/>
      <c r="T118" s="284"/>
      <c r="U118" s="284"/>
      <c r="V118" s="284"/>
      <c r="W118" s="284"/>
      <c r="X118" s="284"/>
      <c r="Y118" s="284"/>
      <c r="Z118" s="284"/>
    </row>
    <row r="119" ht="15.75" customHeight="1" spans="1:26">
      <c r="A119" s="284"/>
      <c r="B119" s="284"/>
      <c r="C119" s="284"/>
      <c r="D119" s="284"/>
      <c r="E119" s="284"/>
      <c r="F119" s="284"/>
      <c r="G119" s="284"/>
      <c r="H119" s="284"/>
      <c r="I119" s="284"/>
      <c r="J119" s="284"/>
      <c r="K119" s="284"/>
      <c r="L119" s="284"/>
      <c r="M119" s="300"/>
      <c r="N119" s="284"/>
      <c r="O119" s="284"/>
      <c r="P119" s="301"/>
      <c r="Q119" s="284"/>
      <c r="R119" s="284"/>
      <c r="S119" s="300"/>
      <c r="T119" s="284"/>
      <c r="U119" s="284"/>
      <c r="V119" s="284"/>
      <c r="W119" s="284"/>
      <c r="X119" s="284"/>
      <c r="Y119" s="284"/>
      <c r="Z119" s="284"/>
    </row>
    <row r="120" ht="15.75" customHeight="1" spans="1:26">
      <c r="A120" s="284"/>
      <c r="B120" s="284"/>
      <c r="C120" s="284"/>
      <c r="D120" s="284"/>
      <c r="E120" s="284"/>
      <c r="F120" s="284"/>
      <c r="G120" s="284"/>
      <c r="H120" s="284"/>
      <c r="I120" s="284"/>
      <c r="J120" s="284"/>
      <c r="K120" s="284"/>
      <c r="L120" s="284"/>
      <c r="M120" s="300"/>
      <c r="N120" s="284"/>
      <c r="O120" s="284"/>
      <c r="P120" s="301"/>
      <c r="Q120" s="284"/>
      <c r="R120" s="284"/>
      <c r="S120" s="300"/>
      <c r="T120" s="284"/>
      <c r="U120" s="284"/>
      <c r="V120" s="284"/>
      <c r="W120" s="284"/>
      <c r="X120" s="284"/>
      <c r="Y120" s="284"/>
      <c r="Z120" s="284"/>
    </row>
    <row r="121" ht="15.75" customHeight="1" spans="1:26">
      <c r="A121" s="284"/>
      <c r="B121" s="284"/>
      <c r="C121" s="284"/>
      <c r="D121" s="284"/>
      <c r="E121" s="284"/>
      <c r="F121" s="284"/>
      <c r="G121" s="284"/>
      <c r="H121" s="284"/>
      <c r="I121" s="284"/>
      <c r="J121" s="284"/>
      <c r="K121" s="284"/>
      <c r="L121" s="284"/>
      <c r="M121" s="300"/>
      <c r="N121" s="284"/>
      <c r="O121" s="284"/>
      <c r="P121" s="301"/>
      <c r="Q121" s="284"/>
      <c r="R121" s="284"/>
      <c r="S121" s="300"/>
      <c r="T121" s="284"/>
      <c r="U121" s="284"/>
      <c r="V121" s="284"/>
      <c r="W121" s="284"/>
      <c r="X121" s="284"/>
      <c r="Y121" s="284"/>
      <c r="Z121" s="284"/>
    </row>
    <row r="122" ht="15.75" customHeight="1" spans="1:26">
      <c r="A122" s="284"/>
      <c r="B122" s="284"/>
      <c r="C122" s="284"/>
      <c r="D122" s="284"/>
      <c r="E122" s="284"/>
      <c r="F122" s="284"/>
      <c r="G122" s="284"/>
      <c r="H122" s="284"/>
      <c r="I122" s="284"/>
      <c r="J122" s="284"/>
      <c r="K122" s="284"/>
      <c r="L122" s="284"/>
      <c r="M122" s="300"/>
      <c r="N122" s="284"/>
      <c r="O122" s="284"/>
      <c r="P122" s="301"/>
      <c r="Q122" s="284"/>
      <c r="R122" s="284"/>
      <c r="S122" s="300"/>
      <c r="T122" s="284"/>
      <c r="U122" s="284"/>
      <c r="V122" s="284"/>
      <c r="W122" s="284"/>
      <c r="X122" s="284"/>
      <c r="Y122" s="284"/>
      <c r="Z122" s="284"/>
    </row>
    <row r="123" ht="15.75" customHeight="1" spans="1:26">
      <c r="A123" s="284"/>
      <c r="B123" s="284"/>
      <c r="C123" s="284"/>
      <c r="D123" s="284"/>
      <c r="E123" s="284"/>
      <c r="F123" s="284"/>
      <c r="G123" s="284"/>
      <c r="H123" s="284"/>
      <c r="I123" s="284"/>
      <c r="J123" s="284"/>
      <c r="K123" s="284"/>
      <c r="L123" s="284"/>
      <c r="M123" s="300"/>
      <c r="N123" s="284"/>
      <c r="O123" s="284"/>
      <c r="P123" s="301"/>
      <c r="Q123" s="284"/>
      <c r="R123" s="284"/>
      <c r="S123" s="300"/>
      <c r="T123" s="284"/>
      <c r="U123" s="284"/>
      <c r="V123" s="284"/>
      <c r="W123" s="284"/>
      <c r="X123" s="284"/>
      <c r="Y123" s="284"/>
      <c r="Z123" s="284"/>
    </row>
    <row r="124" ht="15.75" customHeight="1" spans="1:26">
      <c r="A124" s="284"/>
      <c r="B124" s="284"/>
      <c r="C124" s="284"/>
      <c r="D124" s="284"/>
      <c r="E124" s="284"/>
      <c r="F124" s="284"/>
      <c r="G124" s="284"/>
      <c r="H124" s="284"/>
      <c r="I124" s="284"/>
      <c r="J124" s="284"/>
      <c r="K124" s="284"/>
      <c r="L124" s="284"/>
      <c r="M124" s="300"/>
      <c r="N124" s="284"/>
      <c r="O124" s="284"/>
      <c r="P124" s="301"/>
      <c r="Q124" s="284"/>
      <c r="R124" s="284"/>
      <c r="S124" s="300"/>
      <c r="T124" s="284"/>
      <c r="U124" s="284"/>
      <c r="V124" s="284"/>
      <c r="W124" s="284"/>
      <c r="X124" s="284"/>
      <c r="Y124" s="284"/>
      <c r="Z124" s="284"/>
    </row>
    <row r="125" ht="15.75" customHeight="1" spans="1:26">
      <c r="A125" s="284"/>
      <c r="B125" s="284"/>
      <c r="C125" s="284"/>
      <c r="D125" s="284"/>
      <c r="E125" s="284"/>
      <c r="F125" s="284"/>
      <c r="G125" s="284"/>
      <c r="H125" s="284"/>
      <c r="I125" s="284"/>
      <c r="J125" s="284"/>
      <c r="K125" s="284"/>
      <c r="L125" s="284"/>
      <c r="M125" s="300"/>
      <c r="N125" s="284"/>
      <c r="O125" s="284"/>
      <c r="P125" s="301"/>
      <c r="Q125" s="284"/>
      <c r="R125" s="284"/>
      <c r="S125" s="300"/>
      <c r="T125" s="284"/>
      <c r="U125" s="284"/>
      <c r="V125" s="284"/>
      <c r="W125" s="284"/>
      <c r="X125" s="284"/>
      <c r="Y125" s="284"/>
      <c r="Z125" s="284"/>
    </row>
    <row r="126" ht="15.75" customHeight="1" spans="1:26">
      <c r="A126" s="284"/>
      <c r="B126" s="284"/>
      <c r="C126" s="284"/>
      <c r="D126" s="284"/>
      <c r="E126" s="284"/>
      <c r="F126" s="284"/>
      <c r="G126" s="284"/>
      <c r="H126" s="284"/>
      <c r="I126" s="284"/>
      <c r="J126" s="284"/>
      <c r="K126" s="284"/>
      <c r="L126" s="284"/>
      <c r="M126" s="300"/>
      <c r="N126" s="284"/>
      <c r="O126" s="284"/>
      <c r="P126" s="301"/>
      <c r="Q126" s="284"/>
      <c r="R126" s="284"/>
      <c r="S126" s="300"/>
      <c r="T126" s="284"/>
      <c r="U126" s="284"/>
      <c r="V126" s="284"/>
      <c r="W126" s="284"/>
      <c r="X126" s="284"/>
      <c r="Y126" s="284"/>
      <c r="Z126" s="284"/>
    </row>
    <row r="127" ht="15.75" customHeight="1" spans="1:26">
      <c r="A127" s="284"/>
      <c r="B127" s="284"/>
      <c r="C127" s="284"/>
      <c r="D127" s="284"/>
      <c r="E127" s="284"/>
      <c r="F127" s="284"/>
      <c r="G127" s="284"/>
      <c r="H127" s="284"/>
      <c r="I127" s="284"/>
      <c r="J127" s="284"/>
      <c r="K127" s="284"/>
      <c r="L127" s="284"/>
      <c r="M127" s="300"/>
      <c r="N127" s="284"/>
      <c r="O127" s="284"/>
      <c r="P127" s="301"/>
      <c r="Q127" s="284"/>
      <c r="R127" s="284"/>
      <c r="S127" s="300"/>
      <c r="T127" s="284"/>
      <c r="U127" s="284"/>
      <c r="V127" s="284"/>
      <c r="W127" s="284"/>
      <c r="X127" s="284"/>
      <c r="Y127" s="284"/>
      <c r="Z127" s="284"/>
    </row>
    <row r="128" ht="15.75" customHeight="1" spans="1:26">
      <c r="A128" s="284"/>
      <c r="B128" s="284"/>
      <c r="C128" s="284"/>
      <c r="D128" s="284"/>
      <c r="E128" s="284"/>
      <c r="F128" s="284"/>
      <c r="G128" s="284"/>
      <c r="H128" s="284"/>
      <c r="I128" s="284"/>
      <c r="J128" s="284"/>
      <c r="K128" s="284"/>
      <c r="L128" s="284"/>
      <c r="M128" s="300"/>
      <c r="N128" s="284"/>
      <c r="O128" s="284"/>
      <c r="P128" s="301"/>
      <c r="Q128" s="284"/>
      <c r="R128" s="284"/>
      <c r="S128" s="300"/>
      <c r="T128" s="284"/>
      <c r="U128" s="284"/>
      <c r="V128" s="284"/>
      <c r="W128" s="284"/>
      <c r="X128" s="284"/>
      <c r="Y128" s="284"/>
      <c r="Z128" s="284"/>
    </row>
    <row r="129" ht="15.75" customHeight="1" spans="1:26">
      <c r="A129" s="284"/>
      <c r="B129" s="284"/>
      <c r="C129" s="284"/>
      <c r="D129" s="284"/>
      <c r="E129" s="284"/>
      <c r="F129" s="284"/>
      <c r="G129" s="284"/>
      <c r="H129" s="284"/>
      <c r="I129" s="284"/>
      <c r="J129" s="284"/>
      <c r="K129" s="284"/>
      <c r="L129" s="284"/>
      <c r="M129" s="300"/>
      <c r="N129" s="284"/>
      <c r="O129" s="284"/>
      <c r="P129" s="301"/>
      <c r="Q129" s="284"/>
      <c r="R129" s="284"/>
      <c r="S129" s="300"/>
      <c r="T129" s="284"/>
      <c r="U129" s="284"/>
      <c r="V129" s="284"/>
      <c r="W129" s="284"/>
      <c r="X129" s="284"/>
      <c r="Y129" s="284"/>
      <c r="Z129" s="284"/>
    </row>
    <row r="130" ht="15.75" customHeight="1" spans="1:26">
      <c r="A130" s="284"/>
      <c r="B130" s="284"/>
      <c r="C130" s="284"/>
      <c r="D130" s="284"/>
      <c r="E130" s="284"/>
      <c r="F130" s="284"/>
      <c r="G130" s="284"/>
      <c r="H130" s="284"/>
      <c r="I130" s="284"/>
      <c r="J130" s="284"/>
      <c r="K130" s="284"/>
      <c r="L130" s="284"/>
      <c r="M130" s="300"/>
      <c r="N130" s="284"/>
      <c r="O130" s="284"/>
      <c r="P130" s="301"/>
      <c r="Q130" s="284"/>
      <c r="R130" s="284"/>
      <c r="S130" s="300"/>
      <c r="T130" s="284"/>
      <c r="U130" s="284"/>
      <c r="V130" s="284"/>
      <c r="W130" s="284"/>
      <c r="X130" s="284"/>
      <c r="Y130" s="284"/>
      <c r="Z130" s="284"/>
    </row>
    <row r="131" ht="15.75" customHeight="1" spans="1:26">
      <c r="A131" s="284"/>
      <c r="B131" s="284"/>
      <c r="C131" s="284"/>
      <c r="D131" s="284"/>
      <c r="E131" s="284"/>
      <c r="F131" s="284"/>
      <c r="G131" s="284"/>
      <c r="H131" s="284"/>
      <c r="I131" s="284"/>
      <c r="J131" s="284"/>
      <c r="K131" s="284"/>
      <c r="L131" s="284"/>
      <c r="M131" s="300"/>
      <c r="N131" s="284"/>
      <c r="O131" s="284"/>
      <c r="P131" s="301"/>
      <c r="Q131" s="284"/>
      <c r="R131" s="284"/>
      <c r="S131" s="300"/>
      <c r="T131" s="284"/>
      <c r="U131" s="284"/>
      <c r="V131" s="284"/>
      <c r="W131" s="284"/>
      <c r="X131" s="284"/>
      <c r="Y131" s="284"/>
      <c r="Z131" s="284"/>
    </row>
    <row r="132" ht="15.75" customHeight="1" spans="1:26">
      <c r="A132" s="284"/>
      <c r="B132" s="284"/>
      <c r="C132" s="284"/>
      <c r="D132" s="284"/>
      <c r="E132" s="284"/>
      <c r="F132" s="284"/>
      <c r="G132" s="284"/>
      <c r="H132" s="284"/>
      <c r="I132" s="284"/>
      <c r="J132" s="284"/>
      <c r="K132" s="284"/>
      <c r="L132" s="284"/>
      <c r="M132" s="300"/>
      <c r="N132" s="284"/>
      <c r="O132" s="284"/>
      <c r="P132" s="301"/>
      <c r="Q132" s="284"/>
      <c r="R132" s="284"/>
      <c r="S132" s="300"/>
      <c r="T132" s="284"/>
      <c r="U132" s="284"/>
      <c r="V132" s="284"/>
      <c r="W132" s="284"/>
      <c r="X132" s="284"/>
      <c r="Y132" s="284"/>
      <c r="Z132" s="284"/>
    </row>
    <row r="133" ht="15.75" customHeight="1" spans="1:26">
      <c r="A133" s="284"/>
      <c r="B133" s="284"/>
      <c r="C133" s="284"/>
      <c r="D133" s="284"/>
      <c r="E133" s="284"/>
      <c r="F133" s="284"/>
      <c r="G133" s="284"/>
      <c r="H133" s="284"/>
      <c r="I133" s="284"/>
      <c r="J133" s="284"/>
      <c r="K133" s="284"/>
      <c r="L133" s="284"/>
      <c r="M133" s="300"/>
      <c r="N133" s="284"/>
      <c r="O133" s="284"/>
      <c r="P133" s="301"/>
      <c r="Q133" s="284"/>
      <c r="R133" s="284"/>
      <c r="S133" s="300"/>
      <c r="T133" s="284"/>
      <c r="U133" s="284"/>
      <c r="V133" s="284"/>
      <c r="W133" s="284"/>
      <c r="X133" s="284"/>
      <c r="Y133" s="284"/>
      <c r="Z133" s="284"/>
    </row>
    <row r="134" ht="15.75" customHeight="1" spans="1:26">
      <c r="A134" s="284"/>
      <c r="B134" s="284"/>
      <c r="C134" s="284"/>
      <c r="D134" s="284"/>
      <c r="E134" s="284"/>
      <c r="F134" s="284"/>
      <c r="G134" s="284"/>
      <c r="H134" s="284"/>
      <c r="I134" s="284"/>
      <c r="J134" s="284"/>
      <c r="K134" s="284"/>
      <c r="L134" s="284"/>
      <c r="M134" s="300"/>
      <c r="N134" s="284"/>
      <c r="O134" s="284"/>
      <c r="P134" s="301"/>
      <c r="Q134" s="284"/>
      <c r="R134" s="284"/>
      <c r="S134" s="300"/>
      <c r="T134" s="284"/>
      <c r="U134" s="284"/>
      <c r="V134" s="284"/>
      <c r="W134" s="284"/>
      <c r="X134" s="284"/>
      <c r="Y134" s="284"/>
      <c r="Z134" s="284"/>
    </row>
    <row r="135" ht="15.75" customHeight="1" spans="1:26">
      <c r="A135" s="284"/>
      <c r="B135" s="284"/>
      <c r="C135" s="284"/>
      <c r="D135" s="284"/>
      <c r="E135" s="284"/>
      <c r="F135" s="284"/>
      <c r="G135" s="284"/>
      <c r="H135" s="284"/>
      <c r="I135" s="284"/>
      <c r="J135" s="284"/>
      <c r="K135" s="284"/>
      <c r="L135" s="284"/>
      <c r="M135" s="300"/>
      <c r="N135" s="284"/>
      <c r="O135" s="284"/>
      <c r="P135" s="301"/>
      <c r="Q135" s="284"/>
      <c r="R135" s="284"/>
      <c r="S135" s="300"/>
      <c r="T135" s="284"/>
      <c r="U135" s="284"/>
      <c r="V135" s="284"/>
      <c r="W135" s="284"/>
      <c r="X135" s="284"/>
      <c r="Y135" s="284"/>
      <c r="Z135" s="284"/>
    </row>
    <row r="136" ht="15.75" customHeight="1" spans="1:26">
      <c r="A136" s="284"/>
      <c r="B136" s="284"/>
      <c r="C136" s="284"/>
      <c r="D136" s="284"/>
      <c r="E136" s="284"/>
      <c r="F136" s="284"/>
      <c r="G136" s="284"/>
      <c r="H136" s="284"/>
      <c r="I136" s="284"/>
      <c r="J136" s="284"/>
      <c r="K136" s="284"/>
      <c r="L136" s="284"/>
      <c r="M136" s="300"/>
      <c r="N136" s="284"/>
      <c r="O136" s="284"/>
      <c r="P136" s="301"/>
      <c r="Q136" s="284"/>
      <c r="R136" s="284"/>
      <c r="S136" s="300"/>
      <c r="T136" s="284"/>
      <c r="U136" s="284"/>
      <c r="V136" s="284"/>
      <c r="W136" s="284"/>
      <c r="X136" s="284"/>
      <c r="Y136" s="284"/>
      <c r="Z136" s="284"/>
    </row>
    <row r="137" ht="15.75" customHeight="1" spans="1:26">
      <c r="A137" s="284"/>
      <c r="B137" s="284"/>
      <c r="C137" s="284"/>
      <c r="D137" s="284"/>
      <c r="E137" s="284"/>
      <c r="F137" s="284"/>
      <c r="G137" s="284"/>
      <c r="H137" s="284"/>
      <c r="I137" s="284"/>
      <c r="J137" s="284"/>
      <c r="K137" s="284"/>
      <c r="L137" s="284"/>
      <c r="M137" s="300"/>
      <c r="N137" s="284"/>
      <c r="O137" s="284"/>
      <c r="P137" s="301"/>
      <c r="Q137" s="284"/>
      <c r="R137" s="284"/>
      <c r="S137" s="300"/>
      <c r="T137" s="284"/>
      <c r="U137" s="284"/>
      <c r="V137" s="284"/>
      <c r="W137" s="284"/>
      <c r="X137" s="284"/>
      <c r="Y137" s="284"/>
      <c r="Z137" s="284"/>
    </row>
    <row r="138" ht="15.75" customHeight="1" spans="1:26">
      <c r="A138" s="284"/>
      <c r="B138" s="284"/>
      <c r="C138" s="284"/>
      <c r="D138" s="284"/>
      <c r="E138" s="284"/>
      <c r="F138" s="284"/>
      <c r="G138" s="284"/>
      <c r="H138" s="284"/>
      <c r="I138" s="284"/>
      <c r="J138" s="284"/>
      <c r="K138" s="284"/>
      <c r="L138" s="284"/>
      <c r="M138" s="300"/>
      <c r="N138" s="284"/>
      <c r="O138" s="284"/>
      <c r="P138" s="301"/>
      <c r="Q138" s="284"/>
      <c r="R138" s="284"/>
      <c r="S138" s="300"/>
      <c r="T138" s="284"/>
      <c r="U138" s="284"/>
      <c r="V138" s="284"/>
      <c r="W138" s="284"/>
      <c r="X138" s="284"/>
      <c r="Y138" s="284"/>
      <c r="Z138" s="284"/>
    </row>
    <row r="139" ht="15.75" customHeight="1" spans="1:26">
      <c r="A139" s="284"/>
      <c r="B139" s="284"/>
      <c r="C139" s="284"/>
      <c r="D139" s="284"/>
      <c r="E139" s="284"/>
      <c r="F139" s="284"/>
      <c r="G139" s="284"/>
      <c r="H139" s="284"/>
      <c r="I139" s="284"/>
      <c r="J139" s="284"/>
      <c r="K139" s="284"/>
      <c r="L139" s="284"/>
      <c r="M139" s="300"/>
      <c r="N139" s="284"/>
      <c r="O139" s="284"/>
      <c r="P139" s="301"/>
      <c r="Q139" s="284"/>
      <c r="R139" s="284"/>
      <c r="S139" s="300"/>
      <c r="T139" s="284"/>
      <c r="U139" s="284"/>
      <c r="V139" s="284"/>
      <c r="W139" s="284"/>
      <c r="X139" s="284"/>
      <c r="Y139" s="284"/>
      <c r="Z139" s="284"/>
    </row>
    <row r="140" ht="15.75" customHeight="1" spans="1:26">
      <c r="A140" s="284"/>
      <c r="B140" s="284"/>
      <c r="C140" s="284"/>
      <c r="D140" s="284"/>
      <c r="E140" s="284"/>
      <c r="F140" s="284"/>
      <c r="G140" s="284"/>
      <c r="H140" s="284"/>
      <c r="I140" s="284"/>
      <c r="J140" s="284"/>
      <c r="K140" s="284"/>
      <c r="L140" s="284"/>
      <c r="M140" s="300"/>
      <c r="N140" s="284"/>
      <c r="O140" s="284"/>
      <c r="P140" s="301"/>
      <c r="Q140" s="284"/>
      <c r="R140" s="284"/>
      <c r="S140" s="300"/>
      <c r="T140" s="284"/>
      <c r="U140" s="284"/>
      <c r="V140" s="284"/>
      <c r="W140" s="284"/>
      <c r="X140" s="284"/>
      <c r="Y140" s="284"/>
      <c r="Z140" s="284"/>
    </row>
    <row r="141" ht="15.75" customHeight="1" spans="1:26">
      <c r="A141" s="284"/>
      <c r="B141" s="284"/>
      <c r="C141" s="284"/>
      <c r="D141" s="284"/>
      <c r="E141" s="284"/>
      <c r="F141" s="284"/>
      <c r="G141" s="284"/>
      <c r="H141" s="284"/>
      <c r="I141" s="284"/>
      <c r="J141" s="284"/>
      <c r="K141" s="284"/>
      <c r="L141" s="284"/>
      <c r="M141" s="300"/>
      <c r="N141" s="284"/>
      <c r="O141" s="284"/>
      <c r="P141" s="301"/>
      <c r="Q141" s="284"/>
      <c r="R141" s="284"/>
      <c r="S141" s="300"/>
      <c r="T141" s="284"/>
      <c r="U141" s="284"/>
      <c r="V141" s="284"/>
      <c r="W141" s="284"/>
      <c r="X141" s="284"/>
      <c r="Y141" s="284"/>
      <c r="Z141" s="284"/>
    </row>
    <row r="142" ht="15.75" customHeight="1" spans="1:26">
      <c r="A142" s="284"/>
      <c r="B142" s="284"/>
      <c r="C142" s="284"/>
      <c r="D142" s="284"/>
      <c r="E142" s="284"/>
      <c r="F142" s="284"/>
      <c r="G142" s="284"/>
      <c r="H142" s="284"/>
      <c r="I142" s="284"/>
      <c r="J142" s="284"/>
      <c r="K142" s="284"/>
      <c r="L142" s="284"/>
      <c r="M142" s="300"/>
      <c r="N142" s="284"/>
      <c r="O142" s="284"/>
      <c r="P142" s="301"/>
      <c r="Q142" s="284"/>
      <c r="R142" s="284"/>
      <c r="S142" s="300"/>
      <c r="T142" s="284"/>
      <c r="U142" s="284"/>
      <c r="V142" s="284"/>
      <c r="W142" s="284"/>
      <c r="X142" s="284"/>
      <c r="Y142" s="284"/>
      <c r="Z142" s="284"/>
    </row>
    <row r="143" ht="15.75" customHeight="1" spans="1:26">
      <c r="A143" s="284"/>
      <c r="B143" s="284"/>
      <c r="C143" s="284"/>
      <c r="D143" s="284"/>
      <c r="E143" s="284"/>
      <c r="F143" s="284"/>
      <c r="G143" s="284"/>
      <c r="H143" s="284"/>
      <c r="I143" s="284"/>
      <c r="J143" s="284"/>
      <c r="K143" s="284"/>
      <c r="L143" s="284"/>
      <c r="M143" s="300"/>
      <c r="N143" s="284"/>
      <c r="O143" s="284"/>
      <c r="P143" s="301"/>
      <c r="Q143" s="284"/>
      <c r="R143" s="284"/>
      <c r="S143" s="300"/>
      <c r="T143" s="284"/>
      <c r="U143" s="284"/>
      <c r="V143" s="284"/>
      <c r="W143" s="284"/>
      <c r="X143" s="284"/>
      <c r="Y143" s="284"/>
      <c r="Z143" s="284"/>
    </row>
    <row r="144" ht="15.75" customHeight="1" spans="1:26">
      <c r="A144" s="284"/>
      <c r="B144" s="284"/>
      <c r="C144" s="284"/>
      <c r="D144" s="284"/>
      <c r="E144" s="284"/>
      <c r="F144" s="284"/>
      <c r="G144" s="284"/>
      <c r="H144" s="284"/>
      <c r="I144" s="284"/>
      <c r="J144" s="284"/>
      <c r="K144" s="284"/>
      <c r="L144" s="284"/>
      <c r="M144" s="300"/>
      <c r="N144" s="284"/>
      <c r="O144" s="284"/>
      <c r="P144" s="301"/>
      <c r="Q144" s="284"/>
      <c r="R144" s="284"/>
      <c r="S144" s="300"/>
      <c r="T144" s="284"/>
      <c r="U144" s="284"/>
      <c r="V144" s="284"/>
      <c r="W144" s="284"/>
      <c r="X144" s="284"/>
      <c r="Y144" s="284"/>
      <c r="Z144" s="284"/>
    </row>
    <row r="145" ht="15.75" customHeight="1" spans="1:26">
      <c r="A145" s="284"/>
      <c r="B145" s="284"/>
      <c r="C145" s="284"/>
      <c r="D145" s="284"/>
      <c r="E145" s="284"/>
      <c r="F145" s="284"/>
      <c r="G145" s="284"/>
      <c r="H145" s="284"/>
      <c r="I145" s="284"/>
      <c r="J145" s="284"/>
      <c r="K145" s="284"/>
      <c r="L145" s="284"/>
      <c r="M145" s="300"/>
      <c r="N145" s="284"/>
      <c r="O145" s="284"/>
      <c r="P145" s="301"/>
      <c r="Q145" s="284"/>
      <c r="R145" s="284"/>
      <c r="S145" s="300"/>
      <c r="T145" s="284"/>
      <c r="U145" s="284"/>
      <c r="V145" s="284"/>
      <c r="W145" s="284"/>
      <c r="X145" s="284"/>
      <c r="Y145" s="284"/>
      <c r="Z145" s="284"/>
    </row>
    <row r="146" ht="15.75" customHeight="1" spans="1:26">
      <c r="A146" s="284"/>
      <c r="B146" s="284"/>
      <c r="C146" s="284"/>
      <c r="D146" s="284"/>
      <c r="E146" s="284"/>
      <c r="F146" s="284"/>
      <c r="G146" s="284"/>
      <c r="H146" s="284"/>
      <c r="I146" s="284"/>
      <c r="J146" s="284"/>
      <c r="K146" s="284"/>
      <c r="L146" s="284"/>
      <c r="M146" s="300"/>
      <c r="N146" s="284"/>
      <c r="O146" s="284"/>
      <c r="P146" s="301"/>
      <c r="Q146" s="284"/>
      <c r="R146" s="284"/>
      <c r="S146" s="300"/>
      <c r="T146" s="284"/>
      <c r="U146" s="284"/>
      <c r="V146" s="284"/>
      <c r="W146" s="284"/>
      <c r="X146" s="284"/>
      <c r="Y146" s="284"/>
      <c r="Z146" s="284"/>
    </row>
    <row r="147" ht="15.75" customHeight="1" spans="1:26">
      <c r="A147" s="284"/>
      <c r="B147" s="284"/>
      <c r="C147" s="284"/>
      <c r="D147" s="284"/>
      <c r="E147" s="284"/>
      <c r="F147" s="284"/>
      <c r="G147" s="284"/>
      <c r="H147" s="284"/>
      <c r="I147" s="284"/>
      <c r="J147" s="284"/>
      <c r="K147" s="284"/>
      <c r="L147" s="284"/>
      <c r="M147" s="300"/>
      <c r="N147" s="284"/>
      <c r="O147" s="284"/>
      <c r="P147" s="301"/>
      <c r="Q147" s="284"/>
      <c r="R147" s="284"/>
      <c r="S147" s="300"/>
      <c r="T147" s="284"/>
      <c r="U147" s="284"/>
      <c r="V147" s="284"/>
      <c r="W147" s="284"/>
      <c r="X147" s="284"/>
      <c r="Y147" s="284"/>
      <c r="Z147" s="284"/>
    </row>
    <row r="148" ht="15.75" customHeight="1" spans="1:26">
      <c r="A148" s="284"/>
      <c r="B148" s="284"/>
      <c r="C148" s="284"/>
      <c r="D148" s="284"/>
      <c r="E148" s="284"/>
      <c r="F148" s="284"/>
      <c r="G148" s="284"/>
      <c r="H148" s="284"/>
      <c r="I148" s="284"/>
      <c r="J148" s="284"/>
      <c r="K148" s="284"/>
      <c r="L148" s="284"/>
      <c r="M148" s="300"/>
      <c r="N148" s="284"/>
      <c r="O148" s="284"/>
      <c r="P148" s="301"/>
      <c r="Q148" s="284"/>
      <c r="R148" s="284"/>
      <c r="S148" s="300"/>
      <c r="T148" s="284"/>
      <c r="U148" s="284"/>
      <c r="V148" s="284"/>
      <c r="W148" s="284"/>
      <c r="X148" s="284"/>
      <c r="Y148" s="284"/>
      <c r="Z148" s="284"/>
    </row>
    <row r="149" ht="15.75" customHeight="1" spans="1:26">
      <c r="A149" s="284"/>
      <c r="B149" s="284"/>
      <c r="C149" s="284"/>
      <c r="D149" s="284"/>
      <c r="E149" s="284"/>
      <c r="F149" s="284"/>
      <c r="G149" s="284"/>
      <c r="H149" s="284"/>
      <c r="I149" s="284"/>
      <c r="J149" s="284"/>
      <c r="K149" s="284"/>
      <c r="L149" s="284"/>
      <c r="M149" s="300"/>
      <c r="N149" s="284"/>
      <c r="O149" s="284"/>
      <c r="P149" s="301"/>
      <c r="Q149" s="284"/>
      <c r="R149" s="284"/>
      <c r="S149" s="300"/>
      <c r="T149" s="284"/>
      <c r="U149" s="284"/>
      <c r="V149" s="284"/>
      <c r="W149" s="284"/>
      <c r="X149" s="284"/>
      <c r="Y149" s="284"/>
      <c r="Z149" s="284"/>
    </row>
    <row r="150" ht="15.75" customHeight="1" spans="1:26">
      <c r="A150" s="284"/>
      <c r="B150" s="284"/>
      <c r="C150" s="284"/>
      <c r="D150" s="284"/>
      <c r="E150" s="284"/>
      <c r="F150" s="284"/>
      <c r="G150" s="284"/>
      <c r="H150" s="284"/>
      <c r="I150" s="284"/>
      <c r="J150" s="284"/>
      <c r="K150" s="284"/>
      <c r="L150" s="284"/>
      <c r="M150" s="300"/>
      <c r="N150" s="284"/>
      <c r="O150" s="284"/>
      <c r="P150" s="301"/>
      <c r="Q150" s="284"/>
      <c r="R150" s="284"/>
      <c r="S150" s="300"/>
      <c r="T150" s="284"/>
      <c r="U150" s="284"/>
      <c r="V150" s="284"/>
      <c r="W150" s="284"/>
      <c r="X150" s="284"/>
      <c r="Y150" s="284"/>
      <c r="Z150" s="284"/>
    </row>
    <row r="151" ht="15.75" customHeight="1" spans="1:26">
      <c r="A151" s="284"/>
      <c r="B151" s="284"/>
      <c r="C151" s="284"/>
      <c r="D151" s="284"/>
      <c r="E151" s="284"/>
      <c r="F151" s="284"/>
      <c r="G151" s="284"/>
      <c r="H151" s="284"/>
      <c r="I151" s="284"/>
      <c r="J151" s="284"/>
      <c r="K151" s="284"/>
      <c r="L151" s="284"/>
      <c r="M151" s="300"/>
      <c r="N151" s="284"/>
      <c r="O151" s="284"/>
      <c r="P151" s="301"/>
      <c r="Q151" s="284"/>
      <c r="R151" s="284"/>
      <c r="S151" s="300"/>
      <c r="T151" s="284"/>
      <c r="U151" s="284"/>
      <c r="V151" s="284"/>
      <c r="W151" s="284"/>
      <c r="X151" s="284"/>
      <c r="Y151" s="284"/>
      <c r="Z151" s="284"/>
    </row>
    <row r="152" ht="15.75" customHeight="1" spans="1:26">
      <c r="A152" s="284"/>
      <c r="B152" s="284"/>
      <c r="C152" s="284"/>
      <c r="D152" s="284"/>
      <c r="E152" s="284"/>
      <c r="F152" s="284"/>
      <c r="G152" s="284"/>
      <c r="H152" s="284"/>
      <c r="I152" s="284"/>
      <c r="J152" s="284"/>
      <c r="K152" s="284"/>
      <c r="L152" s="284"/>
      <c r="M152" s="300"/>
      <c r="N152" s="284"/>
      <c r="O152" s="284"/>
      <c r="P152" s="301"/>
      <c r="Q152" s="284"/>
      <c r="R152" s="284"/>
      <c r="S152" s="300"/>
      <c r="T152" s="284"/>
      <c r="U152" s="284"/>
      <c r="V152" s="284"/>
      <c r="W152" s="284"/>
      <c r="X152" s="284"/>
      <c r="Y152" s="284"/>
      <c r="Z152" s="284"/>
    </row>
    <row r="153" ht="15.75" customHeight="1" spans="1:26">
      <c r="A153" s="284"/>
      <c r="B153" s="284"/>
      <c r="C153" s="284"/>
      <c r="D153" s="284"/>
      <c r="E153" s="284"/>
      <c r="F153" s="284"/>
      <c r="G153" s="284"/>
      <c r="H153" s="284"/>
      <c r="I153" s="284"/>
      <c r="J153" s="284"/>
      <c r="K153" s="284"/>
      <c r="L153" s="284"/>
      <c r="M153" s="300"/>
      <c r="N153" s="284"/>
      <c r="O153" s="284"/>
      <c r="P153" s="301"/>
      <c r="Q153" s="284"/>
      <c r="R153" s="284"/>
      <c r="S153" s="300"/>
      <c r="T153" s="284"/>
      <c r="U153" s="284"/>
      <c r="V153" s="284"/>
      <c r="W153" s="284"/>
      <c r="X153" s="284"/>
      <c r="Y153" s="284"/>
      <c r="Z153" s="284"/>
    </row>
    <row r="154" ht="15.75" customHeight="1" spans="1:26">
      <c r="A154" s="284"/>
      <c r="B154" s="284"/>
      <c r="C154" s="284"/>
      <c r="D154" s="284"/>
      <c r="E154" s="284"/>
      <c r="F154" s="284"/>
      <c r="G154" s="284"/>
      <c r="H154" s="284"/>
      <c r="I154" s="284"/>
      <c r="J154" s="284"/>
      <c r="K154" s="284"/>
      <c r="L154" s="284"/>
      <c r="M154" s="300"/>
      <c r="N154" s="284"/>
      <c r="O154" s="284"/>
      <c r="P154" s="301"/>
      <c r="Q154" s="284"/>
      <c r="R154" s="284"/>
      <c r="S154" s="300"/>
      <c r="T154" s="284"/>
      <c r="U154" s="284"/>
      <c r="V154" s="284"/>
      <c r="W154" s="284"/>
      <c r="X154" s="284"/>
      <c r="Y154" s="284"/>
      <c r="Z154" s="284"/>
    </row>
    <row r="155" ht="15.75" customHeight="1" spans="1:26">
      <c r="A155" s="284"/>
      <c r="B155" s="284"/>
      <c r="C155" s="284"/>
      <c r="D155" s="284"/>
      <c r="E155" s="284"/>
      <c r="F155" s="284"/>
      <c r="G155" s="284"/>
      <c r="H155" s="284"/>
      <c r="I155" s="284"/>
      <c r="J155" s="284"/>
      <c r="K155" s="284"/>
      <c r="L155" s="284"/>
      <c r="M155" s="300"/>
      <c r="N155" s="284"/>
      <c r="O155" s="284"/>
      <c r="P155" s="301"/>
      <c r="Q155" s="284"/>
      <c r="R155" s="284"/>
      <c r="S155" s="300"/>
      <c r="T155" s="284"/>
      <c r="U155" s="284"/>
      <c r="V155" s="284"/>
      <c r="W155" s="284"/>
      <c r="X155" s="284"/>
      <c r="Y155" s="284"/>
      <c r="Z155" s="284"/>
    </row>
    <row r="156" ht="15.75" customHeight="1" spans="1:26">
      <c r="A156" s="284"/>
      <c r="B156" s="284"/>
      <c r="C156" s="284"/>
      <c r="D156" s="284"/>
      <c r="E156" s="284"/>
      <c r="F156" s="284"/>
      <c r="G156" s="284"/>
      <c r="H156" s="284"/>
      <c r="I156" s="284"/>
      <c r="J156" s="284"/>
      <c r="K156" s="284"/>
      <c r="L156" s="284"/>
      <c r="M156" s="300"/>
      <c r="N156" s="284"/>
      <c r="O156" s="284"/>
      <c r="P156" s="301"/>
      <c r="Q156" s="284"/>
      <c r="R156" s="284"/>
      <c r="S156" s="300"/>
      <c r="T156" s="284"/>
      <c r="U156" s="284"/>
      <c r="V156" s="284"/>
      <c r="W156" s="284"/>
      <c r="X156" s="284"/>
      <c r="Y156" s="284"/>
      <c r="Z156" s="284"/>
    </row>
    <row r="157" ht="15.75" customHeight="1" spans="1:26">
      <c r="A157" s="284"/>
      <c r="B157" s="284"/>
      <c r="C157" s="284"/>
      <c r="D157" s="284"/>
      <c r="E157" s="284"/>
      <c r="F157" s="284"/>
      <c r="G157" s="284"/>
      <c r="H157" s="284"/>
      <c r="I157" s="284"/>
      <c r="J157" s="284"/>
      <c r="K157" s="284"/>
      <c r="L157" s="284"/>
      <c r="M157" s="300"/>
      <c r="N157" s="284"/>
      <c r="O157" s="284"/>
      <c r="P157" s="301"/>
      <c r="Q157" s="284"/>
      <c r="R157" s="284"/>
      <c r="S157" s="300"/>
      <c r="T157" s="284"/>
      <c r="U157" s="284"/>
      <c r="V157" s="284"/>
      <c r="W157" s="284"/>
      <c r="X157" s="284"/>
      <c r="Y157" s="284"/>
      <c r="Z157" s="284"/>
    </row>
    <row r="158" ht="15.75" customHeight="1" spans="1:26">
      <c r="A158" s="284"/>
      <c r="B158" s="284"/>
      <c r="C158" s="284"/>
      <c r="D158" s="284"/>
      <c r="E158" s="284"/>
      <c r="F158" s="284"/>
      <c r="G158" s="284"/>
      <c r="H158" s="284"/>
      <c r="I158" s="284"/>
      <c r="J158" s="284"/>
      <c r="K158" s="284"/>
      <c r="L158" s="284"/>
      <c r="M158" s="300"/>
      <c r="N158" s="284"/>
      <c r="O158" s="284"/>
      <c r="P158" s="301"/>
      <c r="Q158" s="284"/>
      <c r="R158" s="284"/>
      <c r="S158" s="300"/>
      <c r="T158" s="284"/>
      <c r="U158" s="284"/>
      <c r="V158" s="284"/>
      <c r="W158" s="284"/>
      <c r="X158" s="284"/>
      <c r="Y158" s="284"/>
      <c r="Z158" s="284"/>
    </row>
    <row r="159" ht="15.75" customHeight="1" spans="1:26">
      <c r="A159" s="284"/>
      <c r="B159" s="284"/>
      <c r="C159" s="284"/>
      <c r="D159" s="284"/>
      <c r="E159" s="284"/>
      <c r="F159" s="284"/>
      <c r="G159" s="284"/>
      <c r="H159" s="284"/>
      <c r="I159" s="284"/>
      <c r="J159" s="284"/>
      <c r="K159" s="284"/>
      <c r="L159" s="284"/>
      <c r="M159" s="300"/>
      <c r="N159" s="284"/>
      <c r="O159" s="284"/>
      <c r="P159" s="301"/>
      <c r="Q159" s="284"/>
      <c r="R159" s="284"/>
      <c r="S159" s="300"/>
      <c r="T159" s="284"/>
      <c r="U159" s="284"/>
      <c r="V159" s="284"/>
      <c r="W159" s="284"/>
      <c r="X159" s="284"/>
      <c r="Y159" s="284"/>
      <c r="Z159" s="284"/>
    </row>
    <row r="160" ht="15.75" customHeight="1" spans="1:26">
      <c r="A160" s="284"/>
      <c r="B160" s="284"/>
      <c r="C160" s="284"/>
      <c r="D160" s="284"/>
      <c r="E160" s="284"/>
      <c r="F160" s="284"/>
      <c r="G160" s="284"/>
      <c r="H160" s="284"/>
      <c r="I160" s="284"/>
      <c r="J160" s="284"/>
      <c r="K160" s="284"/>
      <c r="L160" s="284"/>
      <c r="M160" s="300"/>
      <c r="N160" s="284"/>
      <c r="O160" s="284"/>
      <c r="P160" s="301"/>
      <c r="Q160" s="284"/>
      <c r="R160" s="284"/>
      <c r="S160" s="300"/>
      <c r="T160" s="284"/>
      <c r="U160" s="284"/>
      <c r="V160" s="284"/>
      <c r="W160" s="284"/>
      <c r="X160" s="284"/>
      <c r="Y160" s="284"/>
      <c r="Z160" s="284"/>
    </row>
    <row r="161" ht="15.75" customHeight="1" spans="1:26">
      <c r="A161" s="284"/>
      <c r="B161" s="284"/>
      <c r="C161" s="284"/>
      <c r="D161" s="284"/>
      <c r="E161" s="284"/>
      <c r="F161" s="284"/>
      <c r="G161" s="284"/>
      <c r="H161" s="284"/>
      <c r="I161" s="284"/>
      <c r="J161" s="284"/>
      <c r="K161" s="284"/>
      <c r="L161" s="284"/>
      <c r="M161" s="300"/>
      <c r="N161" s="284"/>
      <c r="O161" s="284"/>
      <c r="P161" s="301"/>
      <c r="Q161" s="284"/>
      <c r="R161" s="284"/>
      <c r="S161" s="300"/>
      <c r="T161" s="284"/>
      <c r="U161" s="284"/>
      <c r="V161" s="284"/>
      <c r="W161" s="284"/>
      <c r="X161" s="284"/>
      <c r="Y161" s="284"/>
      <c r="Z161" s="284"/>
    </row>
    <row r="162" ht="15.75" customHeight="1" spans="1:26">
      <c r="A162" s="284"/>
      <c r="B162" s="284"/>
      <c r="C162" s="284"/>
      <c r="D162" s="284"/>
      <c r="E162" s="284"/>
      <c r="F162" s="284"/>
      <c r="G162" s="284"/>
      <c r="H162" s="284"/>
      <c r="I162" s="284"/>
      <c r="J162" s="284"/>
      <c r="K162" s="284"/>
      <c r="L162" s="284"/>
      <c r="M162" s="300"/>
      <c r="N162" s="284"/>
      <c r="O162" s="284"/>
      <c r="P162" s="301"/>
      <c r="Q162" s="284"/>
      <c r="R162" s="284"/>
      <c r="S162" s="300"/>
      <c r="T162" s="284"/>
      <c r="U162" s="284"/>
      <c r="V162" s="284"/>
      <c r="W162" s="284"/>
      <c r="X162" s="284"/>
      <c r="Y162" s="284"/>
      <c r="Z162" s="284"/>
    </row>
    <row r="163" ht="15.75" customHeight="1" spans="1:26">
      <c r="A163" s="284"/>
      <c r="B163" s="284"/>
      <c r="C163" s="284"/>
      <c r="D163" s="284"/>
      <c r="E163" s="284"/>
      <c r="F163" s="284"/>
      <c r="G163" s="284"/>
      <c r="H163" s="284"/>
      <c r="I163" s="284"/>
      <c r="J163" s="284"/>
      <c r="K163" s="284"/>
      <c r="L163" s="284"/>
      <c r="M163" s="300"/>
      <c r="N163" s="284"/>
      <c r="O163" s="284"/>
      <c r="P163" s="301"/>
      <c r="Q163" s="284"/>
      <c r="R163" s="284"/>
      <c r="S163" s="300"/>
      <c r="T163" s="284"/>
      <c r="U163" s="284"/>
      <c r="V163" s="284"/>
      <c r="W163" s="284"/>
      <c r="X163" s="284"/>
      <c r="Y163" s="284"/>
      <c r="Z163" s="284"/>
    </row>
    <row r="164" ht="15.75" customHeight="1" spans="1:26">
      <c r="A164" s="284"/>
      <c r="B164" s="284"/>
      <c r="C164" s="284"/>
      <c r="D164" s="284"/>
      <c r="E164" s="284"/>
      <c r="F164" s="284"/>
      <c r="G164" s="284"/>
      <c r="H164" s="284"/>
      <c r="I164" s="284"/>
      <c r="J164" s="284"/>
      <c r="K164" s="284"/>
      <c r="L164" s="284"/>
      <c r="M164" s="300"/>
      <c r="N164" s="284"/>
      <c r="O164" s="284"/>
      <c r="P164" s="301"/>
      <c r="Q164" s="284"/>
      <c r="R164" s="284"/>
      <c r="S164" s="300"/>
      <c r="T164" s="284"/>
      <c r="U164" s="284"/>
      <c r="V164" s="284"/>
      <c r="W164" s="284"/>
      <c r="X164" s="284"/>
      <c r="Y164" s="284"/>
      <c r="Z164" s="284"/>
    </row>
    <row r="165" ht="15.75" customHeight="1" spans="1:26">
      <c r="A165" s="284"/>
      <c r="B165" s="284"/>
      <c r="C165" s="284"/>
      <c r="D165" s="284"/>
      <c r="E165" s="284"/>
      <c r="F165" s="284"/>
      <c r="G165" s="284"/>
      <c r="H165" s="284"/>
      <c r="I165" s="284"/>
      <c r="J165" s="284"/>
      <c r="K165" s="284"/>
      <c r="L165" s="284"/>
      <c r="M165" s="300"/>
      <c r="N165" s="284"/>
      <c r="O165" s="284"/>
      <c r="P165" s="301"/>
      <c r="Q165" s="284"/>
      <c r="R165" s="284"/>
      <c r="S165" s="300"/>
      <c r="T165" s="284"/>
      <c r="U165" s="284"/>
      <c r="V165" s="284"/>
      <c r="W165" s="284"/>
      <c r="X165" s="284"/>
      <c r="Y165" s="284"/>
      <c r="Z165" s="284"/>
    </row>
    <row r="166" ht="15.75" customHeight="1" spans="1:26">
      <c r="A166" s="284"/>
      <c r="B166" s="284"/>
      <c r="C166" s="284"/>
      <c r="D166" s="284"/>
      <c r="E166" s="284"/>
      <c r="F166" s="284"/>
      <c r="G166" s="284"/>
      <c r="H166" s="284"/>
      <c r="I166" s="284"/>
      <c r="J166" s="284"/>
      <c r="K166" s="284"/>
      <c r="L166" s="284"/>
      <c r="M166" s="300"/>
      <c r="N166" s="284"/>
      <c r="O166" s="284"/>
      <c r="P166" s="301"/>
      <c r="Q166" s="284"/>
      <c r="R166" s="284"/>
      <c r="S166" s="300"/>
      <c r="T166" s="284"/>
      <c r="U166" s="284"/>
      <c r="V166" s="284"/>
      <c r="W166" s="284"/>
      <c r="X166" s="284"/>
      <c r="Y166" s="284"/>
      <c r="Z166" s="284"/>
    </row>
    <row r="167" ht="15.75" customHeight="1" spans="1:26">
      <c r="A167" s="284"/>
      <c r="B167" s="284"/>
      <c r="C167" s="284"/>
      <c r="D167" s="284"/>
      <c r="E167" s="284"/>
      <c r="F167" s="284"/>
      <c r="G167" s="284"/>
      <c r="H167" s="284"/>
      <c r="I167" s="284"/>
      <c r="J167" s="284"/>
      <c r="K167" s="284"/>
      <c r="L167" s="284"/>
      <c r="M167" s="300"/>
      <c r="N167" s="284"/>
      <c r="O167" s="284"/>
      <c r="P167" s="301"/>
      <c r="Q167" s="284"/>
      <c r="R167" s="284"/>
      <c r="S167" s="300"/>
      <c r="T167" s="284"/>
      <c r="U167" s="284"/>
      <c r="V167" s="284"/>
      <c r="W167" s="284"/>
      <c r="X167" s="284"/>
      <c r="Y167" s="284"/>
      <c r="Z167" s="284"/>
    </row>
    <row r="168" ht="15.75" customHeight="1" spans="1:26">
      <c r="A168" s="284"/>
      <c r="B168" s="284"/>
      <c r="C168" s="284"/>
      <c r="D168" s="284"/>
      <c r="E168" s="284"/>
      <c r="F168" s="284"/>
      <c r="G168" s="284"/>
      <c r="H168" s="284"/>
      <c r="I168" s="284"/>
      <c r="J168" s="284"/>
      <c r="K168" s="284"/>
      <c r="L168" s="284"/>
      <c r="M168" s="300"/>
      <c r="N168" s="284"/>
      <c r="O168" s="284"/>
      <c r="P168" s="301"/>
      <c r="Q168" s="284"/>
      <c r="R168" s="284"/>
      <c r="S168" s="300"/>
      <c r="T168" s="284"/>
      <c r="U168" s="284"/>
      <c r="V168" s="284"/>
      <c r="W168" s="284"/>
      <c r="X168" s="284"/>
      <c r="Y168" s="284"/>
      <c r="Z168" s="284"/>
    </row>
    <row r="169" ht="15.75" customHeight="1" spans="1:26">
      <c r="A169" s="284"/>
      <c r="B169" s="284"/>
      <c r="C169" s="284"/>
      <c r="D169" s="284"/>
      <c r="E169" s="284"/>
      <c r="F169" s="284"/>
      <c r="G169" s="284"/>
      <c r="H169" s="284"/>
      <c r="I169" s="284"/>
      <c r="J169" s="284"/>
      <c r="K169" s="284"/>
      <c r="L169" s="284"/>
      <c r="M169" s="300"/>
      <c r="N169" s="284"/>
      <c r="O169" s="284"/>
      <c r="P169" s="301"/>
      <c r="Q169" s="284"/>
      <c r="R169" s="284"/>
      <c r="S169" s="300"/>
      <c r="T169" s="284"/>
      <c r="U169" s="284"/>
      <c r="V169" s="284"/>
      <c r="W169" s="284"/>
      <c r="X169" s="284"/>
      <c r="Y169" s="284"/>
      <c r="Z169" s="284"/>
    </row>
    <row r="170" ht="15.75" customHeight="1" spans="1:26">
      <c r="A170" s="284"/>
      <c r="B170" s="284"/>
      <c r="C170" s="284"/>
      <c r="D170" s="284"/>
      <c r="E170" s="284"/>
      <c r="F170" s="284"/>
      <c r="G170" s="284"/>
      <c r="H170" s="284"/>
      <c r="I170" s="284"/>
      <c r="J170" s="284"/>
      <c r="K170" s="284"/>
      <c r="L170" s="284"/>
      <c r="M170" s="300"/>
      <c r="N170" s="284"/>
      <c r="O170" s="284"/>
      <c r="P170" s="301"/>
      <c r="Q170" s="284"/>
      <c r="R170" s="284"/>
      <c r="S170" s="300"/>
      <c r="T170" s="284"/>
      <c r="U170" s="284"/>
      <c r="V170" s="284"/>
      <c r="W170" s="284"/>
      <c r="X170" s="284"/>
      <c r="Y170" s="284"/>
      <c r="Z170" s="284"/>
    </row>
    <row r="171" ht="15.75" customHeight="1" spans="1:26">
      <c r="A171" s="284"/>
      <c r="B171" s="284"/>
      <c r="C171" s="284"/>
      <c r="D171" s="284"/>
      <c r="E171" s="284"/>
      <c r="F171" s="284"/>
      <c r="G171" s="284"/>
      <c r="H171" s="284"/>
      <c r="I171" s="284"/>
      <c r="J171" s="284"/>
      <c r="K171" s="284"/>
      <c r="L171" s="284"/>
      <c r="M171" s="300"/>
      <c r="N171" s="284"/>
      <c r="O171" s="284"/>
      <c r="P171" s="301"/>
      <c r="Q171" s="284"/>
      <c r="R171" s="284"/>
      <c r="S171" s="300"/>
      <c r="T171" s="284"/>
      <c r="U171" s="284"/>
      <c r="V171" s="284"/>
      <c r="W171" s="284"/>
      <c r="X171" s="284"/>
      <c r="Y171" s="284"/>
      <c r="Z171" s="284"/>
    </row>
    <row r="172" ht="15.75" customHeight="1" spans="1:26">
      <c r="A172" s="284"/>
      <c r="B172" s="284"/>
      <c r="C172" s="284"/>
      <c r="D172" s="284"/>
      <c r="E172" s="284"/>
      <c r="F172" s="284"/>
      <c r="G172" s="284"/>
      <c r="H172" s="284"/>
      <c r="I172" s="284"/>
      <c r="J172" s="284"/>
      <c r="K172" s="284"/>
      <c r="L172" s="284"/>
      <c r="M172" s="300"/>
      <c r="N172" s="284"/>
      <c r="O172" s="284"/>
      <c r="P172" s="301"/>
      <c r="Q172" s="284"/>
      <c r="R172" s="284"/>
      <c r="S172" s="300"/>
      <c r="T172" s="284"/>
      <c r="U172" s="284"/>
      <c r="V172" s="284"/>
      <c r="W172" s="284"/>
      <c r="X172" s="284"/>
      <c r="Y172" s="284"/>
      <c r="Z172" s="284"/>
    </row>
    <row r="173" ht="15.75" customHeight="1" spans="1:26">
      <c r="A173" s="284"/>
      <c r="B173" s="284"/>
      <c r="C173" s="284"/>
      <c r="D173" s="284"/>
      <c r="E173" s="284"/>
      <c r="F173" s="284"/>
      <c r="G173" s="284"/>
      <c r="H173" s="284"/>
      <c r="I173" s="284"/>
      <c r="J173" s="284"/>
      <c r="K173" s="284"/>
      <c r="L173" s="284"/>
      <c r="M173" s="300"/>
      <c r="N173" s="284"/>
      <c r="O173" s="284"/>
      <c r="P173" s="301"/>
      <c r="Q173" s="284"/>
      <c r="R173" s="284"/>
      <c r="S173" s="300"/>
      <c r="T173" s="284"/>
      <c r="U173" s="284"/>
      <c r="V173" s="284"/>
      <c r="W173" s="284"/>
      <c r="X173" s="284"/>
      <c r="Y173" s="284"/>
      <c r="Z173" s="284"/>
    </row>
    <row r="174" ht="15.75" customHeight="1" spans="1:26">
      <c r="A174" s="284"/>
      <c r="B174" s="284"/>
      <c r="C174" s="284"/>
      <c r="D174" s="284"/>
      <c r="E174" s="284"/>
      <c r="F174" s="284"/>
      <c r="G174" s="284"/>
      <c r="H174" s="284"/>
      <c r="I174" s="284"/>
      <c r="J174" s="284"/>
      <c r="K174" s="284"/>
      <c r="L174" s="284"/>
      <c r="M174" s="300"/>
      <c r="N174" s="284"/>
      <c r="O174" s="284"/>
      <c r="P174" s="301"/>
      <c r="Q174" s="284"/>
      <c r="R174" s="284"/>
      <c r="S174" s="300"/>
      <c r="T174" s="284"/>
      <c r="U174" s="284"/>
      <c r="V174" s="284"/>
      <c r="W174" s="284"/>
      <c r="X174" s="284"/>
      <c r="Y174" s="284"/>
      <c r="Z174" s="284"/>
    </row>
    <row r="175" ht="15.75" customHeight="1" spans="1:26">
      <c r="A175" s="284"/>
      <c r="B175" s="284"/>
      <c r="C175" s="284"/>
      <c r="D175" s="284"/>
      <c r="E175" s="284"/>
      <c r="F175" s="284"/>
      <c r="G175" s="284"/>
      <c r="H175" s="284"/>
      <c r="I175" s="284"/>
      <c r="J175" s="284"/>
      <c r="K175" s="284"/>
      <c r="L175" s="284"/>
      <c r="M175" s="300"/>
      <c r="N175" s="284"/>
      <c r="O175" s="284"/>
      <c r="P175" s="301"/>
      <c r="Q175" s="284"/>
      <c r="R175" s="284"/>
      <c r="S175" s="300"/>
      <c r="T175" s="284"/>
      <c r="U175" s="284"/>
      <c r="V175" s="284"/>
      <c r="W175" s="284"/>
      <c r="X175" s="284"/>
      <c r="Y175" s="284"/>
      <c r="Z175" s="284"/>
    </row>
    <row r="176" ht="15.75" customHeight="1" spans="1:26">
      <c r="A176" s="284"/>
      <c r="B176" s="284"/>
      <c r="C176" s="284"/>
      <c r="D176" s="284"/>
      <c r="E176" s="284"/>
      <c r="F176" s="284"/>
      <c r="G176" s="284"/>
      <c r="H176" s="284"/>
      <c r="I176" s="284"/>
      <c r="J176" s="284"/>
      <c r="K176" s="284"/>
      <c r="L176" s="284"/>
      <c r="M176" s="300"/>
      <c r="N176" s="284"/>
      <c r="O176" s="284"/>
      <c r="P176" s="301"/>
      <c r="Q176" s="284"/>
      <c r="R176" s="284"/>
      <c r="S176" s="300"/>
      <c r="T176" s="284"/>
      <c r="U176" s="284"/>
      <c r="V176" s="284"/>
      <c r="W176" s="284"/>
      <c r="X176" s="284"/>
      <c r="Y176" s="284"/>
      <c r="Z176" s="284"/>
    </row>
    <row r="177" ht="15.75" customHeight="1" spans="1:26">
      <c r="A177" s="284"/>
      <c r="B177" s="284"/>
      <c r="C177" s="284"/>
      <c r="D177" s="284"/>
      <c r="E177" s="284"/>
      <c r="F177" s="284"/>
      <c r="G177" s="284"/>
      <c r="H177" s="284"/>
      <c r="I177" s="284"/>
      <c r="J177" s="284"/>
      <c r="K177" s="284"/>
      <c r="L177" s="284"/>
      <c r="M177" s="300"/>
      <c r="N177" s="284"/>
      <c r="O177" s="284"/>
      <c r="P177" s="301"/>
      <c r="Q177" s="284"/>
      <c r="R177" s="284"/>
      <c r="S177" s="300"/>
      <c r="T177" s="284"/>
      <c r="U177" s="284"/>
      <c r="V177" s="284"/>
      <c r="W177" s="284"/>
      <c r="X177" s="284"/>
      <c r="Y177" s="284"/>
      <c r="Z177" s="284"/>
    </row>
    <row r="178" ht="15.75" customHeight="1" spans="1:26">
      <c r="A178" s="284"/>
      <c r="B178" s="284"/>
      <c r="C178" s="284"/>
      <c r="D178" s="284"/>
      <c r="E178" s="284"/>
      <c r="F178" s="284"/>
      <c r="G178" s="284"/>
      <c r="H178" s="284"/>
      <c r="I178" s="284"/>
      <c r="J178" s="284"/>
      <c r="K178" s="284"/>
      <c r="L178" s="284"/>
      <c r="M178" s="300"/>
      <c r="N178" s="284"/>
      <c r="O178" s="284"/>
      <c r="P178" s="301"/>
      <c r="Q178" s="284"/>
      <c r="R178" s="284"/>
      <c r="S178" s="300"/>
      <c r="T178" s="284"/>
      <c r="U178" s="284"/>
      <c r="V178" s="284"/>
      <c r="W178" s="284"/>
      <c r="X178" s="284"/>
      <c r="Y178" s="284"/>
      <c r="Z178" s="284"/>
    </row>
    <row r="179" ht="15.75" customHeight="1" spans="1:26">
      <c r="A179" s="284"/>
      <c r="B179" s="284"/>
      <c r="C179" s="284"/>
      <c r="D179" s="284"/>
      <c r="E179" s="284"/>
      <c r="F179" s="284"/>
      <c r="G179" s="284"/>
      <c r="H179" s="284"/>
      <c r="I179" s="284"/>
      <c r="J179" s="284"/>
      <c r="K179" s="284"/>
      <c r="L179" s="284"/>
      <c r="M179" s="300"/>
      <c r="N179" s="284"/>
      <c r="O179" s="284"/>
      <c r="P179" s="301"/>
      <c r="Q179" s="284"/>
      <c r="R179" s="284"/>
      <c r="S179" s="300"/>
      <c r="T179" s="284"/>
      <c r="U179" s="284"/>
      <c r="V179" s="284"/>
      <c r="W179" s="284"/>
      <c r="X179" s="284"/>
      <c r="Y179" s="284"/>
      <c r="Z179" s="284"/>
    </row>
    <row r="180" ht="15.75" customHeight="1" spans="1:26">
      <c r="A180" s="284"/>
      <c r="B180" s="284"/>
      <c r="C180" s="284"/>
      <c r="D180" s="284"/>
      <c r="E180" s="284"/>
      <c r="F180" s="284"/>
      <c r="G180" s="284"/>
      <c r="H180" s="284"/>
      <c r="I180" s="284"/>
      <c r="J180" s="284"/>
      <c r="K180" s="284"/>
      <c r="L180" s="284"/>
      <c r="M180" s="300"/>
      <c r="N180" s="284"/>
      <c r="O180" s="284"/>
      <c r="P180" s="301"/>
      <c r="Q180" s="284"/>
      <c r="R180" s="284"/>
      <c r="S180" s="300"/>
      <c r="T180" s="284"/>
      <c r="U180" s="284"/>
      <c r="V180" s="284"/>
      <c r="W180" s="284"/>
      <c r="X180" s="284"/>
      <c r="Y180" s="284"/>
      <c r="Z180" s="284"/>
    </row>
    <row r="181" ht="15.75" customHeight="1" spans="1:26">
      <c r="A181" s="284"/>
      <c r="B181" s="284"/>
      <c r="C181" s="284"/>
      <c r="D181" s="284"/>
      <c r="E181" s="284"/>
      <c r="F181" s="284"/>
      <c r="G181" s="284"/>
      <c r="H181" s="284"/>
      <c r="I181" s="284"/>
      <c r="J181" s="284"/>
      <c r="K181" s="284"/>
      <c r="L181" s="284"/>
      <c r="M181" s="300"/>
      <c r="N181" s="284"/>
      <c r="O181" s="284"/>
      <c r="P181" s="301"/>
      <c r="Q181" s="284"/>
      <c r="R181" s="284"/>
      <c r="S181" s="300"/>
      <c r="T181" s="284"/>
      <c r="U181" s="284"/>
      <c r="V181" s="284"/>
      <c r="W181" s="284"/>
      <c r="X181" s="284"/>
      <c r="Y181" s="284"/>
      <c r="Z181" s="284"/>
    </row>
    <row r="182" ht="15.75" customHeight="1" spans="1:26">
      <c r="A182" s="284"/>
      <c r="B182" s="284"/>
      <c r="C182" s="284"/>
      <c r="D182" s="284"/>
      <c r="E182" s="284"/>
      <c r="F182" s="284"/>
      <c r="G182" s="284"/>
      <c r="H182" s="284"/>
      <c r="I182" s="284"/>
      <c r="J182" s="284"/>
      <c r="K182" s="284"/>
      <c r="L182" s="284"/>
      <c r="M182" s="300"/>
      <c r="N182" s="284"/>
      <c r="O182" s="284"/>
      <c r="P182" s="301"/>
      <c r="Q182" s="284"/>
      <c r="R182" s="284"/>
      <c r="S182" s="300"/>
      <c r="T182" s="284"/>
      <c r="U182" s="284"/>
      <c r="V182" s="284"/>
      <c r="W182" s="284"/>
      <c r="X182" s="284"/>
      <c r="Y182" s="284"/>
      <c r="Z182" s="284"/>
    </row>
    <row r="183" ht="15.75" customHeight="1" spans="1:26">
      <c r="A183" s="284"/>
      <c r="B183" s="284"/>
      <c r="C183" s="284"/>
      <c r="D183" s="284"/>
      <c r="E183" s="284"/>
      <c r="F183" s="284"/>
      <c r="G183" s="284"/>
      <c r="H183" s="284"/>
      <c r="I183" s="284"/>
      <c r="J183" s="284"/>
      <c r="K183" s="284"/>
      <c r="L183" s="284"/>
      <c r="M183" s="300"/>
      <c r="N183" s="284"/>
      <c r="O183" s="284"/>
      <c r="P183" s="301"/>
      <c r="Q183" s="284"/>
      <c r="R183" s="284"/>
      <c r="S183" s="300"/>
      <c r="T183" s="284"/>
      <c r="U183" s="284"/>
      <c r="V183" s="284"/>
      <c r="W183" s="284"/>
      <c r="X183" s="284"/>
      <c r="Y183" s="284"/>
      <c r="Z183" s="284"/>
    </row>
    <row r="184" ht="15.75" customHeight="1" spans="1:26">
      <c r="A184" s="284"/>
      <c r="B184" s="284"/>
      <c r="C184" s="284"/>
      <c r="D184" s="284"/>
      <c r="E184" s="284"/>
      <c r="F184" s="284"/>
      <c r="G184" s="284"/>
      <c r="H184" s="284"/>
      <c r="I184" s="284"/>
      <c r="J184" s="284"/>
      <c r="K184" s="284"/>
      <c r="L184" s="284"/>
      <c r="M184" s="300"/>
      <c r="N184" s="284"/>
      <c r="O184" s="284"/>
      <c r="P184" s="301"/>
      <c r="Q184" s="284"/>
      <c r="R184" s="284"/>
      <c r="S184" s="300"/>
      <c r="T184" s="284"/>
      <c r="U184" s="284"/>
      <c r="V184" s="284"/>
      <c r="W184" s="284"/>
      <c r="X184" s="284"/>
      <c r="Y184" s="284"/>
      <c r="Z184" s="284"/>
    </row>
    <row r="185" ht="15.75" customHeight="1" spans="1:26">
      <c r="A185" s="284"/>
      <c r="B185" s="284"/>
      <c r="C185" s="284"/>
      <c r="D185" s="284"/>
      <c r="E185" s="284"/>
      <c r="F185" s="284"/>
      <c r="G185" s="284"/>
      <c r="H185" s="284"/>
      <c r="I185" s="284"/>
      <c r="J185" s="284"/>
      <c r="K185" s="284"/>
      <c r="L185" s="284"/>
      <c r="M185" s="300"/>
      <c r="N185" s="284"/>
      <c r="O185" s="284"/>
      <c r="P185" s="301"/>
      <c r="Q185" s="284"/>
      <c r="R185" s="284"/>
      <c r="S185" s="300"/>
      <c r="T185" s="284"/>
      <c r="U185" s="284"/>
      <c r="V185" s="284"/>
      <c r="W185" s="284"/>
      <c r="X185" s="284"/>
      <c r="Y185" s="284"/>
      <c r="Z185" s="284"/>
    </row>
    <row r="186" ht="15.75" customHeight="1" spans="1:26">
      <c r="A186" s="284"/>
      <c r="B186" s="284"/>
      <c r="C186" s="284"/>
      <c r="D186" s="284"/>
      <c r="E186" s="284"/>
      <c r="F186" s="284"/>
      <c r="G186" s="284"/>
      <c r="H186" s="284"/>
      <c r="I186" s="284"/>
      <c r="J186" s="284"/>
      <c r="K186" s="284"/>
      <c r="L186" s="284"/>
      <c r="M186" s="300"/>
      <c r="N186" s="284"/>
      <c r="O186" s="284"/>
      <c r="P186" s="301"/>
      <c r="Q186" s="284"/>
      <c r="R186" s="284"/>
      <c r="S186" s="300"/>
      <c r="T186" s="284"/>
      <c r="U186" s="284"/>
      <c r="V186" s="284"/>
      <c r="W186" s="284"/>
      <c r="X186" s="284"/>
      <c r="Y186" s="284"/>
      <c r="Z186" s="284"/>
    </row>
    <row r="187" ht="15.75" customHeight="1" spans="1:26">
      <c r="A187" s="284"/>
      <c r="B187" s="284"/>
      <c r="C187" s="284"/>
      <c r="D187" s="284"/>
      <c r="E187" s="284"/>
      <c r="F187" s="284"/>
      <c r="G187" s="284"/>
      <c r="H187" s="284"/>
      <c r="I187" s="284"/>
      <c r="J187" s="284"/>
      <c r="K187" s="284"/>
      <c r="L187" s="284"/>
      <c r="M187" s="300"/>
      <c r="N187" s="284"/>
      <c r="O187" s="284"/>
      <c r="P187" s="301"/>
      <c r="Q187" s="284"/>
      <c r="R187" s="284"/>
      <c r="S187" s="300"/>
      <c r="T187" s="284"/>
      <c r="U187" s="284"/>
      <c r="V187" s="284"/>
      <c r="W187" s="284"/>
      <c r="X187" s="284"/>
      <c r="Y187" s="284"/>
      <c r="Z187" s="284"/>
    </row>
    <row r="188" ht="15.75" customHeight="1" spans="1:26">
      <c r="A188" s="284"/>
      <c r="B188" s="284"/>
      <c r="C188" s="284"/>
      <c r="D188" s="284"/>
      <c r="E188" s="284"/>
      <c r="F188" s="284"/>
      <c r="G188" s="284"/>
      <c r="H188" s="284"/>
      <c r="I188" s="284"/>
      <c r="J188" s="284"/>
      <c r="K188" s="284"/>
      <c r="L188" s="284"/>
      <c r="M188" s="300"/>
      <c r="N188" s="284"/>
      <c r="O188" s="284"/>
      <c r="P188" s="301"/>
      <c r="Q188" s="284"/>
      <c r="R188" s="284"/>
      <c r="S188" s="300"/>
      <c r="T188" s="284"/>
      <c r="U188" s="284"/>
      <c r="V188" s="284"/>
      <c r="W188" s="284"/>
      <c r="X188" s="284"/>
      <c r="Y188" s="284"/>
      <c r="Z188" s="284"/>
    </row>
    <row r="189" ht="15.75" customHeight="1" spans="1:26">
      <c r="A189" s="284"/>
      <c r="B189" s="284"/>
      <c r="C189" s="284"/>
      <c r="D189" s="284"/>
      <c r="E189" s="284"/>
      <c r="F189" s="284"/>
      <c r="G189" s="284"/>
      <c r="H189" s="284"/>
      <c r="I189" s="284"/>
      <c r="J189" s="284"/>
      <c r="K189" s="284"/>
      <c r="L189" s="284"/>
      <c r="M189" s="300"/>
      <c r="N189" s="284"/>
      <c r="O189" s="284"/>
      <c r="P189" s="301"/>
      <c r="Q189" s="284"/>
      <c r="R189" s="284"/>
      <c r="S189" s="300"/>
      <c r="T189" s="284"/>
      <c r="U189" s="284"/>
      <c r="V189" s="284"/>
      <c r="W189" s="284"/>
      <c r="X189" s="284"/>
      <c r="Y189" s="284"/>
      <c r="Z189" s="284"/>
    </row>
    <row r="190" ht="15.75" customHeight="1" spans="1:26">
      <c r="A190" s="284"/>
      <c r="B190" s="284"/>
      <c r="C190" s="284"/>
      <c r="D190" s="284"/>
      <c r="E190" s="284"/>
      <c r="F190" s="284"/>
      <c r="G190" s="284"/>
      <c r="H190" s="284"/>
      <c r="I190" s="284"/>
      <c r="J190" s="284"/>
      <c r="K190" s="284"/>
      <c r="L190" s="284"/>
      <c r="M190" s="300"/>
      <c r="N190" s="284"/>
      <c r="O190" s="284"/>
      <c r="P190" s="301"/>
      <c r="Q190" s="284"/>
      <c r="R190" s="284"/>
      <c r="S190" s="300"/>
      <c r="T190" s="284"/>
      <c r="U190" s="284"/>
      <c r="V190" s="284"/>
      <c r="W190" s="284"/>
      <c r="X190" s="284"/>
      <c r="Y190" s="284"/>
      <c r="Z190" s="284"/>
    </row>
    <row r="191" ht="15.75" customHeight="1" spans="1:26">
      <c r="A191" s="284"/>
      <c r="B191" s="284"/>
      <c r="C191" s="284"/>
      <c r="D191" s="284"/>
      <c r="E191" s="284"/>
      <c r="F191" s="284"/>
      <c r="G191" s="284"/>
      <c r="H191" s="284"/>
      <c r="I191" s="284"/>
      <c r="J191" s="284"/>
      <c r="K191" s="284"/>
      <c r="L191" s="284"/>
      <c r="M191" s="300"/>
      <c r="N191" s="284"/>
      <c r="O191" s="284"/>
      <c r="P191" s="301"/>
      <c r="Q191" s="284"/>
      <c r="R191" s="284"/>
      <c r="S191" s="300"/>
      <c r="T191" s="284"/>
      <c r="U191" s="284"/>
      <c r="V191" s="284"/>
      <c r="W191" s="284"/>
      <c r="X191" s="284"/>
      <c r="Y191" s="284"/>
      <c r="Z191" s="284"/>
    </row>
    <row r="192" ht="15.75" customHeight="1" spans="1:26">
      <c r="A192" s="284"/>
      <c r="B192" s="284"/>
      <c r="C192" s="284"/>
      <c r="D192" s="284"/>
      <c r="E192" s="284"/>
      <c r="F192" s="284"/>
      <c r="G192" s="284"/>
      <c r="H192" s="284"/>
      <c r="I192" s="284"/>
      <c r="J192" s="284"/>
      <c r="K192" s="284"/>
      <c r="L192" s="284"/>
      <c r="M192" s="300"/>
      <c r="N192" s="284"/>
      <c r="O192" s="284"/>
      <c r="P192" s="301"/>
      <c r="Q192" s="284"/>
      <c r="R192" s="284"/>
      <c r="S192" s="300"/>
      <c r="T192" s="284"/>
      <c r="U192" s="284"/>
      <c r="V192" s="284"/>
      <c r="W192" s="284"/>
      <c r="X192" s="284"/>
      <c r="Y192" s="284"/>
      <c r="Z192" s="284"/>
    </row>
    <row r="193" ht="15.75" customHeight="1" spans="1:26">
      <c r="A193" s="284"/>
      <c r="B193" s="284"/>
      <c r="C193" s="284"/>
      <c r="D193" s="284"/>
      <c r="E193" s="284"/>
      <c r="F193" s="284"/>
      <c r="G193" s="284"/>
      <c r="H193" s="284"/>
      <c r="I193" s="284"/>
      <c r="J193" s="284"/>
      <c r="K193" s="284"/>
      <c r="L193" s="284"/>
      <c r="M193" s="300"/>
      <c r="N193" s="284"/>
      <c r="O193" s="284"/>
      <c r="P193" s="301"/>
      <c r="Q193" s="284"/>
      <c r="R193" s="284"/>
      <c r="S193" s="300"/>
      <c r="T193" s="284"/>
      <c r="U193" s="284"/>
      <c r="V193" s="284"/>
      <c r="W193" s="284"/>
      <c r="X193" s="284"/>
      <c r="Y193" s="284"/>
      <c r="Z193" s="284"/>
    </row>
    <row r="194" ht="15.75" customHeight="1" spans="1:26">
      <c r="A194" s="284"/>
      <c r="B194" s="284"/>
      <c r="C194" s="284"/>
      <c r="D194" s="284"/>
      <c r="E194" s="284"/>
      <c r="F194" s="284"/>
      <c r="G194" s="284"/>
      <c r="H194" s="284"/>
      <c r="I194" s="284"/>
      <c r="J194" s="284"/>
      <c r="K194" s="284"/>
      <c r="L194" s="284"/>
      <c r="M194" s="300"/>
      <c r="N194" s="284"/>
      <c r="O194" s="284"/>
      <c r="P194" s="301"/>
      <c r="Q194" s="284"/>
      <c r="R194" s="284"/>
      <c r="S194" s="300"/>
      <c r="T194" s="284"/>
      <c r="U194" s="284"/>
      <c r="V194" s="284"/>
      <c r="W194" s="284"/>
      <c r="X194" s="284"/>
      <c r="Y194" s="284"/>
      <c r="Z194" s="284"/>
    </row>
    <row r="195" ht="15.75" customHeight="1" spans="1:26">
      <c r="A195" s="284"/>
      <c r="B195" s="284"/>
      <c r="C195" s="284"/>
      <c r="D195" s="284"/>
      <c r="E195" s="284"/>
      <c r="F195" s="284"/>
      <c r="G195" s="284"/>
      <c r="H195" s="284"/>
      <c r="I195" s="284"/>
      <c r="J195" s="284"/>
      <c r="K195" s="284"/>
      <c r="L195" s="284"/>
      <c r="M195" s="300"/>
      <c r="N195" s="284"/>
      <c r="O195" s="284"/>
      <c r="P195" s="301"/>
      <c r="Q195" s="284"/>
      <c r="R195" s="284"/>
      <c r="S195" s="300"/>
      <c r="T195" s="284"/>
      <c r="U195" s="284"/>
      <c r="V195" s="284"/>
      <c r="W195" s="284"/>
      <c r="X195" s="284"/>
      <c r="Y195" s="284"/>
      <c r="Z195" s="284"/>
    </row>
    <row r="196" ht="15.75" customHeight="1" spans="1:26">
      <c r="A196" s="284"/>
      <c r="B196" s="284"/>
      <c r="C196" s="284"/>
      <c r="D196" s="284"/>
      <c r="E196" s="284"/>
      <c r="F196" s="284"/>
      <c r="G196" s="284"/>
      <c r="H196" s="284"/>
      <c r="I196" s="284"/>
      <c r="J196" s="284"/>
      <c r="K196" s="284"/>
      <c r="L196" s="284"/>
      <c r="M196" s="300"/>
      <c r="N196" s="284"/>
      <c r="O196" s="284"/>
      <c r="P196" s="301"/>
      <c r="Q196" s="284"/>
      <c r="R196" s="284"/>
      <c r="S196" s="300"/>
      <c r="T196" s="284"/>
      <c r="U196" s="284"/>
      <c r="V196" s="284"/>
      <c r="W196" s="284"/>
      <c r="X196" s="284"/>
      <c r="Y196" s="284"/>
      <c r="Z196" s="284"/>
    </row>
    <row r="197" ht="15.75" customHeight="1" spans="1:26">
      <c r="A197" s="284"/>
      <c r="B197" s="284"/>
      <c r="C197" s="284"/>
      <c r="D197" s="284"/>
      <c r="E197" s="284"/>
      <c r="F197" s="284"/>
      <c r="G197" s="284"/>
      <c r="H197" s="284"/>
      <c r="I197" s="284"/>
      <c r="J197" s="284"/>
      <c r="K197" s="284"/>
      <c r="L197" s="284"/>
      <c r="M197" s="300"/>
      <c r="N197" s="284"/>
      <c r="O197" s="284"/>
      <c r="P197" s="301"/>
      <c r="Q197" s="284"/>
      <c r="R197" s="284"/>
      <c r="S197" s="300"/>
      <c r="T197" s="284"/>
      <c r="U197" s="284"/>
      <c r="V197" s="284"/>
      <c r="W197" s="284"/>
      <c r="X197" s="284"/>
      <c r="Y197" s="284"/>
      <c r="Z197" s="284"/>
    </row>
    <row r="198" ht="15.75" customHeight="1" spans="1:26">
      <c r="A198" s="284"/>
      <c r="B198" s="284"/>
      <c r="C198" s="284"/>
      <c r="D198" s="284"/>
      <c r="E198" s="284"/>
      <c r="F198" s="284"/>
      <c r="G198" s="284"/>
      <c r="H198" s="284"/>
      <c r="I198" s="284"/>
      <c r="J198" s="284"/>
      <c r="K198" s="284"/>
      <c r="L198" s="284"/>
      <c r="M198" s="300"/>
      <c r="N198" s="284"/>
      <c r="O198" s="284"/>
      <c r="P198" s="301"/>
      <c r="Q198" s="284"/>
      <c r="R198" s="284"/>
      <c r="S198" s="300"/>
      <c r="T198" s="284"/>
      <c r="U198" s="284"/>
      <c r="V198" s="284"/>
      <c r="W198" s="284"/>
      <c r="X198" s="284"/>
      <c r="Y198" s="284"/>
      <c r="Z198" s="284"/>
    </row>
    <row r="199" ht="15.75" customHeight="1" spans="1:26">
      <c r="A199" s="284"/>
      <c r="B199" s="284"/>
      <c r="C199" s="284"/>
      <c r="D199" s="284"/>
      <c r="E199" s="284"/>
      <c r="F199" s="284"/>
      <c r="G199" s="284"/>
      <c r="H199" s="284"/>
      <c r="I199" s="284"/>
      <c r="J199" s="284"/>
      <c r="K199" s="284"/>
      <c r="L199" s="284"/>
      <c r="M199" s="300"/>
      <c r="N199" s="284"/>
      <c r="O199" s="284"/>
      <c r="P199" s="301"/>
      <c r="Q199" s="284"/>
      <c r="R199" s="284"/>
      <c r="S199" s="300"/>
      <c r="T199" s="284"/>
      <c r="U199" s="284"/>
      <c r="V199" s="284"/>
      <c r="W199" s="284"/>
      <c r="X199" s="284"/>
      <c r="Y199" s="284"/>
      <c r="Z199" s="284"/>
    </row>
    <row r="200" ht="15.75" customHeight="1" spans="1:26">
      <c r="A200" s="284"/>
      <c r="B200" s="284"/>
      <c r="C200" s="284"/>
      <c r="D200" s="284"/>
      <c r="E200" s="284"/>
      <c r="F200" s="284"/>
      <c r="G200" s="284"/>
      <c r="H200" s="284"/>
      <c r="I200" s="284"/>
      <c r="J200" s="284"/>
      <c r="K200" s="284"/>
      <c r="L200" s="284"/>
      <c r="M200" s="300"/>
      <c r="N200" s="284"/>
      <c r="O200" s="284"/>
      <c r="P200" s="301"/>
      <c r="Q200" s="284"/>
      <c r="R200" s="284"/>
      <c r="S200" s="300"/>
      <c r="T200" s="284"/>
      <c r="U200" s="284"/>
      <c r="V200" s="284"/>
      <c r="W200" s="284"/>
      <c r="X200" s="284"/>
      <c r="Y200" s="284"/>
      <c r="Z200" s="284"/>
    </row>
    <row r="201" ht="15.75" customHeight="1" spans="1:26">
      <c r="A201" s="284"/>
      <c r="B201" s="284"/>
      <c r="C201" s="284"/>
      <c r="D201" s="284"/>
      <c r="E201" s="284"/>
      <c r="F201" s="284"/>
      <c r="G201" s="284"/>
      <c r="H201" s="284"/>
      <c r="I201" s="284"/>
      <c r="J201" s="284"/>
      <c r="K201" s="284"/>
      <c r="L201" s="284"/>
      <c r="M201" s="300"/>
      <c r="N201" s="284"/>
      <c r="O201" s="284"/>
      <c r="P201" s="301"/>
      <c r="Q201" s="284"/>
      <c r="R201" s="284"/>
      <c r="S201" s="300"/>
      <c r="T201" s="284"/>
      <c r="U201" s="284"/>
      <c r="V201" s="284"/>
      <c r="W201" s="284"/>
      <c r="X201" s="284"/>
      <c r="Y201" s="284"/>
      <c r="Z201" s="284"/>
    </row>
    <row r="202" ht="15.75" customHeight="1" spans="1:26">
      <c r="A202" s="284"/>
      <c r="B202" s="284"/>
      <c r="C202" s="284"/>
      <c r="D202" s="284"/>
      <c r="E202" s="284"/>
      <c r="F202" s="284"/>
      <c r="G202" s="284"/>
      <c r="H202" s="284"/>
      <c r="I202" s="284"/>
      <c r="J202" s="284"/>
      <c r="K202" s="284"/>
      <c r="L202" s="284"/>
      <c r="M202" s="300"/>
      <c r="N202" s="284"/>
      <c r="O202" s="284"/>
      <c r="P202" s="301"/>
      <c r="Q202" s="284"/>
      <c r="R202" s="284"/>
      <c r="S202" s="300"/>
      <c r="T202" s="284"/>
      <c r="U202" s="284"/>
      <c r="V202" s="284"/>
      <c r="W202" s="284"/>
      <c r="X202" s="284"/>
      <c r="Y202" s="284"/>
      <c r="Z202" s="284"/>
    </row>
    <row r="203" ht="15.75" customHeight="1" spans="1:26">
      <c r="A203" s="284"/>
      <c r="B203" s="284"/>
      <c r="C203" s="284"/>
      <c r="D203" s="284"/>
      <c r="E203" s="284"/>
      <c r="F203" s="284"/>
      <c r="G203" s="284"/>
      <c r="H203" s="284"/>
      <c r="I203" s="284"/>
      <c r="J203" s="284"/>
      <c r="K203" s="284"/>
      <c r="L203" s="284"/>
      <c r="M203" s="300"/>
      <c r="N203" s="284"/>
      <c r="O203" s="284"/>
      <c r="P203" s="301"/>
      <c r="Q203" s="284"/>
      <c r="R203" s="284"/>
      <c r="S203" s="300"/>
      <c r="T203" s="284"/>
      <c r="U203" s="284"/>
      <c r="V203" s="284"/>
      <c r="W203" s="284"/>
      <c r="X203" s="284"/>
      <c r="Y203" s="284"/>
      <c r="Z203" s="284"/>
    </row>
    <row r="204" ht="15.75" customHeight="1" spans="1:26">
      <c r="A204" s="284"/>
      <c r="B204" s="284"/>
      <c r="C204" s="284"/>
      <c r="D204" s="284"/>
      <c r="E204" s="284"/>
      <c r="F204" s="284"/>
      <c r="G204" s="284"/>
      <c r="H204" s="284"/>
      <c r="I204" s="284"/>
      <c r="J204" s="284"/>
      <c r="K204" s="284"/>
      <c r="L204" s="284"/>
      <c r="M204" s="300"/>
      <c r="N204" s="284"/>
      <c r="O204" s="284"/>
      <c r="P204" s="301"/>
      <c r="Q204" s="284"/>
      <c r="R204" s="284"/>
      <c r="S204" s="300"/>
      <c r="T204" s="284"/>
      <c r="U204" s="284"/>
      <c r="V204" s="284"/>
      <c r="W204" s="284"/>
      <c r="X204" s="284"/>
      <c r="Y204" s="284"/>
      <c r="Z204" s="284"/>
    </row>
    <row r="205" ht="15.75" customHeight="1" spans="1:26">
      <c r="A205" s="284"/>
      <c r="B205" s="284"/>
      <c r="C205" s="284"/>
      <c r="D205" s="284"/>
      <c r="E205" s="284"/>
      <c r="F205" s="284"/>
      <c r="G205" s="284"/>
      <c r="H205" s="284"/>
      <c r="I205" s="284"/>
      <c r="J205" s="284"/>
      <c r="K205" s="284"/>
      <c r="L205" s="284"/>
      <c r="M205" s="300"/>
      <c r="N205" s="284"/>
      <c r="O205" s="284"/>
      <c r="P205" s="301"/>
      <c r="Q205" s="284"/>
      <c r="R205" s="284"/>
      <c r="S205" s="300"/>
      <c r="T205" s="284"/>
      <c r="U205" s="284"/>
      <c r="V205" s="284"/>
      <c r="W205" s="284"/>
      <c r="X205" s="284"/>
      <c r="Y205" s="284"/>
      <c r="Z205" s="284"/>
    </row>
    <row r="206" ht="15.75" customHeight="1" spans="1:26">
      <c r="A206" s="284"/>
      <c r="B206" s="284"/>
      <c r="C206" s="284"/>
      <c r="D206" s="284"/>
      <c r="E206" s="284"/>
      <c r="F206" s="284"/>
      <c r="G206" s="284"/>
      <c r="H206" s="284"/>
      <c r="I206" s="284"/>
      <c r="J206" s="284"/>
      <c r="K206" s="284"/>
      <c r="L206" s="284"/>
      <c r="M206" s="300"/>
      <c r="N206" s="284"/>
      <c r="O206" s="284"/>
      <c r="P206" s="301"/>
      <c r="Q206" s="284"/>
      <c r="R206" s="284"/>
      <c r="S206" s="300"/>
      <c r="T206" s="284"/>
      <c r="U206" s="284"/>
      <c r="V206" s="284"/>
      <c r="W206" s="284"/>
      <c r="X206" s="284"/>
      <c r="Y206" s="284"/>
      <c r="Z206" s="284"/>
    </row>
    <row r="207" ht="15.75" customHeight="1" spans="1:26">
      <c r="A207" s="284"/>
      <c r="B207" s="284"/>
      <c r="C207" s="284"/>
      <c r="D207" s="284"/>
      <c r="E207" s="284"/>
      <c r="F207" s="284"/>
      <c r="G207" s="284"/>
      <c r="H207" s="284"/>
      <c r="I207" s="284"/>
      <c r="J207" s="284"/>
      <c r="K207" s="284"/>
      <c r="L207" s="284"/>
      <c r="M207" s="300"/>
      <c r="N207" s="284"/>
      <c r="O207" s="284"/>
      <c r="P207" s="301"/>
      <c r="Q207" s="284"/>
      <c r="R207" s="284"/>
      <c r="S207" s="300"/>
      <c r="T207" s="284"/>
      <c r="U207" s="284"/>
      <c r="V207" s="284"/>
      <c r="W207" s="284"/>
      <c r="X207" s="284"/>
      <c r="Y207" s="284"/>
      <c r="Z207" s="284"/>
    </row>
    <row r="208" ht="15.75" customHeight="1" spans="1:26">
      <c r="A208" s="284"/>
      <c r="B208" s="284"/>
      <c r="C208" s="284"/>
      <c r="D208" s="284"/>
      <c r="E208" s="284"/>
      <c r="F208" s="284"/>
      <c r="G208" s="284"/>
      <c r="H208" s="284"/>
      <c r="I208" s="284"/>
      <c r="J208" s="284"/>
      <c r="K208" s="284"/>
      <c r="L208" s="284"/>
      <c r="M208" s="300"/>
      <c r="N208" s="284"/>
      <c r="O208" s="284"/>
      <c r="P208" s="301"/>
      <c r="Q208" s="284"/>
      <c r="R208" s="284"/>
      <c r="S208" s="300"/>
      <c r="T208" s="284"/>
      <c r="U208" s="284"/>
      <c r="V208" s="284"/>
      <c r="W208" s="284"/>
      <c r="X208" s="284"/>
      <c r="Y208" s="284"/>
      <c r="Z208" s="284"/>
    </row>
    <row r="209" ht="15.75" customHeight="1" spans="1:26">
      <c r="A209" s="284"/>
      <c r="B209" s="284"/>
      <c r="C209" s="284"/>
      <c r="D209" s="284"/>
      <c r="E209" s="284"/>
      <c r="F209" s="284"/>
      <c r="G209" s="284"/>
      <c r="H209" s="284"/>
      <c r="I209" s="284"/>
      <c r="J209" s="284"/>
      <c r="K209" s="284"/>
      <c r="L209" s="284"/>
      <c r="M209" s="300"/>
      <c r="N209" s="284"/>
      <c r="O209" s="284"/>
      <c r="P209" s="301"/>
      <c r="Q209" s="284"/>
      <c r="R209" s="284"/>
      <c r="S209" s="300"/>
      <c r="T209" s="284"/>
      <c r="U209" s="284"/>
      <c r="V209" s="284"/>
      <c r="W209" s="284"/>
      <c r="X209" s="284"/>
      <c r="Y209" s="284"/>
      <c r="Z209" s="284"/>
    </row>
    <row r="210" ht="15.75" customHeight="1" spans="1:26">
      <c r="A210" s="284"/>
      <c r="B210" s="284"/>
      <c r="C210" s="284"/>
      <c r="D210" s="284"/>
      <c r="E210" s="284"/>
      <c r="F210" s="284"/>
      <c r="G210" s="284"/>
      <c r="H210" s="284"/>
      <c r="I210" s="284"/>
      <c r="J210" s="284"/>
      <c r="K210" s="284"/>
      <c r="L210" s="284"/>
      <c r="M210" s="300"/>
      <c r="N210" s="284"/>
      <c r="O210" s="284"/>
      <c r="P210" s="301"/>
      <c r="Q210" s="284"/>
      <c r="R210" s="284"/>
      <c r="S210" s="300"/>
      <c r="T210" s="284"/>
      <c r="U210" s="284"/>
      <c r="V210" s="284"/>
      <c r="W210" s="284"/>
      <c r="X210" s="284"/>
      <c r="Y210" s="284"/>
      <c r="Z210" s="284"/>
    </row>
    <row r="211" ht="15.75" customHeight="1" spans="1:26">
      <c r="A211" s="284"/>
      <c r="B211" s="284"/>
      <c r="C211" s="284"/>
      <c r="D211" s="284"/>
      <c r="E211" s="284"/>
      <c r="F211" s="284"/>
      <c r="G211" s="284"/>
      <c r="H211" s="284"/>
      <c r="I211" s="284"/>
      <c r="J211" s="284"/>
      <c r="K211" s="284"/>
      <c r="L211" s="284"/>
      <c r="M211" s="300"/>
      <c r="N211" s="284"/>
      <c r="O211" s="284"/>
      <c r="P211" s="301"/>
      <c r="Q211" s="284"/>
      <c r="R211" s="284"/>
      <c r="S211" s="300"/>
      <c r="T211" s="284"/>
      <c r="U211" s="284"/>
      <c r="V211" s="284"/>
      <c r="W211" s="284"/>
      <c r="X211" s="284"/>
      <c r="Y211" s="284"/>
      <c r="Z211" s="284"/>
    </row>
    <row r="212" ht="15.75" customHeight="1" spans="1:26">
      <c r="A212" s="284"/>
      <c r="B212" s="284"/>
      <c r="C212" s="284"/>
      <c r="D212" s="284"/>
      <c r="E212" s="284"/>
      <c r="F212" s="284"/>
      <c r="G212" s="284"/>
      <c r="H212" s="284"/>
      <c r="I212" s="284"/>
      <c r="J212" s="284"/>
      <c r="K212" s="284"/>
      <c r="L212" s="284"/>
      <c r="M212" s="300"/>
      <c r="N212" s="284"/>
      <c r="O212" s="284"/>
      <c r="P212" s="301"/>
      <c r="Q212" s="284"/>
      <c r="R212" s="284"/>
      <c r="S212" s="300"/>
      <c r="T212" s="284"/>
      <c r="U212" s="284"/>
      <c r="V212" s="284"/>
      <c r="W212" s="284"/>
      <c r="X212" s="284"/>
      <c r="Y212" s="284"/>
      <c r="Z212" s="284"/>
    </row>
    <row r="213" ht="15.75" customHeight="1" spans="1:26">
      <c r="A213" s="284"/>
      <c r="B213" s="284"/>
      <c r="C213" s="284"/>
      <c r="D213" s="284"/>
      <c r="E213" s="284"/>
      <c r="F213" s="284"/>
      <c r="G213" s="284"/>
      <c r="H213" s="284"/>
      <c r="I213" s="284"/>
      <c r="J213" s="284"/>
      <c r="K213" s="284"/>
      <c r="L213" s="284"/>
      <c r="M213" s="300"/>
      <c r="N213" s="284"/>
      <c r="O213" s="284"/>
      <c r="P213" s="301"/>
      <c r="Q213" s="284"/>
      <c r="R213" s="284"/>
      <c r="S213" s="300"/>
      <c r="T213" s="284"/>
      <c r="U213" s="284"/>
      <c r="V213" s="284"/>
      <c r="W213" s="284"/>
      <c r="X213" s="284"/>
      <c r="Y213" s="284"/>
      <c r="Z213" s="284"/>
    </row>
    <row r="214" ht="15.75" customHeight="1" spans="1:26">
      <c r="A214" s="284"/>
      <c r="B214" s="284"/>
      <c r="C214" s="284"/>
      <c r="D214" s="284"/>
      <c r="E214" s="284"/>
      <c r="F214" s="284"/>
      <c r="G214" s="284"/>
      <c r="H214" s="284"/>
      <c r="I214" s="284"/>
      <c r="J214" s="284"/>
      <c r="K214" s="284"/>
      <c r="L214" s="284"/>
      <c r="M214" s="300"/>
      <c r="N214" s="284"/>
      <c r="O214" s="284"/>
      <c r="P214" s="301"/>
      <c r="Q214" s="284"/>
      <c r="R214" s="284"/>
      <c r="S214" s="300"/>
      <c r="T214" s="284"/>
      <c r="U214" s="284"/>
      <c r="V214" s="284"/>
      <c r="W214" s="284"/>
      <c r="X214" s="284"/>
      <c r="Y214" s="284"/>
      <c r="Z214" s="284"/>
    </row>
    <row r="215" ht="15.75" customHeight="1" spans="1:26">
      <c r="A215" s="284"/>
      <c r="B215" s="284"/>
      <c r="C215" s="284"/>
      <c r="D215" s="284"/>
      <c r="E215" s="284"/>
      <c r="F215" s="284"/>
      <c r="G215" s="284"/>
      <c r="H215" s="284"/>
      <c r="I215" s="284"/>
      <c r="J215" s="284"/>
      <c r="K215" s="284"/>
      <c r="L215" s="284"/>
      <c r="M215" s="300"/>
      <c r="N215" s="284"/>
      <c r="O215" s="284"/>
      <c r="P215" s="301"/>
      <c r="Q215" s="284"/>
      <c r="R215" s="284"/>
      <c r="S215" s="300"/>
      <c r="T215" s="284"/>
      <c r="U215" s="284"/>
      <c r="V215" s="284"/>
      <c r="W215" s="284"/>
      <c r="X215" s="284"/>
      <c r="Y215" s="284"/>
      <c r="Z215" s="284"/>
    </row>
    <row r="216" ht="15.75" customHeight="1" spans="1:26">
      <c r="A216" s="284"/>
      <c r="B216" s="284"/>
      <c r="C216" s="284"/>
      <c r="D216" s="284"/>
      <c r="E216" s="284"/>
      <c r="F216" s="284"/>
      <c r="G216" s="284"/>
      <c r="H216" s="284"/>
      <c r="I216" s="284"/>
      <c r="J216" s="284"/>
      <c r="K216" s="284"/>
      <c r="L216" s="284"/>
      <c r="M216" s="300"/>
      <c r="N216" s="284"/>
      <c r="O216" s="284"/>
      <c r="P216" s="301"/>
      <c r="Q216" s="284"/>
      <c r="R216" s="284"/>
      <c r="S216" s="300"/>
      <c r="T216" s="284"/>
      <c r="U216" s="284"/>
      <c r="V216" s="284"/>
      <c r="W216" s="284"/>
      <c r="X216" s="284"/>
      <c r="Y216" s="284"/>
      <c r="Z216" s="284"/>
    </row>
    <row r="217" ht="15.75" customHeight="1" spans="1:26">
      <c r="A217" s="284"/>
      <c r="B217" s="284"/>
      <c r="C217" s="284"/>
      <c r="D217" s="284"/>
      <c r="E217" s="284"/>
      <c r="F217" s="284"/>
      <c r="G217" s="284"/>
      <c r="H217" s="284"/>
      <c r="I217" s="284"/>
      <c r="J217" s="284"/>
      <c r="K217" s="284"/>
      <c r="L217" s="284"/>
      <c r="M217" s="300"/>
      <c r="N217" s="284"/>
      <c r="O217" s="284"/>
      <c r="P217" s="301"/>
      <c r="Q217" s="284"/>
      <c r="R217" s="284"/>
      <c r="S217" s="300"/>
      <c r="T217" s="284"/>
      <c r="U217" s="284"/>
      <c r="V217" s="284"/>
      <c r="W217" s="284"/>
      <c r="X217" s="284"/>
      <c r="Y217" s="284"/>
      <c r="Z217" s="284"/>
    </row>
    <row r="218" ht="15.75" customHeight="1" spans="1:26">
      <c r="A218" s="284"/>
      <c r="B218" s="284"/>
      <c r="C218" s="284"/>
      <c r="D218" s="284"/>
      <c r="E218" s="284"/>
      <c r="F218" s="284"/>
      <c r="G218" s="284"/>
      <c r="H218" s="284"/>
      <c r="I218" s="284"/>
      <c r="J218" s="284"/>
      <c r="K218" s="284"/>
      <c r="L218" s="284"/>
      <c r="M218" s="300"/>
      <c r="N218" s="284"/>
      <c r="O218" s="284"/>
      <c r="P218" s="301"/>
      <c r="Q218" s="284"/>
      <c r="R218" s="284"/>
      <c r="S218" s="300"/>
      <c r="T218" s="284"/>
      <c r="U218" s="284"/>
      <c r="V218" s="284"/>
      <c r="W218" s="284"/>
      <c r="X218" s="284"/>
      <c r="Y218" s="284"/>
      <c r="Z218" s="284"/>
    </row>
    <row r="219" ht="15.75" customHeight="1" spans="1:26">
      <c r="A219" s="284"/>
      <c r="B219" s="284"/>
      <c r="C219" s="284"/>
      <c r="D219" s="284"/>
      <c r="E219" s="284"/>
      <c r="F219" s="284"/>
      <c r="G219" s="284"/>
      <c r="H219" s="284"/>
      <c r="I219" s="284"/>
      <c r="J219" s="284"/>
      <c r="K219" s="284"/>
      <c r="L219" s="284"/>
      <c r="M219" s="300"/>
      <c r="N219" s="284"/>
      <c r="O219" s="284"/>
      <c r="P219" s="301"/>
      <c r="Q219" s="284"/>
      <c r="R219" s="284"/>
      <c r="S219" s="300"/>
      <c r="T219" s="284"/>
      <c r="U219" s="284"/>
      <c r="V219" s="284"/>
      <c r="W219" s="284"/>
      <c r="X219" s="284"/>
      <c r="Y219" s="284"/>
      <c r="Z219" s="284"/>
    </row>
    <row r="220" ht="15.75" customHeight="1" spans="1:26">
      <c r="A220" s="284"/>
      <c r="B220" s="284"/>
      <c r="C220" s="284"/>
      <c r="D220" s="284"/>
      <c r="E220" s="284"/>
      <c r="F220" s="284"/>
      <c r="G220" s="284"/>
      <c r="H220" s="284"/>
      <c r="I220" s="284"/>
      <c r="J220" s="284"/>
      <c r="K220" s="284"/>
      <c r="L220" s="284"/>
      <c r="M220" s="300"/>
      <c r="N220" s="284"/>
      <c r="O220" s="284"/>
      <c r="P220" s="301"/>
      <c r="Q220" s="284"/>
      <c r="R220" s="284"/>
      <c r="S220" s="300"/>
      <c r="T220" s="284"/>
      <c r="U220" s="284"/>
      <c r="V220" s="284"/>
      <c r="W220" s="284"/>
      <c r="X220" s="284"/>
      <c r="Y220" s="284"/>
      <c r="Z220" s="284"/>
    </row>
    <row r="221" ht="15.75" customHeight="1" spans="1:26">
      <c r="A221" s="284"/>
      <c r="B221" s="284"/>
      <c r="C221" s="284"/>
      <c r="D221" s="284"/>
      <c r="E221" s="284"/>
      <c r="F221" s="284"/>
      <c r="G221" s="284"/>
      <c r="H221" s="284"/>
      <c r="I221" s="284"/>
      <c r="J221" s="284"/>
      <c r="K221" s="284"/>
      <c r="L221" s="284"/>
      <c r="M221" s="300"/>
      <c r="N221" s="284"/>
      <c r="O221" s="284"/>
      <c r="P221" s="301"/>
      <c r="Q221" s="284"/>
      <c r="R221" s="284"/>
      <c r="S221" s="300"/>
      <c r="T221" s="284"/>
      <c r="U221" s="284"/>
      <c r="V221" s="284"/>
      <c r="W221" s="284"/>
      <c r="X221" s="284"/>
      <c r="Y221" s="284"/>
      <c r="Z221" s="284"/>
    </row>
    <row r="222" ht="15.75" customHeight="1" spans="1:26">
      <c r="A222" s="284"/>
      <c r="B222" s="284"/>
      <c r="C222" s="284"/>
      <c r="D222" s="284"/>
      <c r="E222" s="284"/>
      <c r="F222" s="284"/>
      <c r="G222" s="284"/>
      <c r="H222" s="284"/>
      <c r="I222" s="284"/>
      <c r="J222" s="284"/>
      <c r="K222" s="284"/>
      <c r="L222" s="284"/>
      <c r="M222" s="300"/>
      <c r="N222" s="284"/>
      <c r="O222" s="284"/>
      <c r="P222" s="301"/>
      <c r="Q222" s="284"/>
      <c r="R222" s="284"/>
      <c r="S222" s="300"/>
      <c r="T222" s="284"/>
      <c r="U222" s="284"/>
      <c r="V222" s="284"/>
      <c r="W222" s="284"/>
      <c r="X222" s="284"/>
      <c r="Y222" s="284"/>
      <c r="Z222" s="284"/>
    </row>
    <row r="223" ht="15.75" customHeight="1" spans="1:26">
      <c r="A223" s="284"/>
      <c r="B223" s="284"/>
      <c r="C223" s="284"/>
      <c r="D223" s="284"/>
      <c r="E223" s="284"/>
      <c r="F223" s="284"/>
      <c r="G223" s="284"/>
      <c r="H223" s="284"/>
      <c r="I223" s="284"/>
      <c r="J223" s="284"/>
      <c r="K223" s="284"/>
      <c r="L223" s="284"/>
      <c r="M223" s="300"/>
      <c r="N223" s="284"/>
      <c r="O223" s="284"/>
      <c r="P223" s="301"/>
      <c r="Q223" s="284"/>
      <c r="R223" s="284"/>
      <c r="S223" s="300"/>
      <c r="T223" s="284"/>
      <c r="U223" s="284"/>
      <c r="V223" s="284"/>
      <c r="W223" s="284"/>
      <c r="X223" s="284"/>
      <c r="Y223" s="284"/>
      <c r="Z223" s="284"/>
    </row>
    <row r="224" ht="15.75" customHeight="1" spans="1:26">
      <c r="A224" s="284"/>
      <c r="B224" s="284"/>
      <c r="C224" s="284"/>
      <c r="D224" s="284"/>
      <c r="E224" s="284"/>
      <c r="F224" s="284"/>
      <c r="G224" s="284"/>
      <c r="H224" s="284"/>
      <c r="I224" s="284"/>
      <c r="J224" s="284"/>
      <c r="K224" s="284"/>
      <c r="L224" s="284"/>
      <c r="M224" s="300"/>
      <c r="N224" s="284"/>
      <c r="O224" s="284"/>
      <c r="P224" s="301"/>
      <c r="Q224" s="284"/>
      <c r="R224" s="284"/>
      <c r="S224" s="300"/>
      <c r="T224" s="284"/>
      <c r="U224" s="284"/>
      <c r="V224" s="284"/>
      <c r="W224" s="284"/>
      <c r="X224" s="284"/>
      <c r="Y224" s="284"/>
      <c r="Z224" s="284"/>
    </row>
    <row r="225" ht="15.75" customHeight="1" spans="1:26">
      <c r="A225" s="284"/>
      <c r="B225" s="284"/>
      <c r="C225" s="284"/>
      <c r="D225" s="284"/>
      <c r="E225" s="284"/>
      <c r="F225" s="284"/>
      <c r="G225" s="284"/>
      <c r="H225" s="284"/>
      <c r="I225" s="284"/>
      <c r="J225" s="284"/>
      <c r="K225" s="284"/>
      <c r="L225" s="284"/>
      <c r="M225" s="300"/>
      <c r="N225" s="284"/>
      <c r="O225" s="284"/>
      <c r="P225" s="301"/>
      <c r="Q225" s="284"/>
      <c r="R225" s="284"/>
      <c r="S225" s="300"/>
      <c r="T225" s="284"/>
      <c r="U225" s="284"/>
      <c r="V225" s="284"/>
      <c r="W225" s="284"/>
      <c r="X225" s="284"/>
      <c r="Y225" s="284"/>
      <c r="Z225" s="284"/>
    </row>
    <row r="226" ht="15.75" customHeight="1" spans="1:26">
      <c r="A226" s="284"/>
      <c r="B226" s="284"/>
      <c r="C226" s="284"/>
      <c r="D226" s="284"/>
      <c r="E226" s="284"/>
      <c r="F226" s="284"/>
      <c r="G226" s="284"/>
      <c r="H226" s="284"/>
      <c r="I226" s="284"/>
      <c r="J226" s="284"/>
      <c r="K226" s="284"/>
      <c r="L226" s="284"/>
      <c r="M226" s="300"/>
      <c r="N226" s="284"/>
      <c r="O226" s="284"/>
      <c r="P226" s="301"/>
      <c r="Q226" s="284"/>
      <c r="R226" s="284"/>
      <c r="S226" s="300"/>
      <c r="T226" s="284"/>
      <c r="U226" s="284"/>
      <c r="V226" s="284"/>
      <c r="W226" s="284"/>
      <c r="X226" s="284"/>
      <c r="Y226" s="284"/>
      <c r="Z226" s="284"/>
    </row>
    <row r="227" ht="15.75" customHeight="1" spans="1:26">
      <c r="A227" s="284"/>
      <c r="B227" s="284"/>
      <c r="C227" s="284"/>
      <c r="D227" s="284"/>
      <c r="E227" s="284"/>
      <c r="F227" s="284"/>
      <c r="G227" s="284"/>
      <c r="H227" s="284"/>
      <c r="I227" s="284"/>
      <c r="J227" s="284"/>
      <c r="K227" s="284"/>
      <c r="L227" s="284"/>
      <c r="M227" s="300"/>
      <c r="N227" s="284"/>
      <c r="O227" s="284"/>
      <c r="P227" s="301"/>
      <c r="Q227" s="284"/>
      <c r="R227" s="284"/>
      <c r="S227" s="300"/>
      <c r="T227" s="284"/>
      <c r="U227" s="284"/>
      <c r="V227" s="284"/>
      <c r="W227" s="284"/>
      <c r="X227" s="284"/>
      <c r="Y227" s="284"/>
      <c r="Z227" s="284"/>
    </row>
    <row r="228" ht="15.75" customHeight="1" spans="1:26">
      <c r="A228" s="284"/>
      <c r="B228" s="284"/>
      <c r="C228" s="284"/>
      <c r="D228" s="284"/>
      <c r="E228" s="284"/>
      <c r="F228" s="284"/>
      <c r="G228" s="284"/>
      <c r="H228" s="284"/>
      <c r="I228" s="284"/>
      <c r="J228" s="284"/>
      <c r="K228" s="284"/>
      <c r="L228" s="284"/>
      <c r="M228" s="300"/>
      <c r="N228" s="284"/>
      <c r="O228" s="284"/>
      <c r="P228" s="301"/>
      <c r="Q228" s="284"/>
      <c r="R228" s="284"/>
      <c r="S228" s="300"/>
      <c r="T228" s="284"/>
      <c r="U228" s="284"/>
      <c r="V228" s="284"/>
      <c r="W228" s="284"/>
      <c r="X228" s="284"/>
      <c r="Y228" s="284"/>
      <c r="Z228" s="284"/>
    </row>
    <row r="229" ht="15.75" customHeight="1" spans="1:26">
      <c r="A229" s="284"/>
      <c r="B229" s="284"/>
      <c r="C229" s="284"/>
      <c r="D229" s="284"/>
      <c r="E229" s="284"/>
      <c r="F229" s="284"/>
      <c r="G229" s="284"/>
      <c r="H229" s="284"/>
      <c r="I229" s="284"/>
      <c r="J229" s="284"/>
      <c r="K229" s="284"/>
      <c r="L229" s="284"/>
      <c r="M229" s="300"/>
      <c r="N229" s="284"/>
      <c r="O229" s="284"/>
      <c r="P229" s="301"/>
      <c r="Q229" s="284"/>
      <c r="R229" s="284"/>
      <c r="S229" s="300"/>
      <c r="T229" s="284"/>
      <c r="U229" s="284"/>
      <c r="V229" s="284"/>
      <c r="W229" s="284"/>
      <c r="X229" s="284"/>
      <c r="Y229" s="284"/>
      <c r="Z229" s="284"/>
    </row>
    <row r="230" ht="15.75" customHeight="1" spans="1:26">
      <c r="A230" s="284"/>
      <c r="B230" s="284"/>
      <c r="C230" s="284"/>
      <c r="D230" s="284"/>
      <c r="E230" s="284"/>
      <c r="F230" s="284"/>
      <c r="G230" s="284"/>
      <c r="H230" s="284"/>
      <c r="I230" s="284"/>
      <c r="J230" s="284"/>
      <c r="K230" s="284"/>
      <c r="L230" s="284"/>
      <c r="M230" s="300"/>
      <c r="N230" s="284"/>
      <c r="O230" s="284"/>
      <c r="P230" s="301"/>
      <c r="Q230" s="284"/>
      <c r="R230" s="284"/>
      <c r="S230" s="300"/>
      <c r="T230" s="284"/>
      <c r="U230" s="284"/>
      <c r="V230" s="284"/>
      <c r="W230" s="284"/>
      <c r="X230" s="284"/>
      <c r="Y230" s="284"/>
      <c r="Z230" s="284"/>
    </row>
    <row r="231" ht="15.75" customHeight="1" spans="1:26">
      <c r="A231" s="284"/>
      <c r="B231" s="284"/>
      <c r="C231" s="284"/>
      <c r="D231" s="284"/>
      <c r="E231" s="284"/>
      <c r="F231" s="284"/>
      <c r="G231" s="284"/>
      <c r="H231" s="284"/>
      <c r="I231" s="284"/>
      <c r="J231" s="284"/>
      <c r="K231" s="284"/>
      <c r="L231" s="284"/>
      <c r="M231" s="300"/>
      <c r="N231" s="284"/>
      <c r="O231" s="284"/>
      <c r="P231" s="301"/>
      <c r="Q231" s="284"/>
      <c r="R231" s="284"/>
      <c r="S231" s="300"/>
      <c r="T231" s="284"/>
      <c r="U231" s="284"/>
      <c r="V231" s="284"/>
      <c r="W231" s="284"/>
      <c r="X231" s="284"/>
      <c r="Y231" s="284"/>
      <c r="Z231" s="284"/>
    </row>
    <row r="232" ht="15.75" customHeight="1" spans="1:26">
      <c r="A232" s="284"/>
      <c r="B232" s="284"/>
      <c r="C232" s="284"/>
      <c r="D232" s="284"/>
      <c r="E232" s="284"/>
      <c r="F232" s="284"/>
      <c r="G232" s="284"/>
      <c r="H232" s="284"/>
      <c r="I232" s="284"/>
      <c r="J232" s="284"/>
      <c r="K232" s="284"/>
      <c r="L232" s="284"/>
      <c r="M232" s="300"/>
      <c r="N232" s="284"/>
      <c r="O232" s="284"/>
      <c r="P232" s="301"/>
      <c r="Q232" s="284"/>
      <c r="R232" s="284"/>
      <c r="S232" s="300"/>
      <c r="T232" s="284"/>
      <c r="U232" s="284"/>
      <c r="V232" s="284"/>
      <c r="W232" s="284"/>
      <c r="X232" s="284"/>
      <c r="Y232" s="284"/>
      <c r="Z232" s="284"/>
    </row>
    <row r="233" ht="15.75" customHeight="1" spans="1:26">
      <c r="A233" s="284"/>
      <c r="B233" s="284"/>
      <c r="C233" s="284"/>
      <c r="D233" s="284"/>
      <c r="E233" s="284"/>
      <c r="F233" s="284"/>
      <c r="G233" s="284"/>
      <c r="H233" s="284"/>
      <c r="I233" s="284"/>
      <c r="J233" s="284"/>
      <c r="K233" s="284"/>
      <c r="L233" s="284"/>
      <c r="M233" s="300"/>
      <c r="N233" s="284"/>
      <c r="O233" s="284"/>
      <c r="P233" s="301"/>
      <c r="Q233" s="284"/>
      <c r="R233" s="284"/>
      <c r="S233" s="300"/>
      <c r="T233" s="284"/>
      <c r="U233" s="284"/>
      <c r="V233" s="284"/>
      <c r="W233" s="284"/>
      <c r="X233" s="284"/>
      <c r="Y233" s="284"/>
      <c r="Z233" s="284"/>
    </row>
    <row r="234" ht="15.75" customHeight="1" spans="1:26">
      <c r="A234" s="284"/>
      <c r="B234" s="284"/>
      <c r="C234" s="284"/>
      <c r="D234" s="284"/>
      <c r="E234" s="284"/>
      <c r="F234" s="284"/>
      <c r="G234" s="284"/>
      <c r="H234" s="284"/>
      <c r="I234" s="284"/>
      <c r="J234" s="284"/>
      <c r="K234" s="284"/>
      <c r="L234" s="284"/>
      <c r="M234" s="300"/>
      <c r="N234" s="284"/>
      <c r="O234" s="284"/>
      <c r="P234" s="301"/>
      <c r="Q234" s="284"/>
      <c r="R234" s="284"/>
      <c r="S234" s="300"/>
      <c r="T234" s="284"/>
      <c r="U234" s="284"/>
      <c r="V234" s="284"/>
      <c r="W234" s="284"/>
      <c r="X234" s="284"/>
      <c r="Y234" s="284"/>
      <c r="Z234" s="284"/>
    </row>
    <row r="235" ht="15.75" customHeight="1" spans="1:26">
      <c r="A235" s="284"/>
      <c r="B235" s="284"/>
      <c r="C235" s="284"/>
      <c r="D235" s="284"/>
      <c r="E235" s="284"/>
      <c r="F235" s="284"/>
      <c r="G235" s="284"/>
      <c r="H235" s="284"/>
      <c r="I235" s="284"/>
      <c r="J235" s="284"/>
      <c r="K235" s="284"/>
      <c r="L235" s="284"/>
      <c r="M235" s="300"/>
      <c r="N235" s="284"/>
      <c r="O235" s="284"/>
      <c r="P235" s="301"/>
      <c r="Q235" s="284"/>
      <c r="R235" s="284"/>
      <c r="S235" s="300"/>
      <c r="T235" s="284"/>
      <c r="U235" s="284"/>
      <c r="V235" s="284"/>
      <c r="W235" s="284"/>
      <c r="X235" s="284"/>
      <c r="Y235" s="284"/>
      <c r="Z235" s="284"/>
    </row>
    <row r="236" ht="15.75" customHeight="1" spans="1:26">
      <c r="A236" s="284"/>
      <c r="B236" s="284"/>
      <c r="C236" s="284"/>
      <c r="D236" s="284"/>
      <c r="E236" s="284"/>
      <c r="F236" s="284"/>
      <c r="G236" s="284"/>
      <c r="H236" s="284"/>
      <c r="I236" s="284"/>
      <c r="J236" s="284"/>
      <c r="K236" s="284"/>
      <c r="L236" s="284"/>
      <c r="M236" s="300"/>
      <c r="N236" s="284"/>
      <c r="O236" s="284"/>
      <c r="P236" s="301"/>
      <c r="Q236" s="284"/>
      <c r="R236" s="284"/>
      <c r="S236" s="300"/>
      <c r="T236" s="284"/>
      <c r="U236" s="284"/>
      <c r="V236" s="284"/>
      <c r="W236" s="284"/>
      <c r="X236" s="284"/>
      <c r="Y236" s="284"/>
      <c r="Z236" s="284"/>
    </row>
    <row r="237" ht="15.75" customHeight="1" spans="1:26">
      <c r="A237" s="284"/>
      <c r="B237" s="284"/>
      <c r="C237" s="284"/>
      <c r="D237" s="284"/>
      <c r="E237" s="284"/>
      <c r="F237" s="284"/>
      <c r="G237" s="284"/>
      <c r="H237" s="284"/>
      <c r="I237" s="284"/>
      <c r="J237" s="284"/>
      <c r="K237" s="284"/>
      <c r="L237" s="284"/>
      <c r="M237" s="300"/>
      <c r="N237" s="284"/>
      <c r="O237" s="284"/>
      <c r="P237" s="301"/>
      <c r="Q237" s="284"/>
      <c r="R237" s="284"/>
      <c r="S237" s="300"/>
      <c r="T237" s="284"/>
      <c r="U237" s="284"/>
      <c r="V237" s="284"/>
      <c r="W237" s="284"/>
      <c r="X237" s="284"/>
      <c r="Y237" s="284"/>
      <c r="Z237" s="284"/>
    </row>
    <row r="238" ht="15.75" customHeight="1" spans="1:26">
      <c r="A238" s="284"/>
      <c r="B238" s="284"/>
      <c r="C238" s="284"/>
      <c r="D238" s="284"/>
      <c r="E238" s="284"/>
      <c r="F238" s="284"/>
      <c r="G238" s="284"/>
      <c r="H238" s="284"/>
      <c r="I238" s="284"/>
      <c r="J238" s="284"/>
      <c r="K238" s="284"/>
      <c r="L238" s="284"/>
      <c r="M238" s="300"/>
      <c r="N238" s="284"/>
      <c r="O238" s="284"/>
      <c r="P238" s="301"/>
      <c r="Q238" s="284"/>
      <c r="R238" s="284"/>
      <c r="S238" s="300"/>
      <c r="T238" s="284"/>
      <c r="U238" s="284"/>
      <c r="V238" s="284"/>
      <c r="W238" s="284"/>
      <c r="X238" s="284"/>
      <c r="Y238" s="284"/>
      <c r="Z238" s="284"/>
    </row>
    <row r="239" ht="15.75" customHeight="1" spans="1:26">
      <c r="A239" s="284"/>
      <c r="B239" s="284"/>
      <c r="C239" s="284"/>
      <c r="D239" s="284"/>
      <c r="E239" s="284"/>
      <c r="F239" s="284"/>
      <c r="G239" s="284"/>
      <c r="H239" s="284"/>
      <c r="I239" s="284"/>
      <c r="J239" s="284"/>
      <c r="K239" s="284"/>
      <c r="L239" s="284"/>
      <c r="M239" s="300"/>
      <c r="N239" s="284"/>
      <c r="O239" s="284"/>
      <c r="P239" s="301"/>
      <c r="Q239" s="284"/>
      <c r="R239" s="284"/>
      <c r="S239" s="300"/>
      <c r="T239" s="284"/>
      <c r="U239" s="284"/>
      <c r="V239" s="284"/>
      <c r="W239" s="284"/>
      <c r="X239" s="284"/>
      <c r="Y239" s="284"/>
      <c r="Z239" s="284"/>
    </row>
    <row r="240" ht="15.75" customHeight="1" spans="1:26">
      <c r="A240" s="284"/>
      <c r="B240" s="284"/>
      <c r="C240" s="284"/>
      <c r="D240" s="284"/>
      <c r="E240" s="284"/>
      <c r="F240" s="284"/>
      <c r="G240" s="284"/>
      <c r="H240" s="284"/>
      <c r="I240" s="284"/>
      <c r="J240" s="284"/>
      <c r="K240" s="284"/>
      <c r="L240" s="284"/>
      <c r="M240" s="300"/>
      <c r="N240" s="284"/>
      <c r="O240" s="284"/>
      <c r="P240" s="301"/>
      <c r="Q240" s="284"/>
      <c r="R240" s="284"/>
      <c r="S240" s="300"/>
      <c r="T240" s="284"/>
      <c r="U240" s="284"/>
      <c r="V240" s="284"/>
      <c r="W240" s="284"/>
      <c r="X240" s="284"/>
      <c r="Y240" s="284"/>
      <c r="Z240" s="284"/>
    </row>
    <row r="241" ht="15.75" customHeight="1" spans="1:26">
      <c r="A241" s="284"/>
      <c r="B241" s="284"/>
      <c r="C241" s="284"/>
      <c r="D241" s="284"/>
      <c r="E241" s="284"/>
      <c r="F241" s="284"/>
      <c r="G241" s="284"/>
      <c r="H241" s="284"/>
      <c r="I241" s="284"/>
      <c r="J241" s="284"/>
      <c r="K241" s="284"/>
      <c r="L241" s="284"/>
      <c r="M241" s="300"/>
      <c r="N241" s="284"/>
      <c r="O241" s="284"/>
      <c r="P241" s="301"/>
      <c r="Q241" s="284"/>
      <c r="R241" s="284"/>
      <c r="S241" s="300"/>
      <c r="T241" s="284"/>
      <c r="U241" s="284"/>
      <c r="V241" s="284"/>
      <c r="W241" s="284"/>
      <c r="X241" s="284"/>
      <c r="Y241" s="284"/>
      <c r="Z241" s="284"/>
    </row>
    <row r="242" ht="15.75" customHeight="1" spans="1:26">
      <c r="A242" s="284"/>
      <c r="B242" s="284"/>
      <c r="C242" s="284"/>
      <c r="D242" s="284"/>
      <c r="E242" s="284"/>
      <c r="F242" s="284"/>
      <c r="G242" s="284"/>
      <c r="H242" s="284"/>
      <c r="I242" s="284"/>
      <c r="J242" s="284"/>
      <c r="K242" s="284"/>
      <c r="L242" s="284"/>
      <c r="M242" s="300"/>
      <c r="N242" s="284"/>
      <c r="O242" s="284"/>
      <c r="P242" s="301"/>
      <c r="Q242" s="284"/>
      <c r="R242" s="284"/>
      <c r="S242" s="300"/>
      <c r="T242" s="284"/>
      <c r="U242" s="284"/>
      <c r="V242" s="284"/>
      <c r="W242" s="284"/>
      <c r="X242" s="284"/>
      <c r="Y242" s="284"/>
      <c r="Z242" s="284"/>
    </row>
    <row r="243" ht="15.75" customHeight="1" spans="1:26">
      <c r="A243" s="284"/>
      <c r="B243" s="284"/>
      <c r="C243" s="284"/>
      <c r="D243" s="284"/>
      <c r="E243" s="284"/>
      <c r="F243" s="284"/>
      <c r="G243" s="284"/>
      <c r="H243" s="284"/>
      <c r="I243" s="284"/>
      <c r="J243" s="284"/>
      <c r="K243" s="284"/>
      <c r="L243" s="284"/>
      <c r="M243" s="300"/>
      <c r="N243" s="284"/>
      <c r="O243" s="284"/>
      <c r="P243" s="301"/>
      <c r="Q243" s="284"/>
      <c r="R243" s="284"/>
      <c r="S243" s="300"/>
      <c r="T243" s="284"/>
      <c r="U243" s="284"/>
      <c r="V243" s="284"/>
      <c r="W243" s="284"/>
      <c r="X243" s="284"/>
      <c r="Y243" s="284"/>
      <c r="Z243" s="284"/>
    </row>
    <row r="244" ht="15.75" customHeight="1" spans="1:26">
      <c r="A244" s="284"/>
      <c r="B244" s="284"/>
      <c r="C244" s="284"/>
      <c r="D244" s="284"/>
      <c r="E244" s="284"/>
      <c r="F244" s="284"/>
      <c r="G244" s="284"/>
      <c r="H244" s="284"/>
      <c r="I244" s="284"/>
      <c r="J244" s="284"/>
      <c r="K244" s="284"/>
      <c r="L244" s="284"/>
      <c r="M244" s="300"/>
      <c r="N244" s="284"/>
      <c r="O244" s="284"/>
      <c r="P244" s="301"/>
      <c r="Q244" s="284"/>
      <c r="R244" s="284"/>
      <c r="S244" s="300"/>
      <c r="T244" s="284"/>
      <c r="U244" s="284"/>
      <c r="V244" s="284"/>
      <c r="W244" s="284"/>
      <c r="X244" s="284"/>
      <c r="Y244" s="284"/>
      <c r="Z244" s="284"/>
    </row>
    <row r="245" ht="15.75" customHeight="1" spans="1:26">
      <c r="A245" s="284"/>
      <c r="B245" s="284"/>
      <c r="C245" s="284"/>
      <c r="D245" s="284"/>
      <c r="E245" s="284"/>
      <c r="F245" s="284"/>
      <c r="G245" s="284"/>
      <c r="H245" s="284"/>
      <c r="I245" s="284"/>
      <c r="J245" s="284"/>
      <c r="K245" s="284"/>
      <c r="L245" s="284"/>
      <c r="M245" s="300"/>
      <c r="N245" s="284"/>
      <c r="O245" s="284"/>
      <c r="P245" s="301"/>
      <c r="Q245" s="284"/>
      <c r="R245" s="284"/>
      <c r="S245" s="300"/>
      <c r="T245" s="284"/>
      <c r="U245" s="284"/>
      <c r="V245" s="284"/>
      <c r="W245" s="284"/>
      <c r="X245" s="284"/>
      <c r="Y245" s="284"/>
      <c r="Z245" s="284"/>
    </row>
    <row r="246" ht="15.75" customHeight="1" spans="1:26">
      <c r="A246" s="284"/>
      <c r="B246" s="284"/>
      <c r="C246" s="284"/>
      <c r="D246" s="284"/>
      <c r="E246" s="284"/>
      <c r="F246" s="284"/>
      <c r="G246" s="284"/>
      <c r="H246" s="284"/>
      <c r="I246" s="284"/>
      <c r="J246" s="284"/>
      <c r="K246" s="284"/>
      <c r="L246" s="284"/>
      <c r="M246" s="300"/>
      <c r="N246" s="284"/>
      <c r="O246" s="284"/>
      <c r="P246" s="301"/>
      <c r="Q246" s="284"/>
      <c r="R246" s="284"/>
      <c r="S246" s="300"/>
      <c r="T246" s="284"/>
      <c r="U246" s="284"/>
      <c r="V246" s="284"/>
      <c r="W246" s="284"/>
      <c r="X246" s="284"/>
      <c r="Y246" s="284"/>
      <c r="Z246" s="284"/>
    </row>
    <row r="247" ht="15.75" customHeight="1" spans="1:26">
      <c r="A247" s="284"/>
      <c r="B247" s="284"/>
      <c r="C247" s="284"/>
      <c r="D247" s="284"/>
      <c r="E247" s="284"/>
      <c r="F247" s="284"/>
      <c r="G247" s="284"/>
      <c r="H247" s="284"/>
      <c r="I247" s="284"/>
      <c r="J247" s="284"/>
      <c r="K247" s="284"/>
      <c r="L247" s="284"/>
      <c r="M247" s="300"/>
      <c r="N247" s="284"/>
      <c r="O247" s="284"/>
      <c r="P247" s="301"/>
      <c r="Q247" s="284"/>
      <c r="R247" s="284"/>
      <c r="S247" s="300"/>
      <c r="T247" s="284"/>
      <c r="U247" s="284"/>
      <c r="V247" s="284"/>
      <c r="W247" s="284"/>
      <c r="X247" s="284"/>
      <c r="Y247" s="284"/>
      <c r="Z247" s="284"/>
    </row>
    <row r="248" ht="15.75" customHeight="1" spans="1:26">
      <c r="A248" s="284"/>
      <c r="B248" s="284"/>
      <c r="C248" s="284"/>
      <c r="D248" s="284"/>
      <c r="E248" s="284"/>
      <c r="F248" s="284"/>
      <c r="G248" s="284"/>
      <c r="H248" s="284"/>
      <c r="I248" s="284"/>
      <c r="J248" s="284"/>
      <c r="K248" s="284"/>
      <c r="L248" s="284"/>
      <c r="M248" s="300"/>
      <c r="N248" s="284"/>
      <c r="O248" s="284"/>
      <c r="P248" s="301"/>
      <c r="Q248" s="284"/>
      <c r="R248" s="284"/>
      <c r="S248" s="300"/>
      <c r="T248" s="284"/>
      <c r="U248" s="284"/>
      <c r="V248" s="284"/>
      <c r="W248" s="284"/>
      <c r="X248" s="284"/>
      <c r="Y248" s="284"/>
      <c r="Z248" s="284"/>
    </row>
    <row r="249" ht="15.75" customHeight="1" spans="1:26">
      <c r="A249" s="284"/>
      <c r="B249" s="284"/>
      <c r="C249" s="284"/>
      <c r="D249" s="284"/>
      <c r="E249" s="284"/>
      <c r="F249" s="284"/>
      <c r="G249" s="284"/>
      <c r="H249" s="284"/>
      <c r="I249" s="284"/>
      <c r="J249" s="284"/>
      <c r="K249" s="284"/>
      <c r="L249" s="284"/>
      <c r="M249" s="300"/>
      <c r="N249" s="284"/>
      <c r="O249" s="284"/>
      <c r="P249" s="301"/>
      <c r="Q249" s="284"/>
      <c r="R249" s="284"/>
      <c r="S249" s="300"/>
      <c r="T249" s="284"/>
      <c r="U249" s="284"/>
      <c r="V249" s="284"/>
      <c r="W249" s="284"/>
      <c r="X249" s="284"/>
      <c r="Y249" s="284"/>
      <c r="Z249" s="284"/>
    </row>
    <row r="250" ht="15.75" customHeight="1" spans="1:26">
      <c r="A250" s="284"/>
      <c r="B250" s="284"/>
      <c r="C250" s="284"/>
      <c r="D250" s="284"/>
      <c r="E250" s="284"/>
      <c r="F250" s="284"/>
      <c r="G250" s="284"/>
      <c r="H250" s="284"/>
      <c r="I250" s="284"/>
      <c r="J250" s="284"/>
      <c r="K250" s="284"/>
      <c r="L250" s="284"/>
      <c r="M250" s="300"/>
      <c r="N250" s="284"/>
      <c r="O250" s="284"/>
      <c r="P250" s="301"/>
      <c r="Q250" s="284"/>
      <c r="R250" s="284"/>
      <c r="S250" s="300"/>
      <c r="T250" s="284"/>
      <c r="U250" s="284"/>
      <c r="V250" s="284"/>
      <c r="W250" s="284"/>
      <c r="X250" s="284"/>
      <c r="Y250" s="284"/>
      <c r="Z250" s="284"/>
    </row>
    <row r="251" ht="15.75" customHeight="1" spans="1:26">
      <c r="A251" s="284"/>
      <c r="B251" s="284"/>
      <c r="C251" s="284"/>
      <c r="D251" s="284"/>
      <c r="E251" s="284"/>
      <c r="F251" s="284"/>
      <c r="G251" s="284"/>
      <c r="H251" s="284"/>
      <c r="I251" s="284"/>
      <c r="J251" s="284"/>
      <c r="K251" s="284"/>
      <c r="L251" s="284"/>
      <c r="M251" s="300"/>
      <c r="N251" s="284"/>
      <c r="O251" s="284"/>
      <c r="P251" s="301"/>
      <c r="Q251" s="284"/>
      <c r="R251" s="284"/>
      <c r="S251" s="300"/>
      <c r="T251" s="284"/>
      <c r="U251" s="284"/>
      <c r="V251" s="284"/>
      <c r="W251" s="284"/>
      <c r="X251" s="284"/>
      <c r="Y251" s="284"/>
      <c r="Z251" s="284"/>
    </row>
    <row r="252" ht="15.75" customHeight="1" spans="1:26">
      <c r="A252" s="284"/>
      <c r="B252" s="284"/>
      <c r="C252" s="284"/>
      <c r="D252" s="284"/>
      <c r="E252" s="284"/>
      <c r="F252" s="284"/>
      <c r="G252" s="284"/>
      <c r="H252" s="284"/>
      <c r="I252" s="284"/>
      <c r="J252" s="284"/>
      <c r="K252" s="284"/>
      <c r="L252" s="284"/>
      <c r="M252" s="300"/>
      <c r="N252" s="284"/>
      <c r="O252" s="284"/>
      <c r="P252" s="301"/>
      <c r="Q252" s="284"/>
      <c r="R252" s="284"/>
      <c r="S252" s="300"/>
      <c r="T252" s="284"/>
      <c r="U252" s="284"/>
      <c r="V252" s="284"/>
      <c r="W252" s="284"/>
      <c r="X252" s="284"/>
      <c r="Y252" s="284"/>
      <c r="Z252" s="284"/>
    </row>
    <row r="253" ht="15.75" customHeight="1" spans="1:26">
      <c r="A253" s="284"/>
      <c r="B253" s="284"/>
      <c r="C253" s="284"/>
      <c r="D253" s="284"/>
      <c r="E253" s="284"/>
      <c r="F253" s="284"/>
      <c r="G253" s="284"/>
      <c r="H253" s="284"/>
      <c r="I253" s="284"/>
      <c r="J253" s="284"/>
      <c r="K253" s="284"/>
      <c r="L253" s="284"/>
      <c r="M253" s="300"/>
      <c r="N253" s="284"/>
      <c r="O253" s="284"/>
      <c r="P253" s="301"/>
      <c r="Q253" s="284"/>
      <c r="R253" s="284"/>
      <c r="S253" s="300"/>
      <c r="T253" s="284"/>
      <c r="U253" s="284"/>
      <c r="V253" s="284"/>
      <c r="W253" s="284"/>
      <c r="X253" s="284"/>
      <c r="Y253" s="284"/>
      <c r="Z253" s="284"/>
    </row>
    <row r="254" ht="15.75" customHeight="1" spans="1:26">
      <c r="A254" s="284"/>
      <c r="B254" s="284"/>
      <c r="C254" s="284"/>
      <c r="D254" s="284"/>
      <c r="E254" s="284"/>
      <c r="F254" s="284"/>
      <c r="G254" s="284"/>
      <c r="H254" s="284"/>
      <c r="I254" s="284"/>
      <c r="J254" s="284"/>
      <c r="K254" s="284"/>
      <c r="L254" s="284"/>
      <c r="M254" s="300"/>
      <c r="N254" s="284"/>
      <c r="O254" s="284"/>
      <c r="P254" s="301"/>
      <c r="Q254" s="284"/>
      <c r="R254" s="284"/>
      <c r="S254" s="300"/>
      <c r="T254" s="284"/>
      <c r="U254" s="284"/>
      <c r="V254" s="284"/>
      <c r="W254" s="284"/>
      <c r="X254" s="284"/>
      <c r="Y254" s="284"/>
      <c r="Z254" s="284"/>
    </row>
    <row r="255" ht="15.75" customHeight="1" spans="1:26">
      <c r="A255" s="284"/>
      <c r="B255" s="284"/>
      <c r="C255" s="284"/>
      <c r="D255" s="284"/>
      <c r="E255" s="284"/>
      <c r="F255" s="284"/>
      <c r="G255" s="284"/>
      <c r="H255" s="284"/>
      <c r="I255" s="284"/>
      <c r="J255" s="284"/>
      <c r="K255" s="284"/>
      <c r="L255" s="284"/>
      <c r="M255" s="300"/>
      <c r="N255" s="284"/>
      <c r="O255" s="284"/>
      <c r="P255" s="301"/>
      <c r="Q255" s="284"/>
      <c r="R255" s="284"/>
      <c r="S255" s="300"/>
      <c r="T255" s="284"/>
      <c r="U255" s="284"/>
      <c r="V255" s="284"/>
      <c r="W255" s="284"/>
      <c r="X255" s="284"/>
      <c r="Y255" s="284"/>
      <c r="Z255" s="284"/>
    </row>
    <row r="256" ht="15.75" customHeight="1" spans="1:26">
      <c r="A256" s="284"/>
      <c r="B256" s="284"/>
      <c r="C256" s="284"/>
      <c r="D256" s="284"/>
      <c r="E256" s="284"/>
      <c r="F256" s="284"/>
      <c r="G256" s="284"/>
      <c r="H256" s="284"/>
      <c r="I256" s="284"/>
      <c r="J256" s="284"/>
      <c r="K256" s="284"/>
      <c r="L256" s="284"/>
      <c r="M256" s="300"/>
      <c r="N256" s="284"/>
      <c r="O256" s="284"/>
      <c r="P256" s="301"/>
      <c r="Q256" s="284"/>
      <c r="R256" s="284"/>
      <c r="S256" s="300"/>
      <c r="T256" s="284"/>
      <c r="U256" s="284"/>
      <c r="V256" s="284"/>
      <c r="W256" s="284"/>
      <c r="X256" s="284"/>
      <c r="Y256" s="284"/>
      <c r="Z256" s="284"/>
    </row>
    <row r="257" ht="15.75" customHeight="1" spans="1:26">
      <c r="A257" s="284"/>
      <c r="B257" s="284"/>
      <c r="C257" s="284"/>
      <c r="D257" s="284"/>
      <c r="E257" s="284"/>
      <c r="F257" s="284"/>
      <c r="G257" s="284"/>
      <c r="H257" s="284"/>
      <c r="I257" s="284"/>
      <c r="J257" s="284"/>
      <c r="K257" s="284"/>
      <c r="L257" s="284"/>
      <c r="M257" s="300"/>
      <c r="N257" s="284"/>
      <c r="O257" s="284"/>
      <c r="P257" s="301"/>
      <c r="Q257" s="284"/>
      <c r="R257" s="284"/>
      <c r="S257" s="300"/>
      <c r="T257" s="284"/>
      <c r="U257" s="284"/>
      <c r="V257" s="284"/>
      <c r="W257" s="284"/>
      <c r="X257" s="284"/>
      <c r="Y257" s="284"/>
      <c r="Z257" s="284"/>
    </row>
    <row r="258" ht="15.75" customHeight="1" spans="1:26">
      <c r="A258" s="284"/>
      <c r="B258" s="284"/>
      <c r="C258" s="284"/>
      <c r="D258" s="284"/>
      <c r="E258" s="284"/>
      <c r="F258" s="284"/>
      <c r="G258" s="284"/>
      <c r="H258" s="284"/>
      <c r="I258" s="284"/>
      <c r="J258" s="284"/>
      <c r="K258" s="284"/>
      <c r="L258" s="284"/>
      <c r="M258" s="300"/>
      <c r="N258" s="284"/>
      <c r="O258" s="284"/>
      <c r="P258" s="301"/>
      <c r="Q258" s="284"/>
      <c r="R258" s="284"/>
      <c r="S258" s="300"/>
      <c r="T258" s="284"/>
      <c r="U258" s="284"/>
      <c r="V258" s="284"/>
      <c r="W258" s="284"/>
      <c r="X258" s="284"/>
      <c r="Y258" s="284"/>
      <c r="Z258" s="284"/>
    </row>
    <row r="259" ht="15.75" customHeight="1" spans="1:26">
      <c r="A259" s="284"/>
      <c r="B259" s="284"/>
      <c r="C259" s="284"/>
      <c r="D259" s="284"/>
      <c r="E259" s="284"/>
      <c r="F259" s="284"/>
      <c r="G259" s="284"/>
      <c r="H259" s="284"/>
      <c r="I259" s="284"/>
      <c r="J259" s="284"/>
      <c r="K259" s="284"/>
      <c r="L259" s="284"/>
      <c r="M259" s="300"/>
      <c r="N259" s="284"/>
      <c r="O259" s="284"/>
      <c r="P259" s="301"/>
      <c r="Q259" s="284"/>
      <c r="R259" s="284"/>
      <c r="S259" s="300"/>
      <c r="T259" s="284"/>
      <c r="U259" s="284"/>
      <c r="V259" s="284"/>
      <c r="W259" s="284"/>
      <c r="X259" s="284"/>
      <c r="Y259" s="284"/>
      <c r="Z259" s="284"/>
    </row>
    <row r="260" ht="15.75" customHeight="1" spans="1:26">
      <c r="A260" s="284"/>
      <c r="B260" s="284"/>
      <c r="C260" s="284"/>
      <c r="D260" s="284"/>
      <c r="E260" s="284"/>
      <c r="F260" s="284"/>
      <c r="G260" s="284"/>
      <c r="H260" s="284"/>
      <c r="I260" s="284"/>
      <c r="J260" s="284"/>
      <c r="K260" s="284"/>
      <c r="L260" s="284"/>
      <c r="M260" s="300"/>
      <c r="N260" s="284"/>
      <c r="O260" s="284"/>
      <c r="P260" s="301"/>
      <c r="Q260" s="284"/>
      <c r="R260" s="284"/>
      <c r="S260" s="300"/>
      <c r="T260" s="284"/>
      <c r="U260" s="284"/>
      <c r="V260" s="284"/>
      <c r="W260" s="284"/>
      <c r="X260" s="284"/>
      <c r="Y260" s="284"/>
      <c r="Z260" s="284"/>
    </row>
    <row r="261" ht="15.75" customHeight="1" spans="1:26">
      <c r="A261" s="284"/>
      <c r="B261" s="284"/>
      <c r="C261" s="284"/>
      <c r="D261" s="284"/>
      <c r="E261" s="284"/>
      <c r="F261" s="284"/>
      <c r="G261" s="284"/>
      <c r="H261" s="284"/>
      <c r="I261" s="284"/>
      <c r="J261" s="284"/>
      <c r="K261" s="284"/>
      <c r="L261" s="284"/>
      <c r="M261" s="300"/>
      <c r="N261" s="284"/>
      <c r="O261" s="284"/>
      <c r="P261" s="301"/>
      <c r="Q261" s="284"/>
      <c r="R261" s="284"/>
      <c r="S261" s="300"/>
      <c r="T261" s="284"/>
      <c r="U261" s="284"/>
      <c r="V261" s="284"/>
      <c r="W261" s="284"/>
      <c r="X261" s="284"/>
      <c r="Y261" s="284"/>
      <c r="Z261" s="284"/>
    </row>
    <row r="262" ht="15.75" customHeight="1" spans="1:26">
      <c r="A262" s="284"/>
      <c r="B262" s="284"/>
      <c r="C262" s="284"/>
      <c r="D262" s="284"/>
      <c r="E262" s="284"/>
      <c r="F262" s="284"/>
      <c r="G262" s="284"/>
      <c r="H262" s="284"/>
      <c r="I262" s="284"/>
      <c r="J262" s="284"/>
      <c r="K262" s="284"/>
      <c r="L262" s="284"/>
      <c r="M262" s="300"/>
      <c r="N262" s="284"/>
      <c r="O262" s="284"/>
      <c r="P262" s="301"/>
      <c r="Q262" s="284"/>
      <c r="R262" s="284"/>
      <c r="S262" s="300"/>
      <c r="T262" s="284"/>
      <c r="U262" s="284"/>
      <c r="V262" s="284"/>
      <c r="W262" s="284"/>
      <c r="X262" s="284"/>
      <c r="Y262" s="284"/>
      <c r="Z262" s="284"/>
    </row>
    <row r="263" ht="15.75" customHeight="1" spans="1:26">
      <c r="A263" s="284"/>
      <c r="B263" s="284"/>
      <c r="C263" s="284"/>
      <c r="D263" s="284"/>
      <c r="E263" s="284"/>
      <c r="F263" s="284"/>
      <c r="G263" s="284"/>
      <c r="H263" s="284"/>
      <c r="I263" s="284"/>
      <c r="J263" s="284"/>
      <c r="K263" s="284"/>
      <c r="L263" s="284"/>
      <c r="M263" s="300"/>
      <c r="N263" s="284"/>
      <c r="O263" s="284"/>
      <c r="P263" s="301"/>
      <c r="Q263" s="284"/>
      <c r="R263" s="284"/>
      <c r="S263" s="300"/>
      <c r="T263" s="284"/>
      <c r="U263" s="284"/>
      <c r="V263" s="284"/>
      <c r="W263" s="284"/>
      <c r="X263" s="284"/>
      <c r="Y263" s="284"/>
      <c r="Z263" s="284"/>
    </row>
    <row r="264" ht="15.75" customHeight="1" spans="1:26">
      <c r="A264" s="284"/>
      <c r="B264" s="284"/>
      <c r="C264" s="284"/>
      <c r="D264" s="284"/>
      <c r="E264" s="284"/>
      <c r="F264" s="284"/>
      <c r="G264" s="284"/>
      <c r="H264" s="284"/>
      <c r="I264" s="284"/>
      <c r="J264" s="284"/>
      <c r="K264" s="284"/>
      <c r="L264" s="284"/>
      <c r="M264" s="300"/>
      <c r="N264" s="284"/>
      <c r="O264" s="284"/>
      <c r="P264" s="301"/>
      <c r="Q264" s="284"/>
      <c r="R264" s="284"/>
      <c r="S264" s="300"/>
      <c r="T264" s="284"/>
      <c r="U264" s="284"/>
      <c r="V264" s="284"/>
      <c r="W264" s="284"/>
      <c r="X264" s="284"/>
      <c r="Y264" s="284"/>
      <c r="Z264" s="284"/>
    </row>
    <row r="265" ht="15.75" customHeight="1" spans="1:26">
      <c r="A265" s="284"/>
      <c r="B265" s="284"/>
      <c r="C265" s="284"/>
      <c r="D265" s="284"/>
      <c r="E265" s="284"/>
      <c r="F265" s="284"/>
      <c r="G265" s="284"/>
      <c r="H265" s="284"/>
      <c r="I265" s="284"/>
      <c r="J265" s="284"/>
      <c r="K265" s="284"/>
      <c r="L265" s="284"/>
      <c r="M265" s="300"/>
      <c r="N265" s="284"/>
      <c r="O265" s="284"/>
      <c r="P265" s="301"/>
      <c r="Q265" s="284"/>
      <c r="R265" s="284"/>
      <c r="S265" s="300"/>
      <c r="T265" s="284"/>
      <c r="U265" s="284"/>
      <c r="V265" s="284"/>
      <c r="W265" s="284"/>
      <c r="X265" s="284"/>
      <c r="Y265" s="284"/>
      <c r="Z265" s="284"/>
    </row>
    <row r="266" ht="15.75" customHeight="1" spans="1:26">
      <c r="A266" s="284"/>
      <c r="B266" s="284"/>
      <c r="C266" s="284"/>
      <c r="D266" s="284"/>
      <c r="E266" s="284"/>
      <c r="F266" s="284"/>
      <c r="G266" s="284"/>
      <c r="H266" s="284"/>
      <c r="I266" s="284"/>
      <c r="J266" s="284"/>
      <c r="K266" s="284"/>
      <c r="L266" s="284"/>
      <c r="M266" s="300"/>
      <c r="N266" s="284"/>
      <c r="O266" s="284"/>
      <c r="P266" s="301"/>
      <c r="Q266" s="284"/>
      <c r="R266" s="284"/>
      <c r="S266" s="300"/>
      <c r="T266" s="284"/>
      <c r="U266" s="284"/>
      <c r="V266" s="284"/>
      <c r="W266" s="284"/>
      <c r="X266" s="284"/>
      <c r="Y266" s="284"/>
      <c r="Z266" s="284"/>
    </row>
    <row r="267" ht="15.75" customHeight="1" spans="1:26">
      <c r="A267" s="284"/>
      <c r="B267" s="284"/>
      <c r="C267" s="284"/>
      <c r="D267" s="284"/>
      <c r="E267" s="284"/>
      <c r="F267" s="284"/>
      <c r="G267" s="284"/>
      <c r="H267" s="284"/>
      <c r="I267" s="284"/>
      <c r="J267" s="284"/>
      <c r="K267" s="284"/>
      <c r="L267" s="284"/>
      <c r="M267" s="300"/>
      <c r="N267" s="284"/>
      <c r="O267" s="284"/>
      <c r="P267" s="301"/>
      <c r="Q267" s="284"/>
      <c r="R267" s="284"/>
      <c r="S267" s="300"/>
      <c r="T267" s="284"/>
      <c r="U267" s="284"/>
      <c r="V267" s="284"/>
      <c r="W267" s="284"/>
      <c r="X267" s="284"/>
      <c r="Y267" s="284"/>
      <c r="Z267" s="284"/>
    </row>
    <row r="268" ht="15.75" customHeight="1" spans="1:26">
      <c r="A268" s="284"/>
      <c r="B268" s="284"/>
      <c r="C268" s="284"/>
      <c r="D268" s="284"/>
      <c r="E268" s="284"/>
      <c r="F268" s="284"/>
      <c r="G268" s="284"/>
      <c r="H268" s="284"/>
      <c r="I268" s="284"/>
      <c r="J268" s="284"/>
      <c r="K268" s="284"/>
      <c r="L268" s="284"/>
      <c r="M268" s="300"/>
      <c r="N268" s="284"/>
      <c r="O268" s="284"/>
      <c r="P268" s="301"/>
      <c r="Q268" s="284"/>
      <c r="R268" s="284"/>
      <c r="S268" s="300"/>
      <c r="T268" s="284"/>
      <c r="U268" s="284"/>
      <c r="V268" s="284"/>
      <c r="W268" s="284"/>
      <c r="X268" s="284"/>
      <c r="Y268" s="284"/>
      <c r="Z268" s="284"/>
    </row>
    <row r="269" ht="15.75" customHeight="1" spans="1:26">
      <c r="A269" s="284"/>
      <c r="B269" s="284"/>
      <c r="C269" s="284"/>
      <c r="D269" s="284"/>
      <c r="E269" s="284"/>
      <c r="F269" s="284"/>
      <c r="G269" s="284"/>
      <c r="H269" s="284"/>
      <c r="I269" s="284"/>
      <c r="J269" s="284"/>
      <c r="K269" s="284"/>
      <c r="L269" s="284"/>
      <c r="M269" s="300"/>
      <c r="N269" s="284"/>
      <c r="O269" s="284"/>
      <c r="P269" s="301"/>
      <c r="Q269" s="284"/>
      <c r="R269" s="284"/>
      <c r="S269" s="300"/>
      <c r="T269" s="284"/>
      <c r="U269" s="284"/>
      <c r="V269" s="284"/>
      <c r="W269" s="284"/>
      <c r="X269" s="284"/>
      <c r="Y269" s="284"/>
      <c r="Z269" s="284"/>
    </row>
    <row r="270" ht="15.75" customHeight="1" spans="1:26">
      <c r="A270" s="284"/>
      <c r="B270" s="284"/>
      <c r="C270" s="284"/>
      <c r="D270" s="284"/>
      <c r="E270" s="284"/>
      <c r="F270" s="284"/>
      <c r="G270" s="284"/>
      <c r="H270" s="284"/>
      <c r="I270" s="284"/>
      <c r="J270" s="284"/>
      <c r="K270" s="284"/>
      <c r="L270" s="284"/>
      <c r="M270" s="300"/>
      <c r="N270" s="284"/>
      <c r="O270" s="284"/>
      <c r="P270" s="301"/>
      <c r="Q270" s="284"/>
      <c r="R270" s="284"/>
      <c r="S270" s="300"/>
      <c r="T270" s="284"/>
      <c r="U270" s="284"/>
      <c r="V270" s="284"/>
      <c r="W270" s="284"/>
      <c r="X270" s="284"/>
      <c r="Y270" s="284"/>
      <c r="Z270" s="284"/>
    </row>
    <row r="271" ht="15.75" customHeight="1" spans="1:26">
      <c r="A271" s="284"/>
      <c r="B271" s="284"/>
      <c r="C271" s="284"/>
      <c r="D271" s="284"/>
      <c r="E271" s="284"/>
      <c r="F271" s="284"/>
      <c r="G271" s="284"/>
      <c r="H271" s="284"/>
      <c r="I271" s="284"/>
      <c r="J271" s="284"/>
      <c r="K271" s="284"/>
      <c r="L271" s="284"/>
      <c r="M271" s="300"/>
      <c r="N271" s="284"/>
      <c r="O271" s="284"/>
      <c r="P271" s="301"/>
      <c r="Q271" s="284"/>
      <c r="R271" s="284"/>
      <c r="S271" s="300"/>
      <c r="T271" s="284"/>
      <c r="U271" s="284"/>
      <c r="V271" s="284"/>
      <c r="W271" s="284"/>
      <c r="X271" s="284"/>
      <c r="Y271" s="284"/>
      <c r="Z271" s="284"/>
    </row>
    <row r="272" ht="15.75" customHeight="1" spans="1:26">
      <c r="A272" s="284"/>
      <c r="B272" s="284"/>
      <c r="C272" s="284"/>
      <c r="D272" s="284"/>
      <c r="E272" s="284"/>
      <c r="F272" s="284"/>
      <c r="G272" s="284"/>
      <c r="H272" s="284"/>
      <c r="I272" s="284"/>
      <c r="J272" s="284"/>
      <c r="K272" s="284"/>
      <c r="L272" s="284"/>
      <c r="M272" s="300"/>
      <c r="N272" s="284"/>
      <c r="O272" s="284"/>
      <c r="P272" s="301"/>
      <c r="Q272" s="284"/>
      <c r="R272" s="284"/>
      <c r="S272" s="300"/>
      <c r="T272" s="284"/>
      <c r="U272" s="284"/>
      <c r="V272" s="284"/>
      <c r="W272" s="284"/>
      <c r="X272" s="284"/>
      <c r="Y272" s="284"/>
      <c r="Z272" s="284"/>
    </row>
    <row r="273" ht="15.75" customHeight="1" spans="1:26">
      <c r="A273" s="284"/>
      <c r="B273" s="284"/>
      <c r="C273" s="284"/>
      <c r="D273" s="284"/>
      <c r="E273" s="284"/>
      <c r="F273" s="284"/>
      <c r="G273" s="284"/>
      <c r="H273" s="284"/>
      <c r="I273" s="284"/>
      <c r="J273" s="284"/>
      <c r="K273" s="284"/>
      <c r="L273" s="284"/>
      <c r="M273" s="300"/>
      <c r="N273" s="284"/>
      <c r="O273" s="284"/>
      <c r="P273" s="301"/>
      <c r="Q273" s="284"/>
      <c r="R273" s="284"/>
      <c r="S273" s="300"/>
      <c r="T273" s="284"/>
      <c r="U273" s="284"/>
      <c r="V273" s="284"/>
      <c r="W273" s="284"/>
      <c r="X273" s="284"/>
      <c r="Y273" s="284"/>
      <c r="Z273" s="284"/>
    </row>
    <row r="274" ht="15.75" customHeight="1" spans="1:26">
      <c r="A274" s="284"/>
      <c r="B274" s="284"/>
      <c r="C274" s="284"/>
      <c r="D274" s="284"/>
      <c r="E274" s="284"/>
      <c r="F274" s="284"/>
      <c r="G274" s="284"/>
      <c r="H274" s="284"/>
      <c r="I274" s="284"/>
      <c r="J274" s="284"/>
      <c r="K274" s="284"/>
      <c r="L274" s="284"/>
      <c r="M274" s="300"/>
      <c r="N274" s="284"/>
      <c r="O274" s="284"/>
      <c r="P274" s="301"/>
      <c r="Q274" s="284"/>
      <c r="R274" s="284"/>
      <c r="S274" s="300"/>
      <c r="T274" s="284"/>
      <c r="U274" s="284"/>
      <c r="V274" s="284"/>
      <c r="W274" s="284"/>
      <c r="X274" s="284"/>
      <c r="Y274" s="284"/>
      <c r="Z274" s="284"/>
    </row>
    <row r="275" ht="15.75" customHeight="1" spans="1:26">
      <c r="A275" s="284"/>
      <c r="B275" s="284"/>
      <c r="C275" s="284"/>
      <c r="D275" s="284"/>
      <c r="E275" s="284"/>
      <c r="F275" s="284"/>
      <c r="G275" s="284"/>
      <c r="H275" s="284"/>
      <c r="I275" s="284"/>
      <c r="J275" s="284"/>
      <c r="K275" s="284"/>
      <c r="L275" s="284"/>
      <c r="M275" s="300"/>
      <c r="N275" s="284"/>
      <c r="O275" s="284"/>
      <c r="P275" s="301"/>
      <c r="Q275" s="284"/>
      <c r="R275" s="284"/>
      <c r="S275" s="300"/>
      <c r="T275" s="284"/>
      <c r="U275" s="284"/>
      <c r="V275" s="284"/>
      <c r="W275" s="284"/>
      <c r="X275" s="284"/>
      <c r="Y275" s="284"/>
      <c r="Z275" s="284"/>
    </row>
    <row r="276" ht="15.75" customHeight="1" spans="1:26">
      <c r="A276" s="284"/>
      <c r="B276" s="284"/>
      <c r="C276" s="284"/>
      <c r="D276" s="284"/>
      <c r="E276" s="284"/>
      <c r="F276" s="284"/>
      <c r="G276" s="284"/>
      <c r="H276" s="284"/>
      <c r="I276" s="284"/>
      <c r="J276" s="284"/>
      <c r="K276" s="284"/>
      <c r="L276" s="284"/>
      <c r="M276" s="300"/>
      <c r="N276" s="284"/>
      <c r="O276" s="284"/>
      <c r="P276" s="301"/>
      <c r="Q276" s="284"/>
      <c r="R276" s="284"/>
      <c r="S276" s="300"/>
      <c r="T276" s="284"/>
      <c r="U276" s="284"/>
      <c r="V276" s="284"/>
      <c r="W276" s="284"/>
      <c r="X276" s="284"/>
      <c r="Y276" s="284"/>
      <c r="Z276" s="284"/>
    </row>
    <row r="277" ht="15.75" customHeight="1" spans="1:26">
      <c r="A277" s="284"/>
      <c r="B277" s="284"/>
      <c r="C277" s="284"/>
      <c r="D277" s="284"/>
      <c r="E277" s="284"/>
      <c r="F277" s="284"/>
      <c r="G277" s="284"/>
      <c r="H277" s="284"/>
      <c r="I277" s="284"/>
      <c r="J277" s="284"/>
      <c r="K277" s="284"/>
      <c r="L277" s="284"/>
      <c r="M277" s="300"/>
      <c r="N277" s="284"/>
      <c r="O277" s="284"/>
      <c r="P277" s="301"/>
      <c r="Q277" s="284"/>
      <c r="R277" s="284"/>
      <c r="S277" s="300"/>
      <c r="T277" s="284"/>
      <c r="U277" s="284"/>
      <c r="V277" s="284"/>
      <c r="W277" s="284"/>
      <c r="X277" s="284"/>
      <c r="Y277" s="284"/>
      <c r="Z277" s="284"/>
    </row>
    <row r="278" ht="15.75" customHeight="1" spans="1:26">
      <c r="A278" s="284"/>
      <c r="B278" s="284"/>
      <c r="C278" s="284"/>
      <c r="D278" s="284"/>
      <c r="E278" s="284"/>
      <c r="F278" s="284"/>
      <c r="G278" s="284"/>
      <c r="H278" s="284"/>
      <c r="I278" s="284"/>
      <c r="J278" s="284"/>
      <c r="K278" s="284"/>
      <c r="L278" s="284"/>
      <c r="M278" s="300"/>
      <c r="N278" s="284"/>
      <c r="O278" s="284"/>
      <c r="P278" s="301"/>
      <c r="Q278" s="284"/>
      <c r="R278" s="284"/>
      <c r="S278" s="300"/>
      <c r="T278" s="284"/>
      <c r="U278" s="284"/>
      <c r="V278" s="284"/>
      <c r="W278" s="284"/>
      <c r="X278" s="284"/>
      <c r="Y278" s="284"/>
      <c r="Z278" s="284"/>
    </row>
    <row r="279" ht="15.75" customHeight="1" spans="1:26">
      <c r="A279" s="284"/>
      <c r="B279" s="284"/>
      <c r="C279" s="284"/>
      <c r="D279" s="284"/>
      <c r="E279" s="284"/>
      <c r="F279" s="284"/>
      <c r="G279" s="284"/>
      <c r="H279" s="284"/>
      <c r="I279" s="284"/>
      <c r="J279" s="284"/>
      <c r="K279" s="284"/>
      <c r="L279" s="284"/>
      <c r="M279" s="300"/>
      <c r="N279" s="284"/>
      <c r="O279" s="284"/>
      <c r="P279" s="301"/>
      <c r="Q279" s="284"/>
      <c r="R279" s="284"/>
      <c r="S279" s="300"/>
      <c r="T279" s="284"/>
      <c r="U279" s="284"/>
      <c r="V279" s="284"/>
      <c r="W279" s="284"/>
      <c r="X279" s="284"/>
      <c r="Y279" s="284"/>
      <c r="Z279" s="284"/>
    </row>
    <row r="280" ht="15.75" customHeight="1" spans="1:26">
      <c r="A280" s="284"/>
      <c r="B280" s="284"/>
      <c r="C280" s="284"/>
      <c r="D280" s="284"/>
      <c r="E280" s="284"/>
      <c r="F280" s="284"/>
      <c r="G280" s="284"/>
      <c r="H280" s="284"/>
      <c r="I280" s="284"/>
      <c r="J280" s="284"/>
      <c r="K280" s="284"/>
      <c r="L280" s="284"/>
      <c r="M280" s="300"/>
      <c r="N280" s="284"/>
      <c r="O280" s="284"/>
      <c r="P280" s="301"/>
      <c r="Q280" s="284"/>
      <c r="R280" s="284"/>
      <c r="S280" s="300"/>
      <c r="T280" s="284"/>
      <c r="U280" s="284"/>
      <c r="V280" s="284"/>
      <c r="W280" s="284"/>
      <c r="X280" s="284"/>
      <c r="Y280" s="284"/>
      <c r="Z280" s="284"/>
    </row>
    <row r="281" ht="15.75" customHeight="1" spans="1:26">
      <c r="A281" s="284"/>
      <c r="B281" s="284"/>
      <c r="C281" s="284"/>
      <c r="D281" s="284"/>
      <c r="E281" s="284"/>
      <c r="F281" s="284"/>
      <c r="G281" s="284"/>
      <c r="H281" s="284"/>
      <c r="I281" s="284"/>
      <c r="J281" s="284"/>
      <c r="K281" s="284"/>
      <c r="L281" s="284"/>
      <c r="M281" s="300"/>
      <c r="N281" s="284"/>
      <c r="O281" s="284"/>
      <c r="P281" s="301"/>
      <c r="Q281" s="284"/>
      <c r="R281" s="284"/>
      <c r="S281" s="300"/>
      <c r="T281" s="284"/>
      <c r="U281" s="284"/>
      <c r="V281" s="284"/>
      <c r="W281" s="284"/>
      <c r="X281" s="284"/>
      <c r="Y281" s="284"/>
      <c r="Z281" s="284"/>
    </row>
    <row r="282" ht="15.75" customHeight="1" spans="1:26">
      <c r="A282" s="284"/>
      <c r="B282" s="284"/>
      <c r="C282" s="284"/>
      <c r="D282" s="284"/>
      <c r="E282" s="284"/>
      <c r="F282" s="284"/>
      <c r="G282" s="284"/>
      <c r="H282" s="284"/>
      <c r="I282" s="284"/>
      <c r="J282" s="284"/>
      <c r="K282" s="284"/>
      <c r="L282" s="284"/>
      <c r="M282" s="300"/>
      <c r="N282" s="284"/>
      <c r="O282" s="284"/>
      <c r="P282" s="301"/>
      <c r="Q282" s="284"/>
      <c r="R282" s="284"/>
      <c r="S282" s="300"/>
      <c r="T282" s="284"/>
      <c r="U282" s="284"/>
      <c r="V282" s="284"/>
      <c r="W282" s="284"/>
      <c r="X282" s="284"/>
      <c r="Y282" s="284"/>
      <c r="Z282" s="284"/>
    </row>
    <row r="283" ht="15.75" customHeight="1" spans="1:26">
      <c r="A283" s="284"/>
      <c r="B283" s="284"/>
      <c r="C283" s="284"/>
      <c r="D283" s="284"/>
      <c r="E283" s="284"/>
      <c r="F283" s="284"/>
      <c r="G283" s="284"/>
      <c r="H283" s="284"/>
      <c r="I283" s="284"/>
      <c r="J283" s="284"/>
      <c r="K283" s="284"/>
      <c r="L283" s="284"/>
      <c r="M283" s="300"/>
      <c r="N283" s="284"/>
      <c r="O283" s="284"/>
      <c r="P283" s="301"/>
      <c r="Q283" s="284"/>
      <c r="R283" s="284"/>
      <c r="S283" s="300"/>
      <c r="T283" s="284"/>
      <c r="U283" s="284"/>
      <c r="V283" s="284"/>
      <c r="W283" s="284"/>
      <c r="X283" s="284"/>
      <c r="Y283" s="284"/>
      <c r="Z283" s="284"/>
    </row>
    <row r="284" ht="15.75" customHeight="1" spans="1:26">
      <c r="A284" s="284"/>
      <c r="B284" s="284"/>
      <c r="C284" s="284"/>
      <c r="D284" s="284"/>
      <c r="E284" s="284"/>
      <c r="F284" s="284"/>
      <c r="G284" s="284"/>
      <c r="H284" s="284"/>
      <c r="I284" s="284"/>
      <c r="J284" s="284"/>
      <c r="K284" s="284"/>
      <c r="L284" s="284"/>
      <c r="M284" s="300"/>
      <c r="N284" s="284"/>
      <c r="O284" s="284"/>
      <c r="P284" s="301"/>
      <c r="Q284" s="284"/>
      <c r="R284" s="284"/>
      <c r="S284" s="300"/>
      <c r="T284" s="284"/>
      <c r="U284" s="284"/>
      <c r="V284" s="284"/>
      <c r="W284" s="284"/>
      <c r="X284" s="284"/>
      <c r="Y284" s="284"/>
      <c r="Z284" s="284"/>
    </row>
    <row r="285" ht="15.75" customHeight="1" spans="1:26">
      <c r="A285" s="284"/>
      <c r="B285" s="284"/>
      <c r="C285" s="284"/>
      <c r="D285" s="284"/>
      <c r="E285" s="284"/>
      <c r="F285" s="284"/>
      <c r="G285" s="284"/>
      <c r="H285" s="284"/>
      <c r="I285" s="284"/>
      <c r="J285" s="284"/>
      <c r="K285" s="284"/>
      <c r="L285" s="284"/>
      <c r="M285" s="300"/>
      <c r="N285" s="284"/>
      <c r="O285" s="284"/>
      <c r="P285" s="301"/>
      <c r="Q285" s="284"/>
      <c r="R285" s="284"/>
      <c r="S285" s="300"/>
      <c r="T285" s="284"/>
      <c r="U285" s="284"/>
      <c r="V285" s="284"/>
      <c r="W285" s="284"/>
      <c r="X285" s="284"/>
      <c r="Y285" s="284"/>
      <c r="Z285" s="284"/>
    </row>
    <row r="286" ht="15.75" customHeight="1" spans="1:26">
      <c r="A286" s="284"/>
      <c r="B286" s="284"/>
      <c r="C286" s="284"/>
      <c r="D286" s="284"/>
      <c r="E286" s="284"/>
      <c r="F286" s="284"/>
      <c r="G286" s="284"/>
      <c r="H286" s="284"/>
      <c r="I286" s="284"/>
      <c r="J286" s="284"/>
      <c r="K286" s="284"/>
      <c r="L286" s="284"/>
      <c r="M286" s="300"/>
      <c r="N286" s="284"/>
      <c r="O286" s="284"/>
      <c r="P286" s="301"/>
      <c r="Q286" s="284"/>
      <c r="R286" s="284"/>
      <c r="S286" s="300"/>
      <c r="T286" s="284"/>
      <c r="U286" s="284"/>
      <c r="V286" s="284"/>
      <c r="W286" s="284"/>
      <c r="X286" s="284"/>
      <c r="Y286" s="284"/>
      <c r="Z286" s="284"/>
    </row>
    <row r="287" ht="15.75" customHeight="1" spans="1:26">
      <c r="A287" s="284"/>
      <c r="B287" s="284"/>
      <c r="C287" s="284"/>
      <c r="D287" s="284"/>
      <c r="E287" s="284"/>
      <c r="F287" s="284"/>
      <c r="G287" s="284"/>
      <c r="H287" s="284"/>
      <c r="I287" s="284"/>
      <c r="J287" s="284"/>
      <c r="K287" s="284"/>
      <c r="L287" s="284"/>
      <c r="M287" s="300"/>
      <c r="N287" s="284"/>
      <c r="O287" s="284"/>
      <c r="P287" s="301"/>
      <c r="Q287" s="284"/>
      <c r="R287" s="284"/>
      <c r="S287" s="300"/>
      <c r="T287" s="284"/>
      <c r="U287" s="284"/>
      <c r="V287" s="284"/>
      <c r="W287" s="284"/>
      <c r="X287" s="284"/>
      <c r="Y287" s="284"/>
      <c r="Z287" s="284"/>
    </row>
    <row r="288" ht="15.75" customHeight="1" spans="1:26">
      <c r="A288" s="284"/>
      <c r="B288" s="284"/>
      <c r="C288" s="284"/>
      <c r="D288" s="284"/>
      <c r="E288" s="284"/>
      <c r="F288" s="284"/>
      <c r="G288" s="284"/>
      <c r="H288" s="284"/>
      <c r="I288" s="284"/>
      <c r="J288" s="284"/>
      <c r="K288" s="284"/>
      <c r="L288" s="284"/>
      <c r="M288" s="300"/>
      <c r="N288" s="284"/>
      <c r="O288" s="284"/>
      <c r="P288" s="301"/>
      <c r="Q288" s="284"/>
      <c r="R288" s="284"/>
      <c r="S288" s="300"/>
      <c r="T288" s="284"/>
      <c r="U288" s="284"/>
      <c r="V288" s="284"/>
      <c r="W288" s="284"/>
      <c r="X288" s="284"/>
      <c r="Y288" s="284"/>
      <c r="Z288" s="284"/>
    </row>
    <row r="289" ht="15.75" customHeight="1" spans="1:26">
      <c r="A289" s="284"/>
      <c r="B289" s="284"/>
      <c r="C289" s="284"/>
      <c r="D289" s="284"/>
      <c r="E289" s="284"/>
      <c r="F289" s="284"/>
      <c r="G289" s="284"/>
      <c r="H289" s="284"/>
      <c r="I289" s="284"/>
      <c r="J289" s="284"/>
      <c r="K289" s="284"/>
      <c r="L289" s="284"/>
      <c r="M289" s="300"/>
      <c r="N289" s="284"/>
      <c r="O289" s="284"/>
      <c r="P289" s="301"/>
      <c r="Q289" s="284"/>
      <c r="R289" s="284"/>
      <c r="S289" s="300"/>
      <c r="T289" s="284"/>
      <c r="U289" s="284"/>
      <c r="V289" s="284"/>
      <c r="W289" s="284"/>
      <c r="X289" s="284"/>
      <c r="Y289" s="284"/>
      <c r="Z289" s="284"/>
    </row>
    <row r="290" ht="15.75" customHeight="1" spans="1:26">
      <c r="A290" s="284"/>
      <c r="B290" s="284"/>
      <c r="C290" s="284"/>
      <c r="D290" s="284"/>
      <c r="E290" s="284"/>
      <c r="F290" s="284"/>
      <c r="G290" s="284"/>
      <c r="H290" s="284"/>
      <c r="I290" s="284"/>
      <c r="J290" s="284"/>
      <c r="K290" s="284"/>
      <c r="L290" s="284"/>
      <c r="M290" s="300"/>
      <c r="N290" s="284"/>
      <c r="O290" s="284"/>
      <c r="P290" s="301"/>
      <c r="Q290" s="284"/>
      <c r="R290" s="284"/>
      <c r="S290" s="300"/>
      <c r="T290" s="284"/>
      <c r="U290" s="284"/>
      <c r="V290" s="284"/>
      <c r="W290" s="284"/>
      <c r="X290" s="284"/>
      <c r="Y290" s="284"/>
      <c r="Z290" s="284"/>
    </row>
    <row r="291" ht="15.75" customHeight="1" spans="1:26">
      <c r="A291" s="284"/>
      <c r="B291" s="284"/>
      <c r="C291" s="284"/>
      <c r="D291" s="284"/>
      <c r="E291" s="284"/>
      <c r="F291" s="284"/>
      <c r="G291" s="284"/>
      <c r="H291" s="284"/>
      <c r="I291" s="284"/>
      <c r="J291" s="284"/>
      <c r="K291" s="284"/>
      <c r="L291" s="284"/>
      <c r="M291" s="300"/>
      <c r="N291" s="284"/>
      <c r="O291" s="284"/>
      <c r="P291" s="301"/>
      <c r="Q291" s="284"/>
      <c r="R291" s="284"/>
      <c r="S291" s="300"/>
      <c r="T291" s="284"/>
      <c r="U291" s="284"/>
      <c r="V291" s="284"/>
      <c r="W291" s="284"/>
      <c r="X291" s="284"/>
      <c r="Y291" s="284"/>
      <c r="Z291" s="284"/>
    </row>
    <row r="292" ht="15.75" customHeight="1" spans="1:26">
      <c r="A292" s="284"/>
      <c r="B292" s="284"/>
      <c r="C292" s="284"/>
      <c r="D292" s="284"/>
      <c r="E292" s="284"/>
      <c r="F292" s="284"/>
      <c r="G292" s="284"/>
      <c r="H292" s="284"/>
      <c r="I292" s="284"/>
      <c r="J292" s="284"/>
      <c r="K292" s="284"/>
      <c r="L292" s="284"/>
      <c r="M292" s="300"/>
      <c r="N292" s="284"/>
      <c r="O292" s="284"/>
      <c r="P292" s="301"/>
      <c r="Q292" s="284"/>
      <c r="R292" s="284"/>
      <c r="S292" s="300"/>
      <c r="T292" s="284"/>
      <c r="U292" s="284"/>
      <c r="V292" s="284"/>
      <c r="W292" s="284"/>
      <c r="X292" s="284"/>
      <c r="Y292" s="284"/>
      <c r="Z292" s="284"/>
    </row>
    <row r="293" ht="15.75" customHeight="1" spans="1:26">
      <c r="A293" s="284"/>
      <c r="B293" s="284"/>
      <c r="C293" s="284"/>
      <c r="D293" s="284"/>
      <c r="E293" s="284"/>
      <c r="F293" s="284"/>
      <c r="G293" s="284"/>
      <c r="H293" s="284"/>
      <c r="I293" s="284"/>
      <c r="J293" s="284"/>
      <c r="K293" s="284"/>
      <c r="L293" s="284"/>
      <c r="M293" s="300"/>
      <c r="N293" s="284"/>
      <c r="O293" s="284"/>
      <c r="P293" s="301"/>
      <c r="Q293" s="284"/>
      <c r="R293" s="284"/>
      <c r="S293" s="300"/>
      <c r="T293" s="284"/>
      <c r="U293" s="284"/>
      <c r="V293" s="284"/>
      <c r="W293" s="284"/>
      <c r="X293" s="284"/>
      <c r="Y293" s="284"/>
      <c r="Z293" s="284"/>
    </row>
    <row r="294" ht="15.75" customHeight="1" spans="1:26">
      <c r="A294" s="284"/>
      <c r="B294" s="284"/>
      <c r="C294" s="284"/>
      <c r="D294" s="284"/>
      <c r="E294" s="284"/>
      <c r="F294" s="284"/>
      <c r="G294" s="284"/>
      <c r="H294" s="284"/>
      <c r="I294" s="284"/>
      <c r="J294" s="284"/>
      <c r="K294" s="284"/>
      <c r="L294" s="284"/>
      <c r="M294" s="300"/>
      <c r="N294" s="284"/>
      <c r="O294" s="284"/>
      <c r="P294" s="301"/>
      <c r="Q294" s="284"/>
      <c r="R294" s="284"/>
      <c r="S294" s="300"/>
      <c r="T294" s="284"/>
      <c r="U294" s="284"/>
      <c r="V294" s="284"/>
      <c r="W294" s="284"/>
      <c r="X294" s="284"/>
      <c r="Y294" s="284"/>
      <c r="Z294" s="284"/>
    </row>
    <row r="295" ht="15.75" customHeight="1" spans="1:26">
      <c r="A295" s="284"/>
      <c r="B295" s="284"/>
      <c r="C295" s="284"/>
      <c r="D295" s="284"/>
      <c r="E295" s="284"/>
      <c r="F295" s="284"/>
      <c r="G295" s="284"/>
      <c r="H295" s="284"/>
      <c r="I295" s="284"/>
      <c r="J295" s="284"/>
      <c r="K295" s="284"/>
      <c r="L295" s="284"/>
      <c r="M295" s="300"/>
      <c r="N295" s="284"/>
      <c r="O295" s="284"/>
      <c r="P295" s="301"/>
      <c r="Q295" s="284"/>
      <c r="R295" s="284"/>
      <c r="S295" s="300"/>
      <c r="T295" s="284"/>
      <c r="U295" s="284"/>
      <c r="V295" s="284"/>
      <c r="W295" s="284"/>
      <c r="X295" s="284"/>
      <c r="Y295" s="284"/>
      <c r="Z295" s="284"/>
    </row>
    <row r="296" ht="15.75" customHeight="1" spans="1:26">
      <c r="A296" s="284"/>
      <c r="B296" s="284"/>
      <c r="C296" s="284"/>
      <c r="D296" s="284"/>
      <c r="E296" s="284"/>
      <c r="F296" s="284"/>
      <c r="G296" s="284"/>
      <c r="H296" s="284"/>
      <c r="I296" s="284"/>
      <c r="J296" s="284"/>
      <c r="K296" s="284"/>
      <c r="L296" s="284"/>
      <c r="M296" s="300"/>
      <c r="N296" s="284"/>
      <c r="O296" s="284"/>
      <c r="P296" s="301"/>
      <c r="Q296" s="284"/>
      <c r="R296" s="284"/>
      <c r="S296" s="300"/>
      <c r="T296" s="284"/>
      <c r="U296" s="284"/>
      <c r="V296" s="284"/>
      <c r="W296" s="284"/>
      <c r="X296" s="284"/>
      <c r="Y296" s="284"/>
      <c r="Z296" s="284"/>
    </row>
    <row r="297" ht="15.75" customHeight="1" spans="1:26">
      <c r="A297" s="284"/>
      <c r="B297" s="284"/>
      <c r="C297" s="284"/>
      <c r="D297" s="284"/>
      <c r="E297" s="284"/>
      <c r="F297" s="284"/>
      <c r="G297" s="284"/>
      <c r="H297" s="284"/>
      <c r="I297" s="284"/>
      <c r="J297" s="284"/>
      <c r="K297" s="284"/>
      <c r="L297" s="284"/>
      <c r="M297" s="300"/>
      <c r="N297" s="284"/>
      <c r="O297" s="284"/>
      <c r="P297" s="301"/>
      <c r="Q297" s="284"/>
      <c r="R297" s="284"/>
      <c r="S297" s="300"/>
      <c r="T297" s="284"/>
      <c r="U297" s="284"/>
      <c r="V297" s="284"/>
      <c r="W297" s="284"/>
      <c r="X297" s="284"/>
      <c r="Y297" s="284"/>
      <c r="Z297" s="284"/>
    </row>
    <row r="298" ht="15.75" customHeight="1" spans="1:26">
      <c r="A298" s="284"/>
      <c r="B298" s="284"/>
      <c r="C298" s="284"/>
      <c r="D298" s="284"/>
      <c r="E298" s="284"/>
      <c r="F298" s="284"/>
      <c r="G298" s="284"/>
      <c r="H298" s="284"/>
      <c r="I298" s="284"/>
      <c r="J298" s="284"/>
      <c r="K298" s="284"/>
      <c r="L298" s="284"/>
      <c r="M298" s="300"/>
      <c r="N298" s="284"/>
      <c r="O298" s="284"/>
      <c r="P298" s="301"/>
      <c r="Q298" s="284"/>
      <c r="R298" s="284"/>
      <c r="S298" s="300"/>
      <c r="T298" s="284"/>
      <c r="U298" s="284"/>
      <c r="V298" s="284"/>
      <c r="W298" s="284"/>
      <c r="X298" s="284"/>
      <c r="Y298" s="284"/>
      <c r="Z298" s="284"/>
    </row>
    <row r="299" ht="15.75" customHeight="1" spans="1:26">
      <c r="A299" s="284"/>
      <c r="B299" s="284"/>
      <c r="C299" s="284"/>
      <c r="D299" s="284"/>
      <c r="E299" s="284"/>
      <c r="F299" s="284"/>
      <c r="G299" s="284"/>
      <c r="H299" s="284"/>
      <c r="I299" s="284"/>
      <c r="J299" s="284"/>
      <c r="K299" s="284"/>
      <c r="L299" s="284"/>
      <c r="M299" s="300"/>
      <c r="N299" s="284"/>
      <c r="O299" s="284"/>
      <c r="P299" s="301"/>
      <c r="Q299" s="284"/>
      <c r="R299" s="284"/>
      <c r="S299" s="300"/>
      <c r="T299" s="284"/>
      <c r="U299" s="284"/>
      <c r="V299" s="284"/>
      <c r="W299" s="284"/>
      <c r="X299" s="284"/>
      <c r="Y299" s="284"/>
      <c r="Z299" s="284"/>
    </row>
    <row r="300" ht="15.75" customHeight="1" spans="1:26">
      <c r="A300" s="284"/>
      <c r="B300" s="284"/>
      <c r="C300" s="284"/>
      <c r="D300" s="284"/>
      <c r="E300" s="284"/>
      <c r="F300" s="284"/>
      <c r="G300" s="284"/>
      <c r="H300" s="284"/>
      <c r="I300" s="284"/>
      <c r="J300" s="284"/>
      <c r="K300" s="284"/>
      <c r="L300" s="284"/>
      <c r="M300" s="300"/>
      <c r="N300" s="284"/>
      <c r="O300" s="284"/>
      <c r="P300" s="301"/>
      <c r="Q300" s="284"/>
      <c r="R300" s="284"/>
      <c r="S300" s="300"/>
      <c r="T300" s="284"/>
      <c r="U300" s="284"/>
      <c r="V300" s="284"/>
      <c r="W300" s="284"/>
      <c r="X300" s="284"/>
      <c r="Y300" s="284"/>
      <c r="Z300" s="284"/>
    </row>
    <row r="301" ht="15.75" customHeight="1" spans="1:26">
      <c r="A301" s="284"/>
      <c r="B301" s="284"/>
      <c r="C301" s="284"/>
      <c r="D301" s="284"/>
      <c r="E301" s="284"/>
      <c r="F301" s="284"/>
      <c r="G301" s="284"/>
      <c r="H301" s="284"/>
      <c r="I301" s="284"/>
      <c r="J301" s="284"/>
      <c r="K301" s="284"/>
      <c r="L301" s="284"/>
      <c r="M301" s="300"/>
      <c r="N301" s="284"/>
      <c r="O301" s="284"/>
      <c r="P301" s="301"/>
      <c r="Q301" s="284"/>
      <c r="R301" s="284"/>
      <c r="S301" s="300"/>
      <c r="T301" s="284"/>
      <c r="U301" s="284"/>
      <c r="V301" s="284"/>
      <c r="W301" s="284"/>
      <c r="X301" s="284"/>
      <c r="Y301" s="284"/>
      <c r="Z301" s="284"/>
    </row>
    <row r="302" ht="15.75" customHeight="1" spans="1:26">
      <c r="A302" s="284"/>
      <c r="B302" s="284"/>
      <c r="C302" s="284"/>
      <c r="D302" s="284"/>
      <c r="E302" s="284"/>
      <c r="F302" s="284"/>
      <c r="G302" s="284"/>
      <c r="H302" s="284"/>
      <c r="I302" s="284"/>
      <c r="J302" s="284"/>
      <c r="K302" s="284"/>
      <c r="L302" s="284"/>
      <c r="M302" s="300"/>
      <c r="N302" s="284"/>
      <c r="O302" s="284"/>
      <c r="P302" s="301"/>
      <c r="Q302" s="284"/>
      <c r="R302" s="284"/>
      <c r="S302" s="300"/>
      <c r="T302" s="284"/>
      <c r="U302" s="284"/>
      <c r="V302" s="284"/>
      <c r="W302" s="284"/>
      <c r="X302" s="284"/>
      <c r="Y302" s="284"/>
      <c r="Z302" s="284"/>
    </row>
    <row r="303" ht="15.75" customHeight="1" spans="1:26">
      <c r="A303" s="284"/>
      <c r="B303" s="284"/>
      <c r="C303" s="284"/>
      <c r="D303" s="284"/>
      <c r="E303" s="284"/>
      <c r="F303" s="284"/>
      <c r="G303" s="284"/>
      <c r="H303" s="284"/>
      <c r="I303" s="284"/>
      <c r="J303" s="284"/>
      <c r="K303" s="284"/>
      <c r="L303" s="284"/>
      <c r="M303" s="300"/>
      <c r="N303" s="284"/>
      <c r="O303" s="284"/>
      <c r="P303" s="301"/>
      <c r="Q303" s="284"/>
      <c r="R303" s="284"/>
      <c r="S303" s="300"/>
      <c r="T303" s="284"/>
      <c r="U303" s="284"/>
      <c r="V303" s="284"/>
      <c r="W303" s="284"/>
      <c r="X303" s="284"/>
      <c r="Y303" s="284"/>
      <c r="Z303" s="284"/>
    </row>
    <row r="304" ht="15.75" customHeight="1" spans="1:26">
      <c r="A304" s="284"/>
      <c r="B304" s="284"/>
      <c r="C304" s="284"/>
      <c r="D304" s="284"/>
      <c r="E304" s="284"/>
      <c r="F304" s="284"/>
      <c r="G304" s="284"/>
      <c r="H304" s="284"/>
      <c r="I304" s="284"/>
      <c r="J304" s="284"/>
      <c r="K304" s="284"/>
      <c r="L304" s="284"/>
      <c r="M304" s="300"/>
      <c r="N304" s="284"/>
      <c r="O304" s="284"/>
      <c r="P304" s="301"/>
      <c r="Q304" s="284"/>
      <c r="R304" s="284"/>
      <c r="S304" s="300"/>
      <c r="T304" s="284"/>
      <c r="U304" s="284"/>
      <c r="V304" s="284"/>
      <c r="W304" s="284"/>
      <c r="X304" s="284"/>
      <c r="Y304" s="284"/>
      <c r="Z304" s="284"/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A1:P1"/>
    <mergeCell ref="A9:B9"/>
    <mergeCell ref="A11:M11"/>
    <mergeCell ref="C13:M13"/>
    <mergeCell ref="A27:B27"/>
    <mergeCell ref="A31:M31"/>
    <mergeCell ref="C33:M33"/>
    <mergeCell ref="A47:B47"/>
    <mergeCell ref="A49:M49"/>
    <mergeCell ref="C51:M51"/>
    <mergeCell ref="A65:B65"/>
    <mergeCell ref="A66:M66"/>
    <mergeCell ref="C68:M68"/>
    <mergeCell ref="A82:B82"/>
    <mergeCell ref="A84:M84"/>
    <mergeCell ref="C86:M86"/>
    <mergeCell ref="A100:B100"/>
    <mergeCell ref="A13:A14"/>
    <mergeCell ref="A33:A34"/>
    <mergeCell ref="A51:A52"/>
    <mergeCell ref="A68:A69"/>
    <mergeCell ref="A86:A87"/>
    <mergeCell ref="B13:B14"/>
    <mergeCell ref="B33:B34"/>
    <mergeCell ref="B51:B52"/>
    <mergeCell ref="B68:B69"/>
    <mergeCell ref="B86:B87"/>
  </mergeCells>
  <printOptions horizontalCentered="1"/>
  <pageMargins left="0.235416666666667" right="0.235416666666667" top="1.49513888888889" bottom="0.747916666666667" header="0" footer="0"/>
  <pageSetup paperSize="9" orientation="landscape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Z1000"/>
  <sheetViews>
    <sheetView workbookViewId="0">
      <selection activeCell="F8" sqref="F8"/>
    </sheetView>
  </sheetViews>
  <sheetFormatPr defaultColWidth="14.4285714285714" defaultRowHeight="15" customHeight="1"/>
  <cols>
    <col min="1" max="1" width="5.85714285714286" customWidth="1"/>
    <col min="2" max="2" width="12" customWidth="1"/>
    <col min="3" max="3" width="10.8571428571429" customWidth="1"/>
    <col min="4" max="4" width="9.14285714285714" customWidth="1"/>
    <col min="5" max="5" width="8.42857142857143" customWidth="1"/>
    <col min="6" max="6" width="8.57142857142857" customWidth="1"/>
    <col min="7" max="13" width="9.14285714285714" customWidth="1"/>
    <col min="14" max="14" width="9.71428571428571" customWidth="1"/>
    <col min="15" max="15" width="13.1428571428571" customWidth="1"/>
    <col min="16" max="26" width="9.14285714285714" customWidth="1"/>
  </cols>
  <sheetData>
    <row r="1" ht="15.75" customHeight="1" spans="1:26">
      <c r="A1" s="200"/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43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</row>
    <row r="2" ht="15.75" customHeight="1" spans="1:26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43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</row>
    <row r="3" ht="25.5" customHeight="1" spans="1:26">
      <c r="A3" s="231" t="s">
        <v>389</v>
      </c>
      <c r="B3" s="231" t="s">
        <v>171</v>
      </c>
      <c r="C3" s="279" t="s">
        <v>413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5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</row>
    <row r="4" s="115" customFormat="1" ht="15.75" customHeight="1" spans="1:26">
      <c r="A4" s="280"/>
      <c r="B4" s="280"/>
      <c r="C4" s="281" t="s">
        <v>414</v>
      </c>
      <c r="D4" s="53" t="s">
        <v>362</v>
      </c>
      <c r="E4" s="53" t="s">
        <v>363</v>
      </c>
      <c r="F4" s="53" t="s">
        <v>364</v>
      </c>
      <c r="G4" s="53" t="s">
        <v>365</v>
      </c>
      <c r="H4" s="53" t="s">
        <v>366</v>
      </c>
      <c r="I4" s="53" t="s">
        <v>367</v>
      </c>
      <c r="J4" s="53" t="s">
        <v>368</v>
      </c>
      <c r="K4" s="53" t="s">
        <v>369</v>
      </c>
      <c r="L4" s="53" t="s">
        <v>370</v>
      </c>
      <c r="M4" s="53" t="s">
        <v>371</v>
      </c>
      <c r="N4" s="207" t="s">
        <v>30</v>
      </c>
      <c r="O4" s="234" t="s">
        <v>415</v>
      </c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</row>
    <row r="5" ht="30" customHeight="1" spans="1:26">
      <c r="A5" s="53">
        <v>1</v>
      </c>
      <c r="B5" s="204" t="s">
        <v>16</v>
      </c>
      <c r="C5" s="54">
        <f>'Supplywise DTR'!S7</f>
        <v>993</v>
      </c>
      <c r="D5" s="53"/>
      <c r="E5" s="53"/>
      <c r="F5" s="53"/>
      <c r="G5" s="53"/>
      <c r="H5" s="234">
        <v>3</v>
      </c>
      <c r="I5" s="53">
        <v>5</v>
      </c>
      <c r="J5" s="53"/>
      <c r="K5" s="53">
        <v>6</v>
      </c>
      <c r="L5" s="53">
        <v>1</v>
      </c>
      <c r="M5" s="53">
        <v>1</v>
      </c>
      <c r="N5" s="207">
        <f t="shared" ref="N5:N9" si="0">SUM(D5:M5)</f>
        <v>16</v>
      </c>
      <c r="O5" s="282">
        <f t="shared" ref="O5:O10" si="1">N5/C5</f>
        <v>0.0161127895266868</v>
      </c>
      <c r="P5" s="200"/>
      <c r="Q5" s="207">
        <v>44</v>
      </c>
      <c r="R5" s="200"/>
      <c r="S5" s="200"/>
      <c r="T5" s="200"/>
      <c r="U5" s="200"/>
      <c r="V5" s="200"/>
      <c r="W5" s="200"/>
      <c r="X5" s="200"/>
      <c r="Y5" s="200"/>
      <c r="Z5" s="200"/>
    </row>
    <row r="6" ht="30" customHeight="1" spans="1:26">
      <c r="A6" s="53">
        <v>2</v>
      </c>
      <c r="B6" s="204" t="s">
        <v>18</v>
      </c>
      <c r="C6" s="54">
        <f>'Supplywise DTR'!S8</f>
        <v>417</v>
      </c>
      <c r="D6" s="53"/>
      <c r="E6" s="53"/>
      <c r="F6" s="53"/>
      <c r="G6" s="53"/>
      <c r="H6" s="53">
        <v>2</v>
      </c>
      <c r="I6" s="53">
        <v>2</v>
      </c>
      <c r="J6" s="53"/>
      <c r="K6" s="53">
        <v>5</v>
      </c>
      <c r="L6" s="53"/>
      <c r="M6" s="53"/>
      <c r="N6" s="207">
        <f t="shared" si="0"/>
        <v>9</v>
      </c>
      <c r="O6" s="282">
        <f t="shared" si="1"/>
        <v>0.0215827338129496</v>
      </c>
      <c r="P6" s="200"/>
      <c r="Q6" s="207">
        <v>26</v>
      </c>
      <c r="R6" s="200"/>
      <c r="S6" s="200"/>
      <c r="T6" s="200"/>
      <c r="U6" s="200"/>
      <c r="V6" s="200"/>
      <c r="W6" s="200"/>
      <c r="X6" s="200"/>
      <c r="Y6" s="200"/>
      <c r="Z6" s="200"/>
    </row>
    <row r="7" ht="30" customHeight="1" spans="1:26">
      <c r="A7" s="53">
        <v>3</v>
      </c>
      <c r="B7" s="204" t="s">
        <v>17</v>
      </c>
      <c r="C7" s="54">
        <f>'Supplywise DTR'!S9</f>
        <v>411</v>
      </c>
      <c r="D7" s="53"/>
      <c r="E7" s="53"/>
      <c r="F7" s="53"/>
      <c r="G7" s="53"/>
      <c r="H7" s="53">
        <v>2</v>
      </c>
      <c r="I7" s="53">
        <v>2</v>
      </c>
      <c r="J7" s="53"/>
      <c r="K7" s="53">
        <v>5</v>
      </c>
      <c r="L7" s="53"/>
      <c r="M7" s="53"/>
      <c r="N7" s="207">
        <f t="shared" si="0"/>
        <v>9</v>
      </c>
      <c r="O7" s="282">
        <f t="shared" si="1"/>
        <v>0.0218978102189781</v>
      </c>
      <c r="P7" s="200"/>
      <c r="Q7" s="207">
        <v>22</v>
      </c>
      <c r="R7" s="200"/>
      <c r="S7" s="200"/>
      <c r="T7" s="200"/>
      <c r="U7" s="200"/>
      <c r="V7" s="200"/>
      <c r="W7" s="200"/>
      <c r="X7" s="200"/>
      <c r="Y7" s="200"/>
      <c r="Z7" s="200"/>
    </row>
    <row r="8" ht="30" customHeight="1" spans="1:26">
      <c r="A8" s="53">
        <v>4</v>
      </c>
      <c r="B8" s="204" t="s">
        <v>15</v>
      </c>
      <c r="C8" s="54">
        <f>'Supplywise DTR'!S10</f>
        <v>956</v>
      </c>
      <c r="D8" s="53"/>
      <c r="E8" s="53"/>
      <c r="F8" s="53"/>
      <c r="G8" s="53"/>
      <c r="H8" s="53">
        <v>4</v>
      </c>
      <c r="I8" s="53">
        <v>11</v>
      </c>
      <c r="J8" s="53"/>
      <c r="K8" s="53">
        <v>13</v>
      </c>
      <c r="L8" s="53"/>
      <c r="M8" s="53"/>
      <c r="N8" s="207">
        <f t="shared" si="0"/>
        <v>28</v>
      </c>
      <c r="O8" s="282">
        <f t="shared" si="1"/>
        <v>0.0292887029288703</v>
      </c>
      <c r="P8" s="200"/>
      <c r="Q8" s="207">
        <v>51</v>
      </c>
      <c r="R8" s="200"/>
      <c r="S8" s="200"/>
      <c r="T8" s="200"/>
      <c r="U8" s="200"/>
      <c r="V8" s="200"/>
      <c r="W8" s="200"/>
      <c r="X8" s="200"/>
      <c r="Y8" s="200"/>
      <c r="Z8" s="200"/>
    </row>
    <row r="9" ht="30" customHeight="1" spans="1:26">
      <c r="A9" s="53">
        <v>5</v>
      </c>
      <c r="B9" s="204" t="s">
        <v>14</v>
      </c>
      <c r="C9" s="54">
        <f>'Supplywise DTR'!S11</f>
        <v>462</v>
      </c>
      <c r="D9" s="53"/>
      <c r="E9" s="53"/>
      <c r="F9" s="53"/>
      <c r="G9" s="53"/>
      <c r="H9" s="53">
        <v>7</v>
      </c>
      <c r="I9" s="53">
        <v>4</v>
      </c>
      <c r="J9" s="53"/>
      <c r="K9" s="53">
        <v>2</v>
      </c>
      <c r="L9" s="53"/>
      <c r="M9" s="53">
        <v>1</v>
      </c>
      <c r="N9" s="207">
        <f t="shared" si="0"/>
        <v>14</v>
      </c>
      <c r="O9" s="282">
        <f t="shared" si="1"/>
        <v>0.0303030303030303</v>
      </c>
      <c r="P9" s="200"/>
      <c r="Q9" s="207">
        <v>23</v>
      </c>
      <c r="R9" s="200"/>
      <c r="S9" s="200"/>
      <c r="T9" s="200"/>
      <c r="U9" s="200"/>
      <c r="V9" s="200"/>
      <c r="W9" s="200"/>
      <c r="X9" s="200"/>
      <c r="Y9" s="200"/>
      <c r="Z9" s="200"/>
    </row>
    <row r="10" ht="30" customHeight="1" spans="1:26">
      <c r="A10" s="206" t="s">
        <v>6</v>
      </c>
      <c r="B10" s="35"/>
      <c r="C10" s="54">
        <f t="shared" ref="C10:N10" si="2">SUM(C5:C9)</f>
        <v>3239</v>
      </c>
      <c r="D10" s="207">
        <f t="shared" si="2"/>
        <v>0</v>
      </c>
      <c r="E10" s="207">
        <f t="shared" si="2"/>
        <v>0</v>
      </c>
      <c r="F10" s="207">
        <f t="shared" si="2"/>
        <v>0</v>
      </c>
      <c r="G10" s="207">
        <f t="shared" si="2"/>
        <v>0</v>
      </c>
      <c r="H10" s="207">
        <f t="shared" si="2"/>
        <v>18</v>
      </c>
      <c r="I10" s="207">
        <f t="shared" si="2"/>
        <v>24</v>
      </c>
      <c r="J10" s="207">
        <f t="shared" si="2"/>
        <v>0</v>
      </c>
      <c r="K10" s="207">
        <f t="shared" si="2"/>
        <v>31</v>
      </c>
      <c r="L10" s="207">
        <f t="shared" si="2"/>
        <v>1</v>
      </c>
      <c r="M10" s="207">
        <f t="shared" si="2"/>
        <v>2</v>
      </c>
      <c r="N10" s="207">
        <f t="shared" si="2"/>
        <v>76</v>
      </c>
      <c r="O10" s="282">
        <f t="shared" si="1"/>
        <v>0.0234640321086755</v>
      </c>
      <c r="P10" s="243"/>
      <c r="Q10" s="207">
        <f>SUM(Q5:Q9)</f>
        <v>166</v>
      </c>
      <c r="R10" s="243"/>
      <c r="S10" s="243"/>
      <c r="T10" s="243"/>
      <c r="U10" s="243"/>
      <c r="V10" s="243"/>
      <c r="W10" s="243"/>
      <c r="X10" s="243"/>
      <c r="Y10" s="243"/>
      <c r="Z10" s="243"/>
    </row>
    <row r="11" ht="15.75" customHeight="1" spans="1:26">
      <c r="A11" s="200"/>
      <c r="B11" s="200"/>
      <c r="C11" s="200"/>
      <c r="D11" s="200"/>
      <c r="E11" s="200"/>
      <c r="F11" s="200"/>
      <c r="G11" s="200"/>
      <c r="H11" s="200"/>
      <c r="I11" s="200"/>
      <c r="J11" s="200"/>
      <c r="K11" s="200"/>
      <c r="L11" s="200"/>
      <c r="M11" s="200"/>
      <c r="N11" s="243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</row>
    <row r="12" ht="15.75" customHeight="1" spans="1:26">
      <c r="A12" s="200"/>
      <c r="B12" s="200"/>
      <c r="C12" s="200"/>
      <c r="D12" s="200"/>
      <c r="E12" s="200"/>
      <c r="F12" s="245"/>
      <c r="G12" s="200"/>
      <c r="H12" s="200"/>
      <c r="I12" s="200"/>
      <c r="J12" s="200"/>
      <c r="K12" s="200"/>
      <c r="L12" s="200"/>
      <c r="M12" s="200"/>
      <c r="N12" s="243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</row>
    <row r="13" ht="15.75" customHeight="1" spans="1:26">
      <c r="A13" s="200"/>
      <c r="B13" s="200"/>
      <c r="C13" s="200"/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43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</row>
    <row r="14" ht="15.75" customHeight="1" spans="1:26">
      <c r="A14" s="200"/>
      <c r="B14" s="200"/>
      <c r="C14" s="200"/>
      <c r="D14" s="200"/>
      <c r="E14" s="200"/>
      <c r="F14" s="200"/>
      <c r="G14" s="200"/>
      <c r="H14" s="200"/>
      <c r="I14" s="200"/>
      <c r="J14" s="200"/>
      <c r="K14" s="200"/>
      <c r="L14" s="200"/>
      <c r="M14" s="200"/>
      <c r="N14" s="243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</row>
    <row r="15" ht="15.75" customHeight="1" spans="1:26">
      <c r="A15" s="200"/>
      <c r="B15" s="200"/>
      <c r="C15" s="200"/>
      <c r="D15" s="200"/>
      <c r="E15" s="200"/>
      <c r="F15" s="200"/>
      <c r="G15" s="200"/>
      <c r="H15" s="200"/>
      <c r="I15" s="200"/>
      <c r="J15" s="200"/>
      <c r="K15" s="200"/>
      <c r="L15" s="200"/>
      <c r="M15" s="200"/>
      <c r="N15" s="243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</row>
    <row r="16" ht="15.75" customHeight="1" spans="1:26">
      <c r="A16" s="200"/>
      <c r="B16" s="200"/>
      <c r="C16" s="200"/>
      <c r="D16" s="200"/>
      <c r="E16" s="200"/>
      <c r="F16" s="200"/>
      <c r="G16" s="200"/>
      <c r="H16" s="200"/>
      <c r="I16" s="200"/>
      <c r="J16" s="200"/>
      <c r="K16" s="200"/>
      <c r="L16" s="200"/>
      <c r="M16" s="200"/>
      <c r="N16" s="243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</row>
    <row r="17" ht="15.75" customHeight="1" spans="1:26">
      <c r="A17" s="200"/>
      <c r="B17" s="200"/>
      <c r="C17" s="200"/>
      <c r="D17" s="200"/>
      <c r="E17" s="200"/>
      <c r="F17" s="200"/>
      <c r="G17" s="200"/>
      <c r="H17" s="200"/>
      <c r="I17" s="200"/>
      <c r="J17" s="200"/>
      <c r="K17" s="200"/>
      <c r="L17" s="200"/>
      <c r="M17" s="200"/>
      <c r="N17" s="243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</row>
    <row r="18" ht="15.75" customHeight="1" spans="1:26">
      <c r="A18" s="200"/>
      <c r="B18" s="200"/>
      <c r="C18" s="200"/>
      <c r="D18" s="200"/>
      <c r="E18" s="200"/>
      <c r="F18" s="200"/>
      <c r="G18" s="200"/>
      <c r="H18" s="200"/>
      <c r="I18" s="200"/>
      <c r="J18" s="200"/>
      <c r="K18" s="200"/>
      <c r="L18" s="200"/>
      <c r="M18" s="200"/>
      <c r="N18" s="243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</row>
    <row r="19" ht="15.75" customHeight="1" spans="1:26">
      <c r="A19" s="200"/>
      <c r="B19" s="200"/>
      <c r="C19" s="200"/>
      <c r="D19" s="200"/>
      <c r="E19" s="200"/>
      <c r="F19" s="200"/>
      <c r="G19" s="200"/>
      <c r="H19" s="200"/>
      <c r="I19" s="200"/>
      <c r="J19" s="200"/>
      <c r="K19" s="200"/>
      <c r="L19" s="200"/>
      <c r="M19" s="200"/>
      <c r="N19" s="243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</row>
    <row r="20" ht="15.75" customHeight="1" spans="1:26">
      <c r="A20" s="200"/>
      <c r="B20" s="200"/>
      <c r="C20" s="200"/>
      <c r="D20" s="200"/>
      <c r="E20" s="200"/>
      <c r="F20" s="200"/>
      <c r="G20" s="200"/>
      <c r="H20" s="200"/>
      <c r="I20" s="200"/>
      <c r="J20" s="200"/>
      <c r="K20" s="200"/>
      <c r="L20" s="200"/>
      <c r="M20" s="200"/>
      <c r="N20" s="243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</row>
    <row r="21" ht="15.75" customHeight="1" spans="1:26">
      <c r="A21" s="200"/>
      <c r="B21" s="200"/>
      <c r="C21" s="200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43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</row>
    <row r="22" ht="15.75" customHeight="1" spans="1:26">
      <c r="A22" s="200"/>
      <c r="B22" s="200"/>
      <c r="C22" s="200"/>
      <c r="D22" s="200"/>
      <c r="E22" s="200"/>
      <c r="F22" s="200"/>
      <c r="G22" s="200"/>
      <c r="H22" s="200"/>
      <c r="I22" s="200"/>
      <c r="J22" s="200"/>
      <c r="K22" s="200"/>
      <c r="L22" s="200"/>
      <c r="M22" s="200"/>
      <c r="N22" s="243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</row>
    <row r="23" ht="15.75" customHeight="1" spans="1:26">
      <c r="A23" s="200"/>
      <c r="B23" s="200"/>
      <c r="C23" s="200"/>
      <c r="D23" s="200"/>
      <c r="E23" s="200"/>
      <c r="F23" s="200"/>
      <c r="G23" s="200"/>
      <c r="H23" s="200"/>
      <c r="I23" s="200"/>
      <c r="J23" s="200"/>
      <c r="K23" s="200"/>
      <c r="L23" s="200"/>
      <c r="M23" s="200"/>
      <c r="N23" s="243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</row>
    <row r="24" ht="15.75" customHeight="1" spans="1:26">
      <c r="A24" s="200"/>
      <c r="B24" s="200"/>
      <c r="C24" s="200"/>
      <c r="D24" s="200"/>
      <c r="E24" s="200"/>
      <c r="F24" s="200"/>
      <c r="G24" s="200"/>
      <c r="H24" s="200"/>
      <c r="I24" s="200"/>
      <c r="J24" s="200"/>
      <c r="K24" s="200"/>
      <c r="L24" s="200"/>
      <c r="M24" s="200"/>
      <c r="N24" s="243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</row>
    <row r="25" ht="15.75" customHeight="1" spans="1:26">
      <c r="A25" s="200"/>
      <c r="B25" s="200"/>
      <c r="C25" s="200"/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243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</row>
    <row r="26" ht="15.75" customHeight="1" spans="1:26">
      <c r="A26" s="200"/>
      <c r="B26" s="200"/>
      <c r="C26" s="200"/>
      <c r="D26" s="200"/>
      <c r="E26" s="200"/>
      <c r="F26" s="200"/>
      <c r="G26" s="200"/>
      <c r="H26" s="200"/>
      <c r="I26" s="200"/>
      <c r="J26" s="200"/>
      <c r="K26" s="200"/>
      <c r="L26" s="200"/>
      <c r="M26" s="200"/>
      <c r="N26" s="243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</row>
    <row r="27" ht="15.75" customHeight="1" spans="1:26">
      <c r="A27" s="200"/>
      <c r="B27" s="200"/>
      <c r="C27" s="200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43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</row>
    <row r="28" ht="15.75" customHeight="1" spans="1:26">
      <c r="A28" s="200"/>
      <c r="B28" s="200"/>
      <c r="C28" s="200"/>
      <c r="D28" s="200"/>
      <c r="E28" s="200"/>
      <c r="F28" s="200"/>
      <c r="G28" s="200"/>
      <c r="H28" s="200"/>
      <c r="I28" s="200"/>
      <c r="J28" s="200"/>
      <c r="K28" s="200"/>
      <c r="L28" s="200"/>
      <c r="M28" s="200"/>
      <c r="N28" s="243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</row>
    <row r="29" ht="15.75" customHeight="1" spans="1:26">
      <c r="A29" s="200"/>
      <c r="B29" s="200"/>
      <c r="C29" s="200"/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43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</row>
    <row r="30" ht="15.75" customHeight="1" spans="1:26">
      <c r="A30" s="200"/>
      <c r="B30" s="200"/>
      <c r="C30" s="200"/>
      <c r="D30" s="200"/>
      <c r="E30" s="200"/>
      <c r="F30" s="200"/>
      <c r="G30" s="200"/>
      <c r="H30" s="200"/>
      <c r="I30" s="200"/>
      <c r="J30" s="200"/>
      <c r="K30" s="200"/>
      <c r="L30" s="200"/>
      <c r="M30" s="200"/>
      <c r="N30" s="243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</row>
    <row r="31" ht="15.75" customHeight="1" spans="1:26">
      <c r="A31" s="200"/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0"/>
      <c r="M31" s="200"/>
      <c r="N31" s="243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</row>
    <row r="32" ht="15.75" customHeight="1" spans="1:26">
      <c r="A32" s="200"/>
      <c r="B32" s="200"/>
      <c r="C32" s="200"/>
      <c r="D32" s="200"/>
      <c r="E32" s="200"/>
      <c r="F32" s="200"/>
      <c r="G32" s="200"/>
      <c r="H32" s="200"/>
      <c r="I32" s="200"/>
      <c r="J32" s="200"/>
      <c r="K32" s="200"/>
      <c r="L32" s="200"/>
      <c r="M32" s="200"/>
      <c r="N32" s="243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</row>
    <row r="33" ht="15.75" customHeight="1" spans="1:26">
      <c r="A33" s="200"/>
      <c r="B33" s="200"/>
      <c r="C33" s="200"/>
      <c r="D33" s="200"/>
      <c r="E33" s="200"/>
      <c r="F33" s="200"/>
      <c r="G33" s="200"/>
      <c r="H33" s="200"/>
      <c r="I33" s="200"/>
      <c r="J33" s="200"/>
      <c r="K33" s="200"/>
      <c r="L33" s="200"/>
      <c r="M33" s="200"/>
      <c r="N33" s="243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</row>
    <row r="34" ht="15.75" customHeight="1" spans="1:26">
      <c r="A34" s="200"/>
      <c r="B34" s="200"/>
      <c r="C34" s="200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43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</row>
    <row r="35" ht="15.75" customHeight="1" spans="1:26">
      <c r="A35" s="200"/>
      <c r="B35" s="200"/>
      <c r="C35" s="200"/>
      <c r="D35" s="200"/>
      <c r="E35" s="200"/>
      <c r="F35" s="200"/>
      <c r="G35" s="200"/>
      <c r="H35" s="200"/>
      <c r="I35" s="200"/>
      <c r="J35" s="200"/>
      <c r="K35" s="200"/>
      <c r="L35" s="200"/>
      <c r="M35" s="200"/>
      <c r="N35" s="243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</row>
    <row r="36" ht="15.75" customHeight="1" spans="1:26">
      <c r="A36" s="200"/>
      <c r="B36" s="200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43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</row>
    <row r="37" ht="15.75" customHeight="1" spans="1:26">
      <c r="A37" s="200"/>
      <c r="B37" s="200"/>
      <c r="C37" s="200"/>
      <c r="D37" s="200"/>
      <c r="E37" s="200"/>
      <c r="F37" s="200"/>
      <c r="G37" s="200"/>
      <c r="H37" s="200"/>
      <c r="I37" s="200"/>
      <c r="J37" s="200"/>
      <c r="K37" s="200"/>
      <c r="L37" s="200"/>
      <c r="M37" s="200"/>
      <c r="N37" s="243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</row>
    <row r="38" ht="15.75" customHeight="1" spans="1:26">
      <c r="A38" s="200"/>
      <c r="B38" s="200"/>
      <c r="C38" s="200"/>
      <c r="D38" s="200"/>
      <c r="E38" s="200"/>
      <c r="F38" s="200"/>
      <c r="G38" s="200"/>
      <c r="H38" s="200"/>
      <c r="I38" s="200"/>
      <c r="J38" s="200"/>
      <c r="K38" s="200"/>
      <c r="L38" s="200"/>
      <c r="M38" s="200"/>
      <c r="N38" s="243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</row>
    <row r="39" ht="15.75" customHeight="1" spans="1:26">
      <c r="A39" s="200"/>
      <c r="B39" s="200"/>
      <c r="C39" s="200"/>
      <c r="D39" s="200"/>
      <c r="E39" s="200"/>
      <c r="F39" s="200"/>
      <c r="G39" s="200"/>
      <c r="H39" s="200"/>
      <c r="I39" s="200"/>
      <c r="J39" s="200"/>
      <c r="K39" s="200"/>
      <c r="L39" s="200"/>
      <c r="M39" s="200"/>
      <c r="N39" s="243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</row>
    <row r="40" ht="15.75" customHeight="1" spans="1:26">
      <c r="A40" s="200"/>
      <c r="B40" s="200"/>
      <c r="C40" s="200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43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</row>
    <row r="41" ht="15.75" customHeight="1" spans="1:26">
      <c r="A41" s="200"/>
      <c r="B41" s="200"/>
      <c r="C41" s="200"/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43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</row>
    <row r="42" ht="15.75" customHeight="1" spans="1:26">
      <c r="A42" s="200"/>
      <c r="B42" s="200"/>
      <c r="C42" s="200"/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43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</row>
    <row r="43" ht="15.75" customHeight="1" spans="1:26">
      <c r="A43" s="200"/>
      <c r="B43" s="200"/>
      <c r="C43" s="200"/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43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</row>
    <row r="44" ht="15.75" customHeight="1" spans="1:26">
      <c r="A44" s="200"/>
      <c r="B44" s="200"/>
      <c r="C44" s="200"/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43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</row>
    <row r="45" ht="15.75" customHeight="1" spans="1:26">
      <c r="A45" s="200"/>
      <c r="B45" s="200"/>
      <c r="C45" s="200"/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43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</row>
    <row r="46" ht="15.75" customHeight="1" spans="1:26">
      <c r="A46" s="200"/>
      <c r="B46" s="200"/>
      <c r="C46" s="200"/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43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</row>
    <row r="47" ht="15.75" customHeight="1" spans="1:26">
      <c r="A47" s="200"/>
      <c r="B47" s="200"/>
      <c r="C47" s="200"/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43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</row>
    <row r="48" ht="15.75" customHeight="1" spans="1:26">
      <c r="A48" s="200"/>
      <c r="B48" s="200"/>
      <c r="C48" s="200"/>
      <c r="D48" s="200"/>
      <c r="E48" s="200"/>
      <c r="F48" s="200"/>
      <c r="G48" s="200"/>
      <c r="H48" s="200"/>
      <c r="I48" s="200"/>
      <c r="J48" s="200"/>
      <c r="K48" s="200"/>
      <c r="L48" s="200"/>
      <c r="M48" s="200"/>
      <c r="N48" s="243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</row>
    <row r="49" ht="15.75" customHeight="1" spans="1:26">
      <c r="A49" s="200"/>
      <c r="B49" s="200"/>
      <c r="C49" s="200"/>
      <c r="D49" s="200"/>
      <c r="E49" s="200"/>
      <c r="F49" s="200"/>
      <c r="G49" s="200"/>
      <c r="H49" s="200"/>
      <c r="I49" s="200"/>
      <c r="J49" s="200"/>
      <c r="K49" s="200"/>
      <c r="L49" s="200"/>
      <c r="M49" s="200"/>
      <c r="N49" s="243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</row>
    <row r="50" ht="15.75" customHeight="1" spans="1:26">
      <c r="A50" s="200"/>
      <c r="B50" s="200"/>
      <c r="C50" s="200"/>
      <c r="D50" s="200"/>
      <c r="E50" s="200"/>
      <c r="F50" s="200"/>
      <c r="G50" s="200"/>
      <c r="H50" s="200"/>
      <c r="I50" s="200"/>
      <c r="J50" s="200"/>
      <c r="K50" s="200"/>
      <c r="L50" s="200"/>
      <c r="M50" s="200"/>
      <c r="N50" s="243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200"/>
    </row>
    <row r="51" ht="15.75" customHeight="1" spans="1:26">
      <c r="A51" s="200"/>
      <c r="B51" s="200"/>
      <c r="C51" s="200"/>
      <c r="D51" s="200"/>
      <c r="E51" s="200"/>
      <c r="F51" s="200"/>
      <c r="G51" s="200"/>
      <c r="H51" s="200"/>
      <c r="I51" s="200"/>
      <c r="J51" s="200"/>
      <c r="K51" s="200"/>
      <c r="L51" s="200"/>
      <c r="M51" s="200"/>
      <c r="N51" s="243"/>
      <c r="O51" s="200"/>
      <c r="P51" s="200"/>
      <c r="Q51" s="200"/>
      <c r="R51" s="200"/>
      <c r="S51" s="200"/>
      <c r="T51" s="200"/>
      <c r="U51" s="200"/>
      <c r="V51" s="200"/>
      <c r="W51" s="200"/>
      <c r="X51" s="200"/>
      <c r="Y51" s="200"/>
      <c r="Z51" s="200"/>
    </row>
    <row r="52" ht="15.75" customHeight="1" spans="1:26">
      <c r="A52" s="200"/>
      <c r="B52" s="200"/>
      <c r="C52" s="200"/>
      <c r="D52" s="200"/>
      <c r="E52" s="200"/>
      <c r="F52" s="200"/>
      <c r="G52" s="200"/>
      <c r="H52" s="200"/>
      <c r="I52" s="200"/>
      <c r="J52" s="200"/>
      <c r="K52" s="200"/>
      <c r="L52" s="200"/>
      <c r="M52" s="200"/>
      <c r="N52" s="243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</row>
    <row r="53" ht="15.75" customHeight="1" spans="1:26">
      <c r="A53" s="200"/>
      <c r="B53" s="200"/>
      <c r="C53" s="200"/>
      <c r="D53" s="200"/>
      <c r="E53" s="200"/>
      <c r="F53" s="200"/>
      <c r="G53" s="200"/>
      <c r="H53" s="200"/>
      <c r="I53" s="200"/>
      <c r="J53" s="200"/>
      <c r="K53" s="200"/>
      <c r="L53" s="200"/>
      <c r="M53" s="200"/>
      <c r="N53" s="243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</row>
    <row r="54" ht="15.75" customHeight="1" spans="1:26">
      <c r="A54" s="200"/>
      <c r="B54" s="200"/>
      <c r="C54" s="200"/>
      <c r="D54" s="200"/>
      <c r="E54" s="200"/>
      <c r="F54" s="200"/>
      <c r="G54" s="200"/>
      <c r="H54" s="200"/>
      <c r="I54" s="200"/>
      <c r="J54" s="200"/>
      <c r="K54" s="200"/>
      <c r="L54" s="200"/>
      <c r="M54" s="200"/>
      <c r="N54" s="243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</row>
    <row r="55" ht="15.75" customHeight="1" spans="1:26">
      <c r="A55" s="200"/>
      <c r="B55" s="200"/>
      <c r="C55" s="200"/>
      <c r="D55" s="200"/>
      <c r="E55" s="200"/>
      <c r="F55" s="200"/>
      <c r="G55" s="200"/>
      <c r="H55" s="200"/>
      <c r="I55" s="200"/>
      <c r="J55" s="200"/>
      <c r="K55" s="200"/>
      <c r="L55" s="200"/>
      <c r="M55" s="200"/>
      <c r="N55" s="243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</row>
    <row r="56" ht="15.75" customHeight="1" spans="1:26">
      <c r="A56" s="200"/>
      <c r="B56" s="200"/>
      <c r="C56" s="200"/>
      <c r="D56" s="200"/>
      <c r="E56" s="200"/>
      <c r="F56" s="200"/>
      <c r="G56" s="200"/>
      <c r="H56" s="200"/>
      <c r="I56" s="200"/>
      <c r="J56" s="200"/>
      <c r="K56" s="200"/>
      <c r="L56" s="200"/>
      <c r="M56" s="200"/>
      <c r="N56" s="243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</row>
    <row r="57" ht="15.75" customHeight="1" spans="1:26">
      <c r="A57" s="200"/>
      <c r="B57" s="200"/>
      <c r="C57" s="200"/>
      <c r="D57" s="200"/>
      <c r="E57" s="200"/>
      <c r="F57" s="200"/>
      <c r="G57" s="200"/>
      <c r="H57" s="200"/>
      <c r="I57" s="200"/>
      <c r="J57" s="200"/>
      <c r="K57" s="200"/>
      <c r="L57" s="200"/>
      <c r="M57" s="200"/>
      <c r="N57" s="243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</row>
    <row r="58" ht="15.75" customHeight="1" spans="1:26">
      <c r="A58" s="200"/>
      <c r="B58" s="200"/>
      <c r="C58" s="200"/>
      <c r="D58" s="200"/>
      <c r="E58" s="200"/>
      <c r="F58" s="200"/>
      <c r="G58" s="200"/>
      <c r="H58" s="200"/>
      <c r="I58" s="200"/>
      <c r="J58" s="200"/>
      <c r="K58" s="200"/>
      <c r="L58" s="200"/>
      <c r="M58" s="200"/>
      <c r="N58" s="243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</row>
    <row r="59" ht="15.75" customHeight="1" spans="1:26">
      <c r="A59" s="200"/>
      <c r="B59" s="200"/>
      <c r="C59" s="200"/>
      <c r="D59" s="200"/>
      <c r="E59" s="200"/>
      <c r="F59" s="200"/>
      <c r="G59" s="200"/>
      <c r="H59" s="200"/>
      <c r="I59" s="200"/>
      <c r="J59" s="200"/>
      <c r="K59" s="200"/>
      <c r="L59" s="200"/>
      <c r="M59" s="200"/>
      <c r="N59" s="243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</row>
    <row r="60" ht="15.75" customHeight="1" spans="1:26">
      <c r="A60" s="200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0"/>
      <c r="N60" s="243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</row>
    <row r="61" ht="15.75" customHeight="1" spans="1:26">
      <c r="A61" s="200"/>
      <c r="B61" s="200"/>
      <c r="C61" s="200"/>
      <c r="D61" s="200"/>
      <c r="E61" s="200"/>
      <c r="F61" s="200"/>
      <c r="G61" s="200"/>
      <c r="H61" s="200"/>
      <c r="I61" s="200"/>
      <c r="J61" s="200"/>
      <c r="K61" s="200"/>
      <c r="L61" s="200"/>
      <c r="M61" s="200"/>
      <c r="N61" s="243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</row>
    <row r="62" ht="15.75" customHeight="1" spans="1:26">
      <c r="A62" s="200"/>
      <c r="B62" s="200"/>
      <c r="C62" s="200"/>
      <c r="D62" s="200"/>
      <c r="E62" s="200"/>
      <c r="F62" s="200"/>
      <c r="G62" s="200"/>
      <c r="H62" s="200"/>
      <c r="I62" s="200"/>
      <c r="J62" s="200"/>
      <c r="K62" s="200"/>
      <c r="L62" s="200"/>
      <c r="M62" s="200"/>
      <c r="N62" s="243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0"/>
    </row>
    <row r="63" ht="15.75" customHeight="1" spans="1:26">
      <c r="A63" s="200"/>
      <c r="B63" s="200"/>
      <c r="C63" s="200"/>
      <c r="D63" s="200"/>
      <c r="E63" s="200"/>
      <c r="F63" s="200"/>
      <c r="G63" s="200"/>
      <c r="H63" s="200"/>
      <c r="I63" s="200"/>
      <c r="J63" s="200"/>
      <c r="K63" s="200"/>
      <c r="L63" s="200"/>
      <c r="M63" s="200"/>
      <c r="N63" s="243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</row>
    <row r="64" ht="15.75" customHeight="1" spans="1:26">
      <c r="A64" s="200"/>
      <c r="B64" s="200"/>
      <c r="C64" s="200"/>
      <c r="D64" s="200"/>
      <c r="E64" s="200"/>
      <c r="F64" s="200"/>
      <c r="G64" s="200"/>
      <c r="H64" s="200"/>
      <c r="I64" s="200"/>
      <c r="J64" s="200"/>
      <c r="K64" s="200"/>
      <c r="L64" s="200"/>
      <c r="M64" s="200"/>
      <c r="N64" s="243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</row>
    <row r="65" ht="15.75" customHeight="1" spans="1:26">
      <c r="A65" s="200"/>
      <c r="B65" s="200"/>
      <c r="C65" s="200"/>
      <c r="D65" s="200"/>
      <c r="E65" s="200"/>
      <c r="F65" s="200"/>
      <c r="G65" s="200"/>
      <c r="H65" s="200"/>
      <c r="I65" s="200"/>
      <c r="J65" s="200"/>
      <c r="K65" s="200"/>
      <c r="L65" s="200"/>
      <c r="M65" s="200"/>
      <c r="N65" s="243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</row>
    <row r="66" ht="15.75" customHeight="1" spans="1:26">
      <c r="A66" s="200"/>
      <c r="B66" s="200"/>
      <c r="C66" s="200"/>
      <c r="D66" s="200"/>
      <c r="E66" s="200"/>
      <c r="F66" s="200"/>
      <c r="G66" s="200"/>
      <c r="H66" s="200"/>
      <c r="I66" s="200"/>
      <c r="J66" s="200"/>
      <c r="K66" s="200"/>
      <c r="L66" s="200"/>
      <c r="M66" s="200"/>
      <c r="N66" s="243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</row>
    <row r="67" ht="15.75" customHeight="1" spans="1:26">
      <c r="A67" s="200"/>
      <c r="B67" s="200"/>
      <c r="C67" s="200"/>
      <c r="D67" s="200"/>
      <c r="E67" s="200"/>
      <c r="F67" s="200"/>
      <c r="G67" s="200"/>
      <c r="H67" s="200"/>
      <c r="I67" s="200"/>
      <c r="J67" s="200"/>
      <c r="K67" s="200"/>
      <c r="L67" s="200"/>
      <c r="M67" s="200"/>
      <c r="N67" s="243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</row>
    <row r="68" ht="15.75" customHeight="1" spans="1:26">
      <c r="A68" s="200"/>
      <c r="B68" s="200"/>
      <c r="C68" s="200"/>
      <c r="D68" s="200"/>
      <c r="E68" s="200"/>
      <c r="F68" s="200"/>
      <c r="G68" s="200"/>
      <c r="H68" s="200"/>
      <c r="I68" s="200"/>
      <c r="J68" s="200"/>
      <c r="K68" s="200"/>
      <c r="L68" s="200"/>
      <c r="M68" s="200"/>
      <c r="N68" s="243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0"/>
    </row>
    <row r="69" ht="15.75" customHeight="1" spans="1:26">
      <c r="A69" s="200"/>
      <c r="B69" s="200"/>
      <c r="C69" s="200"/>
      <c r="D69" s="200"/>
      <c r="E69" s="200"/>
      <c r="F69" s="200"/>
      <c r="G69" s="200"/>
      <c r="H69" s="200"/>
      <c r="I69" s="200"/>
      <c r="J69" s="200"/>
      <c r="K69" s="200"/>
      <c r="L69" s="200"/>
      <c r="M69" s="200"/>
      <c r="N69" s="243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</row>
    <row r="70" ht="15.75" customHeight="1" spans="1:26">
      <c r="A70" s="200"/>
      <c r="B70" s="200"/>
      <c r="C70" s="200"/>
      <c r="D70" s="200"/>
      <c r="E70" s="200"/>
      <c r="F70" s="200"/>
      <c r="G70" s="200"/>
      <c r="H70" s="200"/>
      <c r="I70" s="200"/>
      <c r="J70" s="200"/>
      <c r="K70" s="200"/>
      <c r="L70" s="200"/>
      <c r="M70" s="200"/>
      <c r="N70" s="243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</row>
    <row r="71" ht="15.75" customHeight="1" spans="1:26">
      <c r="A71" s="200"/>
      <c r="B71" s="200"/>
      <c r="C71" s="200"/>
      <c r="D71" s="200"/>
      <c r="E71" s="200"/>
      <c r="F71" s="200"/>
      <c r="G71" s="200"/>
      <c r="H71" s="200"/>
      <c r="I71" s="200"/>
      <c r="J71" s="200"/>
      <c r="K71" s="200"/>
      <c r="L71" s="200"/>
      <c r="M71" s="200"/>
      <c r="N71" s="243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</row>
    <row r="72" ht="15.75" customHeight="1" spans="1:26">
      <c r="A72" s="200"/>
      <c r="B72" s="200"/>
      <c r="C72" s="200"/>
      <c r="D72" s="200"/>
      <c r="E72" s="200"/>
      <c r="F72" s="200"/>
      <c r="G72" s="200"/>
      <c r="H72" s="200"/>
      <c r="I72" s="200"/>
      <c r="J72" s="200"/>
      <c r="K72" s="200"/>
      <c r="L72" s="200"/>
      <c r="M72" s="200"/>
      <c r="N72" s="243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</row>
    <row r="73" ht="15.75" customHeight="1" spans="1:26">
      <c r="A73" s="200"/>
      <c r="B73" s="200"/>
      <c r="C73" s="200"/>
      <c r="D73" s="200"/>
      <c r="E73" s="200"/>
      <c r="F73" s="200"/>
      <c r="G73" s="200"/>
      <c r="H73" s="200"/>
      <c r="I73" s="200"/>
      <c r="J73" s="200"/>
      <c r="K73" s="200"/>
      <c r="L73" s="200"/>
      <c r="M73" s="200"/>
      <c r="N73" s="243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</row>
    <row r="74" ht="15.75" customHeight="1" spans="1:26">
      <c r="A74" s="200"/>
      <c r="B74" s="200"/>
      <c r="C74" s="200"/>
      <c r="D74" s="200"/>
      <c r="E74" s="200"/>
      <c r="F74" s="200"/>
      <c r="G74" s="200"/>
      <c r="H74" s="200"/>
      <c r="I74" s="200"/>
      <c r="J74" s="200"/>
      <c r="K74" s="200"/>
      <c r="L74" s="200"/>
      <c r="M74" s="200"/>
      <c r="N74" s="243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</row>
    <row r="75" ht="15.75" customHeight="1" spans="1:26">
      <c r="A75" s="200"/>
      <c r="B75" s="200"/>
      <c r="C75" s="200"/>
      <c r="D75" s="200"/>
      <c r="E75" s="200"/>
      <c r="F75" s="200"/>
      <c r="G75" s="200"/>
      <c r="H75" s="200"/>
      <c r="I75" s="200"/>
      <c r="J75" s="200"/>
      <c r="K75" s="200"/>
      <c r="L75" s="200"/>
      <c r="M75" s="200"/>
      <c r="N75" s="243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</row>
    <row r="76" ht="15.75" customHeight="1" spans="1:26">
      <c r="A76" s="200"/>
      <c r="B76" s="200"/>
      <c r="C76" s="200"/>
      <c r="D76" s="200"/>
      <c r="E76" s="200"/>
      <c r="F76" s="200"/>
      <c r="G76" s="200"/>
      <c r="H76" s="200"/>
      <c r="I76" s="200"/>
      <c r="J76" s="200"/>
      <c r="K76" s="200"/>
      <c r="L76" s="200"/>
      <c r="M76" s="200"/>
      <c r="N76" s="243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</row>
    <row r="77" ht="15.75" customHeight="1" spans="1:26">
      <c r="A77" s="200"/>
      <c r="B77" s="200"/>
      <c r="C77" s="200"/>
      <c r="D77" s="200"/>
      <c r="E77" s="200"/>
      <c r="F77" s="200"/>
      <c r="G77" s="200"/>
      <c r="H77" s="200"/>
      <c r="I77" s="200"/>
      <c r="J77" s="200"/>
      <c r="K77" s="200"/>
      <c r="L77" s="200"/>
      <c r="M77" s="200"/>
      <c r="N77" s="243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</row>
    <row r="78" ht="15.75" customHeight="1" spans="1:26">
      <c r="A78" s="200"/>
      <c r="B78" s="200"/>
      <c r="C78" s="200"/>
      <c r="D78" s="200"/>
      <c r="E78" s="200"/>
      <c r="F78" s="200"/>
      <c r="G78" s="200"/>
      <c r="H78" s="200"/>
      <c r="I78" s="200"/>
      <c r="J78" s="200"/>
      <c r="K78" s="200"/>
      <c r="L78" s="200"/>
      <c r="M78" s="200"/>
      <c r="N78" s="243"/>
      <c r="O78" s="200"/>
      <c r="P78" s="200"/>
      <c r="Q78" s="200"/>
      <c r="R78" s="200"/>
      <c r="S78" s="200"/>
      <c r="T78" s="200"/>
      <c r="U78" s="200"/>
      <c r="V78" s="200"/>
      <c r="W78" s="200"/>
      <c r="X78" s="200"/>
      <c r="Y78" s="200"/>
      <c r="Z78" s="200"/>
    </row>
    <row r="79" ht="15.75" customHeight="1" spans="1:26">
      <c r="A79" s="200"/>
      <c r="B79" s="200"/>
      <c r="C79" s="200"/>
      <c r="D79" s="200"/>
      <c r="E79" s="200"/>
      <c r="F79" s="200"/>
      <c r="G79" s="200"/>
      <c r="H79" s="200"/>
      <c r="I79" s="200"/>
      <c r="J79" s="200"/>
      <c r="K79" s="200"/>
      <c r="L79" s="200"/>
      <c r="M79" s="200"/>
      <c r="N79" s="243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</row>
    <row r="80" ht="15.75" customHeight="1" spans="1:26">
      <c r="A80" s="200"/>
      <c r="B80" s="200"/>
      <c r="C80" s="200"/>
      <c r="D80" s="200"/>
      <c r="E80" s="200"/>
      <c r="F80" s="200"/>
      <c r="G80" s="200"/>
      <c r="H80" s="200"/>
      <c r="I80" s="200"/>
      <c r="J80" s="200"/>
      <c r="K80" s="200"/>
      <c r="L80" s="200"/>
      <c r="M80" s="200"/>
      <c r="N80" s="243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200"/>
    </row>
    <row r="81" ht="15.75" customHeight="1" spans="1:26">
      <c r="A81" s="200"/>
      <c r="B81" s="200"/>
      <c r="C81" s="200"/>
      <c r="D81" s="200"/>
      <c r="E81" s="200"/>
      <c r="F81" s="200"/>
      <c r="G81" s="200"/>
      <c r="H81" s="200"/>
      <c r="I81" s="200"/>
      <c r="J81" s="200"/>
      <c r="K81" s="200"/>
      <c r="L81" s="200"/>
      <c r="M81" s="200"/>
      <c r="N81" s="243"/>
      <c r="O81" s="200"/>
      <c r="P81" s="200"/>
      <c r="Q81" s="200"/>
      <c r="R81" s="200"/>
      <c r="S81" s="200"/>
      <c r="T81" s="200"/>
      <c r="U81" s="200"/>
      <c r="V81" s="200"/>
      <c r="W81" s="200"/>
      <c r="X81" s="200"/>
      <c r="Y81" s="200"/>
      <c r="Z81" s="200"/>
    </row>
    <row r="82" ht="15.75" customHeight="1" spans="1:26">
      <c r="A82" s="200"/>
      <c r="B82" s="200"/>
      <c r="C82" s="200"/>
      <c r="D82" s="200"/>
      <c r="E82" s="200"/>
      <c r="F82" s="200"/>
      <c r="G82" s="200"/>
      <c r="H82" s="200"/>
      <c r="I82" s="200"/>
      <c r="J82" s="200"/>
      <c r="K82" s="200"/>
      <c r="L82" s="200"/>
      <c r="M82" s="200"/>
      <c r="N82" s="243"/>
      <c r="O82" s="200"/>
      <c r="P82" s="200"/>
      <c r="Q82" s="200"/>
      <c r="R82" s="200"/>
      <c r="S82" s="200"/>
      <c r="T82" s="200"/>
      <c r="U82" s="200"/>
      <c r="V82" s="200"/>
      <c r="W82" s="200"/>
      <c r="X82" s="200"/>
      <c r="Y82" s="200"/>
      <c r="Z82" s="200"/>
    </row>
    <row r="83" ht="15.75" customHeight="1" spans="1:26">
      <c r="A83" s="200"/>
      <c r="B83" s="200"/>
      <c r="C83" s="200"/>
      <c r="D83" s="200"/>
      <c r="E83" s="200"/>
      <c r="F83" s="200"/>
      <c r="G83" s="200"/>
      <c r="H83" s="200"/>
      <c r="I83" s="200"/>
      <c r="J83" s="200"/>
      <c r="K83" s="200"/>
      <c r="L83" s="200"/>
      <c r="M83" s="200"/>
      <c r="N83" s="243"/>
      <c r="O83" s="200"/>
      <c r="P83" s="200"/>
      <c r="Q83" s="200"/>
      <c r="R83" s="200"/>
      <c r="S83" s="200"/>
      <c r="T83" s="200"/>
      <c r="U83" s="200"/>
      <c r="V83" s="200"/>
      <c r="W83" s="200"/>
      <c r="X83" s="200"/>
      <c r="Y83" s="200"/>
      <c r="Z83" s="200"/>
    </row>
    <row r="84" ht="15.75" customHeight="1" spans="1:26">
      <c r="A84" s="200"/>
      <c r="B84" s="200"/>
      <c r="C84" s="200"/>
      <c r="D84" s="200"/>
      <c r="E84" s="200"/>
      <c r="F84" s="200"/>
      <c r="G84" s="200"/>
      <c r="H84" s="200"/>
      <c r="I84" s="200"/>
      <c r="J84" s="200"/>
      <c r="K84" s="200"/>
      <c r="L84" s="200"/>
      <c r="M84" s="200"/>
      <c r="N84" s="243"/>
      <c r="O84" s="200"/>
      <c r="P84" s="200"/>
      <c r="Q84" s="200"/>
      <c r="R84" s="200"/>
      <c r="S84" s="200"/>
      <c r="T84" s="200"/>
      <c r="U84" s="200"/>
      <c r="V84" s="200"/>
      <c r="W84" s="200"/>
      <c r="X84" s="200"/>
      <c r="Y84" s="200"/>
      <c r="Z84" s="200"/>
    </row>
    <row r="85" ht="15.75" customHeight="1" spans="1:26">
      <c r="A85" s="200"/>
      <c r="B85" s="200"/>
      <c r="C85" s="200"/>
      <c r="D85" s="200"/>
      <c r="E85" s="200"/>
      <c r="F85" s="200"/>
      <c r="G85" s="200"/>
      <c r="H85" s="200"/>
      <c r="I85" s="200"/>
      <c r="J85" s="200"/>
      <c r="K85" s="200"/>
      <c r="L85" s="200"/>
      <c r="M85" s="200"/>
      <c r="N85" s="243"/>
      <c r="O85" s="200"/>
      <c r="P85" s="200"/>
      <c r="Q85" s="200"/>
      <c r="R85" s="200"/>
      <c r="S85" s="200"/>
      <c r="T85" s="200"/>
      <c r="U85" s="200"/>
      <c r="V85" s="200"/>
      <c r="W85" s="200"/>
      <c r="X85" s="200"/>
      <c r="Y85" s="200"/>
      <c r="Z85" s="200"/>
    </row>
    <row r="86" ht="15.75" customHeight="1" spans="1:26">
      <c r="A86" s="200"/>
      <c r="B86" s="200"/>
      <c r="C86" s="200"/>
      <c r="D86" s="200"/>
      <c r="E86" s="200"/>
      <c r="F86" s="200"/>
      <c r="G86" s="200"/>
      <c r="H86" s="200"/>
      <c r="I86" s="200"/>
      <c r="J86" s="200"/>
      <c r="K86" s="200"/>
      <c r="L86" s="200"/>
      <c r="M86" s="200"/>
      <c r="N86" s="243"/>
      <c r="O86" s="200"/>
      <c r="P86" s="200"/>
      <c r="Q86" s="200"/>
      <c r="R86" s="200"/>
      <c r="S86" s="200"/>
      <c r="T86" s="200"/>
      <c r="U86" s="200"/>
      <c r="V86" s="200"/>
      <c r="W86" s="200"/>
      <c r="X86" s="200"/>
      <c r="Y86" s="200"/>
      <c r="Z86" s="200"/>
    </row>
    <row r="87" ht="15.75" customHeight="1" spans="1:26">
      <c r="A87" s="200"/>
      <c r="B87" s="200"/>
      <c r="C87" s="200"/>
      <c r="D87" s="200"/>
      <c r="E87" s="200"/>
      <c r="F87" s="200"/>
      <c r="G87" s="200"/>
      <c r="H87" s="200"/>
      <c r="I87" s="200"/>
      <c r="J87" s="200"/>
      <c r="K87" s="200"/>
      <c r="L87" s="200"/>
      <c r="M87" s="200"/>
      <c r="N87" s="243"/>
      <c r="O87" s="200"/>
      <c r="P87" s="200"/>
      <c r="Q87" s="200"/>
      <c r="R87" s="200"/>
      <c r="S87" s="200"/>
      <c r="T87" s="200"/>
      <c r="U87" s="200"/>
      <c r="V87" s="200"/>
      <c r="W87" s="200"/>
      <c r="X87" s="200"/>
      <c r="Y87" s="200"/>
      <c r="Z87" s="200"/>
    </row>
    <row r="88" ht="15.75" customHeight="1" spans="1:26">
      <c r="A88" s="200"/>
      <c r="B88" s="200"/>
      <c r="C88" s="200"/>
      <c r="D88" s="200"/>
      <c r="E88" s="200"/>
      <c r="F88" s="200"/>
      <c r="G88" s="200"/>
      <c r="H88" s="200"/>
      <c r="I88" s="200"/>
      <c r="J88" s="200"/>
      <c r="K88" s="200"/>
      <c r="L88" s="200"/>
      <c r="M88" s="200"/>
      <c r="N88" s="243"/>
      <c r="O88" s="200"/>
      <c r="P88" s="200"/>
      <c r="Q88" s="200"/>
      <c r="R88" s="200"/>
      <c r="S88" s="200"/>
      <c r="T88" s="200"/>
      <c r="U88" s="200"/>
      <c r="V88" s="200"/>
      <c r="W88" s="200"/>
      <c r="X88" s="200"/>
      <c r="Y88" s="200"/>
      <c r="Z88" s="200"/>
    </row>
    <row r="89" ht="15.75" customHeight="1" spans="1:26">
      <c r="A89" s="200"/>
      <c r="B89" s="200"/>
      <c r="C89" s="200"/>
      <c r="D89" s="200"/>
      <c r="E89" s="200"/>
      <c r="F89" s="200"/>
      <c r="G89" s="200"/>
      <c r="H89" s="200"/>
      <c r="I89" s="200"/>
      <c r="J89" s="200"/>
      <c r="K89" s="200"/>
      <c r="L89" s="200"/>
      <c r="M89" s="200"/>
      <c r="N89" s="243"/>
      <c r="O89" s="200"/>
      <c r="P89" s="200"/>
      <c r="Q89" s="200"/>
      <c r="R89" s="200"/>
      <c r="S89" s="200"/>
      <c r="T89" s="200"/>
      <c r="U89" s="200"/>
      <c r="V89" s="200"/>
      <c r="W89" s="200"/>
      <c r="X89" s="200"/>
      <c r="Y89" s="200"/>
      <c r="Z89" s="200"/>
    </row>
    <row r="90" ht="15.75" customHeight="1" spans="1:26">
      <c r="A90" s="200"/>
      <c r="B90" s="200"/>
      <c r="C90" s="200"/>
      <c r="D90" s="200"/>
      <c r="E90" s="200"/>
      <c r="F90" s="200"/>
      <c r="G90" s="200"/>
      <c r="H90" s="200"/>
      <c r="I90" s="200"/>
      <c r="J90" s="200"/>
      <c r="K90" s="200"/>
      <c r="L90" s="200"/>
      <c r="M90" s="200"/>
      <c r="N90" s="243"/>
      <c r="O90" s="200"/>
      <c r="P90" s="200"/>
      <c r="Q90" s="200"/>
      <c r="R90" s="200"/>
      <c r="S90" s="200"/>
      <c r="T90" s="200"/>
      <c r="U90" s="200"/>
      <c r="V90" s="200"/>
      <c r="W90" s="200"/>
      <c r="X90" s="200"/>
      <c r="Y90" s="200"/>
      <c r="Z90" s="200"/>
    </row>
    <row r="91" ht="15.75" customHeight="1" spans="1:26">
      <c r="A91" s="200"/>
      <c r="B91" s="200"/>
      <c r="C91" s="200"/>
      <c r="D91" s="200"/>
      <c r="E91" s="200"/>
      <c r="F91" s="200"/>
      <c r="G91" s="200"/>
      <c r="H91" s="200"/>
      <c r="I91" s="200"/>
      <c r="J91" s="200"/>
      <c r="K91" s="200"/>
      <c r="L91" s="200"/>
      <c r="M91" s="200"/>
      <c r="N91" s="243"/>
      <c r="O91" s="200"/>
      <c r="P91" s="200"/>
      <c r="Q91" s="200"/>
      <c r="R91" s="200"/>
      <c r="S91" s="200"/>
      <c r="T91" s="200"/>
      <c r="U91" s="200"/>
      <c r="V91" s="200"/>
      <c r="W91" s="200"/>
      <c r="X91" s="200"/>
      <c r="Y91" s="200"/>
      <c r="Z91" s="200"/>
    </row>
    <row r="92" ht="15.75" customHeight="1" spans="1:26">
      <c r="A92" s="200"/>
      <c r="B92" s="200"/>
      <c r="C92" s="200"/>
      <c r="D92" s="200"/>
      <c r="E92" s="200"/>
      <c r="F92" s="200"/>
      <c r="G92" s="200"/>
      <c r="H92" s="200"/>
      <c r="I92" s="200"/>
      <c r="J92" s="200"/>
      <c r="K92" s="200"/>
      <c r="L92" s="200"/>
      <c r="M92" s="200"/>
      <c r="N92" s="243"/>
      <c r="O92" s="200"/>
      <c r="P92" s="200"/>
      <c r="Q92" s="200"/>
      <c r="R92" s="200"/>
      <c r="S92" s="200"/>
      <c r="T92" s="200"/>
      <c r="U92" s="200"/>
      <c r="V92" s="200"/>
      <c r="W92" s="200"/>
      <c r="X92" s="200"/>
      <c r="Y92" s="200"/>
      <c r="Z92" s="200"/>
    </row>
    <row r="93" ht="15.75" customHeight="1" spans="1:26">
      <c r="A93" s="200"/>
      <c r="B93" s="200"/>
      <c r="C93" s="200"/>
      <c r="D93" s="200"/>
      <c r="E93" s="200"/>
      <c r="F93" s="200"/>
      <c r="G93" s="200"/>
      <c r="H93" s="200"/>
      <c r="I93" s="200"/>
      <c r="J93" s="200"/>
      <c r="K93" s="200"/>
      <c r="L93" s="200"/>
      <c r="M93" s="200"/>
      <c r="N93" s="243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200"/>
    </row>
    <row r="94" ht="15.75" customHeight="1" spans="1:26">
      <c r="A94" s="200"/>
      <c r="B94" s="200"/>
      <c r="C94" s="200"/>
      <c r="D94" s="200"/>
      <c r="E94" s="200"/>
      <c r="F94" s="200"/>
      <c r="G94" s="200"/>
      <c r="H94" s="200"/>
      <c r="I94" s="200"/>
      <c r="J94" s="200"/>
      <c r="K94" s="200"/>
      <c r="L94" s="200"/>
      <c r="M94" s="200"/>
      <c r="N94" s="243"/>
      <c r="O94" s="200"/>
      <c r="P94" s="200"/>
      <c r="Q94" s="200"/>
      <c r="R94" s="200"/>
      <c r="S94" s="200"/>
      <c r="T94" s="200"/>
      <c r="U94" s="200"/>
      <c r="V94" s="200"/>
      <c r="W94" s="200"/>
      <c r="X94" s="200"/>
      <c r="Y94" s="200"/>
      <c r="Z94" s="200"/>
    </row>
    <row r="95" ht="15.75" customHeight="1" spans="1:26">
      <c r="A95" s="200"/>
      <c r="B95" s="200"/>
      <c r="C95" s="200"/>
      <c r="D95" s="200"/>
      <c r="E95" s="200"/>
      <c r="F95" s="200"/>
      <c r="G95" s="200"/>
      <c r="H95" s="200"/>
      <c r="I95" s="200"/>
      <c r="J95" s="200"/>
      <c r="K95" s="200"/>
      <c r="L95" s="200"/>
      <c r="M95" s="200"/>
      <c r="N95" s="243"/>
      <c r="O95" s="200"/>
      <c r="P95" s="200"/>
      <c r="Q95" s="200"/>
      <c r="R95" s="200"/>
      <c r="S95" s="200"/>
      <c r="T95" s="200"/>
      <c r="U95" s="200"/>
      <c r="V95" s="200"/>
      <c r="W95" s="200"/>
      <c r="X95" s="200"/>
      <c r="Y95" s="200"/>
      <c r="Z95" s="200"/>
    </row>
    <row r="96" ht="15.75" customHeight="1" spans="1:26">
      <c r="A96" s="200"/>
      <c r="B96" s="200"/>
      <c r="C96" s="200"/>
      <c r="D96" s="200"/>
      <c r="E96" s="200"/>
      <c r="F96" s="200"/>
      <c r="G96" s="200"/>
      <c r="H96" s="200"/>
      <c r="I96" s="200"/>
      <c r="J96" s="200"/>
      <c r="K96" s="200"/>
      <c r="L96" s="200"/>
      <c r="M96" s="200"/>
      <c r="N96" s="243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200"/>
    </row>
    <row r="97" ht="15.75" customHeight="1" spans="1:26">
      <c r="A97" s="200"/>
      <c r="B97" s="200"/>
      <c r="C97" s="200"/>
      <c r="D97" s="200"/>
      <c r="E97" s="200"/>
      <c r="F97" s="200"/>
      <c r="G97" s="200"/>
      <c r="H97" s="200"/>
      <c r="I97" s="200"/>
      <c r="J97" s="200"/>
      <c r="K97" s="200"/>
      <c r="L97" s="200"/>
      <c r="M97" s="200"/>
      <c r="N97" s="243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/>
      <c r="Z97" s="200"/>
    </row>
    <row r="98" ht="15.75" customHeight="1" spans="1:26">
      <c r="A98" s="200"/>
      <c r="B98" s="200"/>
      <c r="C98" s="200"/>
      <c r="D98" s="200"/>
      <c r="E98" s="200"/>
      <c r="F98" s="200"/>
      <c r="G98" s="200"/>
      <c r="H98" s="200"/>
      <c r="I98" s="200"/>
      <c r="J98" s="200"/>
      <c r="K98" s="200"/>
      <c r="L98" s="200"/>
      <c r="M98" s="200"/>
      <c r="N98" s="243"/>
      <c r="O98" s="200"/>
      <c r="P98" s="200"/>
      <c r="Q98" s="200"/>
      <c r="R98" s="200"/>
      <c r="S98" s="200"/>
      <c r="T98" s="200"/>
      <c r="U98" s="200"/>
      <c r="V98" s="200"/>
      <c r="W98" s="200"/>
      <c r="X98" s="200"/>
      <c r="Y98" s="200"/>
      <c r="Z98" s="200"/>
    </row>
    <row r="99" ht="15.75" customHeight="1" spans="1:26">
      <c r="A99" s="200"/>
      <c r="B99" s="200"/>
      <c r="C99" s="200"/>
      <c r="D99" s="200"/>
      <c r="E99" s="200"/>
      <c r="F99" s="200"/>
      <c r="G99" s="200"/>
      <c r="H99" s="200"/>
      <c r="I99" s="200"/>
      <c r="J99" s="200"/>
      <c r="K99" s="200"/>
      <c r="L99" s="200"/>
      <c r="M99" s="200"/>
      <c r="N99" s="243"/>
      <c r="O99" s="200"/>
      <c r="P99" s="200"/>
      <c r="Q99" s="200"/>
      <c r="R99" s="200"/>
      <c r="S99" s="200"/>
      <c r="T99" s="200"/>
      <c r="U99" s="200"/>
      <c r="V99" s="200"/>
      <c r="W99" s="200"/>
      <c r="X99" s="200"/>
      <c r="Y99" s="200"/>
      <c r="Z99" s="200"/>
    </row>
    <row r="100" ht="15.75" customHeight="1" spans="1:26">
      <c r="A100" s="200"/>
      <c r="B100" s="200"/>
      <c r="C100" s="200"/>
      <c r="D100" s="200"/>
      <c r="E100" s="200"/>
      <c r="F100" s="200"/>
      <c r="G100" s="200"/>
      <c r="H100" s="200"/>
      <c r="I100" s="200"/>
      <c r="J100" s="200"/>
      <c r="K100" s="200"/>
      <c r="L100" s="200"/>
      <c r="M100" s="200"/>
      <c r="N100" s="243"/>
      <c r="O100" s="200"/>
      <c r="P100" s="200"/>
      <c r="Q100" s="200"/>
      <c r="R100" s="200"/>
      <c r="S100" s="200"/>
      <c r="T100" s="200"/>
      <c r="U100" s="200"/>
      <c r="V100" s="200"/>
      <c r="W100" s="200"/>
      <c r="X100" s="200"/>
      <c r="Y100" s="200"/>
      <c r="Z100" s="200"/>
    </row>
    <row r="101" ht="15.75" customHeight="1" spans="1:26">
      <c r="A101" s="200"/>
      <c r="B101" s="200"/>
      <c r="C101" s="200"/>
      <c r="D101" s="200"/>
      <c r="E101" s="200"/>
      <c r="F101" s="200"/>
      <c r="G101" s="200"/>
      <c r="H101" s="200"/>
      <c r="I101" s="200"/>
      <c r="J101" s="200"/>
      <c r="K101" s="200"/>
      <c r="L101" s="200"/>
      <c r="M101" s="200"/>
      <c r="N101" s="243"/>
      <c r="O101" s="200"/>
      <c r="P101" s="200"/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</row>
    <row r="102" ht="15.75" customHeight="1" spans="1:26">
      <c r="A102" s="200"/>
      <c r="B102" s="200"/>
      <c r="C102" s="200"/>
      <c r="D102" s="200"/>
      <c r="E102" s="200"/>
      <c r="F102" s="200"/>
      <c r="G102" s="200"/>
      <c r="H102" s="200"/>
      <c r="I102" s="200"/>
      <c r="J102" s="200"/>
      <c r="K102" s="200"/>
      <c r="L102" s="200"/>
      <c r="M102" s="200"/>
      <c r="N102" s="243"/>
      <c r="O102" s="200"/>
      <c r="P102" s="200"/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</row>
    <row r="103" ht="15.75" customHeight="1" spans="1:26">
      <c r="A103" s="200"/>
      <c r="B103" s="200"/>
      <c r="C103" s="200"/>
      <c r="D103" s="200"/>
      <c r="E103" s="200"/>
      <c r="F103" s="200"/>
      <c r="G103" s="200"/>
      <c r="H103" s="200"/>
      <c r="I103" s="200"/>
      <c r="J103" s="200"/>
      <c r="K103" s="200"/>
      <c r="L103" s="200"/>
      <c r="M103" s="200"/>
      <c r="N103" s="243"/>
      <c r="O103" s="200"/>
      <c r="P103" s="200"/>
      <c r="Q103" s="200"/>
      <c r="R103" s="200"/>
      <c r="S103" s="200"/>
      <c r="T103" s="200"/>
      <c r="U103" s="200"/>
      <c r="V103" s="200"/>
      <c r="W103" s="200"/>
      <c r="X103" s="200"/>
      <c r="Y103" s="200"/>
      <c r="Z103" s="200"/>
    </row>
    <row r="104" ht="15.75" customHeight="1" spans="1:26">
      <c r="A104" s="200"/>
      <c r="B104" s="200"/>
      <c r="C104" s="200"/>
      <c r="D104" s="200"/>
      <c r="E104" s="200"/>
      <c r="F104" s="200"/>
      <c r="G104" s="200"/>
      <c r="H104" s="200"/>
      <c r="I104" s="200"/>
      <c r="J104" s="200"/>
      <c r="K104" s="200"/>
      <c r="L104" s="200"/>
      <c r="M104" s="200"/>
      <c r="N104" s="243"/>
      <c r="O104" s="200"/>
      <c r="P104" s="200"/>
      <c r="Q104" s="200"/>
      <c r="R104" s="200"/>
      <c r="S104" s="200"/>
      <c r="T104" s="200"/>
      <c r="U104" s="200"/>
      <c r="V104" s="200"/>
      <c r="W104" s="200"/>
      <c r="X104" s="200"/>
      <c r="Y104" s="200"/>
      <c r="Z104" s="200"/>
    </row>
    <row r="105" ht="15.75" customHeight="1" spans="1:26">
      <c r="A105" s="200"/>
      <c r="B105" s="200"/>
      <c r="C105" s="200"/>
      <c r="D105" s="200"/>
      <c r="E105" s="200"/>
      <c r="F105" s="200"/>
      <c r="G105" s="200"/>
      <c r="H105" s="200"/>
      <c r="I105" s="200"/>
      <c r="J105" s="200"/>
      <c r="K105" s="200"/>
      <c r="L105" s="200"/>
      <c r="M105" s="200"/>
      <c r="N105" s="243"/>
      <c r="O105" s="200"/>
      <c r="P105" s="200"/>
      <c r="Q105" s="200"/>
      <c r="R105" s="200"/>
      <c r="S105" s="200"/>
      <c r="T105" s="200"/>
      <c r="U105" s="200"/>
      <c r="V105" s="200"/>
      <c r="W105" s="200"/>
      <c r="X105" s="200"/>
      <c r="Y105" s="200"/>
      <c r="Z105" s="200"/>
    </row>
    <row r="106" ht="15.75" customHeight="1" spans="1:26">
      <c r="A106" s="200"/>
      <c r="B106" s="200"/>
      <c r="C106" s="200"/>
      <c r="D106" s="200"/>
      <c r="E106" s="200"/>
      <c r="F106" s="200"/>
      <c r="G106" s="200"/>
      <c r="H106" s="200"/>
      <c r="I106" s="200"/>
      <c r="J106" s="200"/>
      <c r="K106" s="200"/>
      <c r="L106" s="200"/>
      <c r="M106" s="200"/>
      <c r="N106" s="243"/>
      <c r="O106" s="200"/>
      <c r="P106" s="200"/>
      <c r="Q106" s="200"/>
      <c r="R106" s="200"/>
      <c r="S106" s="200"/>
      <c r="T106" s="200"/>
      <c r="U106" s="200"/>
      <c r="V106" s="200"/>
      <c r="W106" s="200"/>
      <c r="X106" s="200"/>
      <c r="Y106" s="200"/>
      <c r="Z106" s="200"/>
    </row>
    <row r="107" ht="15.75" customHeight="1" spans="1:26">
      <c r="A107" s="200"/>
      <c r="B107" s="200"/>
      <c r="C107" s="200"/>
      <c r="D107" s="200"/>
      <c r="E107" s="200"/>
      <c r="F107" s="200"/>
      <c r="G107" s="200"/>
      <c r="H107" s="200"/>
      <c r="I107" s="200"/>
      <c r="J107" s="200"/>
      <c r="K107" s="200"/>
      <c r="L107" s="200"/>
      <c r="M107" s="200"/>
      <c r="N107" s="243"/>
      <c r="O107" s="200"/>
      <c r="P107" s="200"/>
      <c r="Q107" s="200"/>
      <c r="R107" s="200"/>
      <c r="S107" s="200"/>
      <c r="T107" s="200"/>
      <c r="U107" s="200"/>
      <c r="V107" s="200"/>
      <c r="W107" s="200"/>
      <c r="X107" s="200"/>
      <c r="Y107" s="200"/>
      <c r="Z107" s="200"/>
    </row>
    <row r="108" ht="15.75" customHeight="1" spans="1:26">
      <c r="A108" s="200"/>
      <c r="B108" s="200"/>
      <c r="C108" s="200"/>
      <c r="D108" s="200"/>
      <c r="E108" s="200"/>
      <c r="F108" s="200"/>
      <c r="G108" s="200"/>
      <c r="H108" s="200"/>
      <c r="I108" s="200"/>
      <c r="J108" s="200"/>
      <c r="K108" s="200"/>
      <c r="L108" s="200"/>
      <c r="M108" s="200"/>
      <c r="N108" s="243"/>
      <c r="O108" s="200"/>
      <c r="P108" s="200"/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</row>
    <row r="109" ht="15.75" customHeight="1" spans="1:26">
      <c r="A109" s="200"/>
      <c r="B109" s="200"/>
      <c r="C109" s="200"/>
      <c r="D109" s="200"/>
      <c r="E109" s="200"/>
      <c r="F109" s="200"/>
      <c r="G109" s="200"/>
      <c r="H109" s="200"/>
      <c r="I109" s="200"/>
      <c r="J109" s="200"/>
      <c r="K109" s="200"/>
      <c r="L109" s="200"/>
      <c r="M109" s="200"/>
      <c r="N109" s="243"/>
      <c r="O109" s="200"/>
      <c r="P109" s="200"/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</row>
    <row r="110" ht="15.75" customHeight="1" spans="1:26">
      <c r="A110" s="200"/>
      <c r="B110" s="200"/>
      <c r="C110" s="200"/>
      <c r="D110" s="200"/>
      <c r="E110" s="200"/>
      <c r="F110" s="200"/>
      <c r="G110" s="200"/>
      <c r="H110" s="200"/>
      <c r="I110" s="200"/>
      <c r="J110" s="200"/>
      <c r="K110" s="200"/>
      <c r="L110" s="200"/>
      <c r="M110" s="200"/>
      <c r="N110" s="243"/>
      <c r="O110" s="200"/>
      <c r="P110" s="200"/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</row>
    <row r="111" ht="15.75" customHeight="1" spans="1:26">
      <c r="A111" s="200"/>
      <c r="B111" s="200"/>
      <c r="C111" s="200"/>
      <c r="D111" s="200"/>
      <c r="E111" s="200"/>
      <c r="F111" s="200"/>
      <c r="G111" s="200"/>
      <c r="H111" s="200"/>
      <c r="I111" s="200"/>
      <c r="J111" s="200"/>
      <c r="K111" s="200"/>
      <c r="L111" s="200"/>
      <c r="M111" s="200"/>
      <c r="N111" s="243"/>
      <c r="O111" s="200"/>
      <c r="P111" s="200"/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</row>
    <row r="112" ht="15.75" customHeight="1" spans="1:26">
      <c r="A112" s="200"/>
      <c r="B112" s="200"/>
      <c r="C112" s="200"/>
      <c r="D112" s="200"/>
      <c r="E112" s="200"/>
      <c r="F112" s="200"/>
      <c r="G112" s="200"/>
      <c r="H112" s="200"/>
      <c r="I112" s="200"/>
      <c r="J112" s="200"/>
      <c r="K112" s="200"/>
      <c r="L112" s="200"/>
      <c r="M112" s="200"/>
      <c r="N112" s="243"/>
      <c r="O112" s="200"/>
      <c r="P112" s="200"/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</row>
    <row r="113" ht="15.75" customHeight="1" spans="1:26">
      <c r="A113" s="200"/>
      <c r="B113" s="200"/>
      <c r="C113" s="200"/>
      <c r="D113" s="200"/>
      <c r="E113" s="200"/>
      <c r="F113" s="200"/>
      <c r="G113" s="200"/>
      <c r="H113" s="200"/>
      <c r="I113" s="200"/>
      <c r="J113" s="200"/>
      <c r="K113" s="200"/>
      <c r="L113" s="200"/>
      <c r="M113" s="200"/>
      <c r="N113" s="243"/>
      <c r="O113" s="200"/>
      <c r="P113" s="200"/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</row>
    <row r="114" ht="15.75" customHeight="1" spans="1:26">
      <c r="A114" s="200"/>
      <c r="B114" s="200"/>
      <c r="C114" s="200"/>
      <c r="D114" s="200"/>
      <c r="E114" s="200"/>
      <c r="F114" s="200"/>
      <c r="G114" s="200"/>
      <c r="H114" s="200"/>
      <c r="I114" s="200"/>
      <c r="J114" s="200"/>
      <c r="K114" s="200"/>
      <c r="L114" s="200"/>
      <c r="M114" s="200"/>
      <c r="N114" s="243"/>
      <c r="O114" s="200"/>
      <c r="P114" s="200"/>
      <c r="Q114" s="200"/>
      <c r="R114" s="200"/>
      <c r="S114" s="200"/>
      <c r="T114" s="200"/>
      <c r="U114" s="200"/>
      <c r="V114" s="200"/>
      <c r="W114" s="200"/>
      <c r="X114" s="200"/>
      <c r="Y114" s="200"/>
      <c r="Z114" s="200"/>
    </row>
    <row r="115" ht="15.75" customHeight="1" spans="1:26">
      <c r="A115" s="200"/>
      <c r="B115" s="200"/>
      <c r="C115" s="200"/>
      <c r="D115" s="200"/>
      <c r="E115" s="200"/>
      <c r="F115" s="200"/>
      <c r="G115" s="200"/>
      <c r="H115" s="200"/>
      <c r="I115" s="200"/>
      <c r="J115" s="200"/>
      <c r="K115" s="200"/>
      <c r="L115" s="200"/>
      <c r="M115" s="200"/>
      <c r="N115" s="243"/>
      <c r="O115" s="200"/>
      <c r="P115" s="200"/>
      <c r="Q115" s="200"/>
      <c r="R115" s="200"/>
      <c r="S115" s="200"/>
      <c r="T115" s="200"/>
      <c r="U115" s="200"/>
      <c r="V115" s="200"/>
      <c r="W115" s="200"/>
      <c r="X115" s="200"/>
      <c r="Y115" s="200"/>
      <c r="Z115" s="200"/>
    </row>
    <row r="116" ht="15.75" customHeight="1" spans="1:26">
      <c r="A116" s="200"/>
      <c r="B116" s="200"/>
      <c r="C116" s="200"/>
      <c r="D116" s="200"/>
      <c r="E116" s="200"/>
      <c r="F116" s="200"/>
      <c r="G116" s="200"/>
      <c r="H116" s="200"/>
      <c r="I116" s="200"/>
      <c r="J116" s="200"/>
      <c r="K116" s="200"/>
      <c r="L116" s="200"/>
      <c r="M116" s="200"/>
      <c r="N116" s="243"/>
      <c r="O116" s="200"/>
      <c r="P116" s="200"/>
      <c r="Q116" s="200"/>
      <c r="R116" s="200"/>
      <c r="S116" s="200"/>
      <c r="T116" s="200"/>
      <c r="U116" s="200"/>
      <c r="V116" s="200"/>
      <c r="W116" s="200"/>
      <c r="X116" s="200"/>
      <c r="Y116" s="200"/>
      <c r="Z116" s="200"/>
    </row>
    <row r="117" ht="15.75" customHeight="1" spans="1:26">
      <c r="A117" s="200"/>
      <c r="B117" s="200"/>
      <c r="C117" s="200"/>
      <c r="D117" s="200"/>
      <c r="E117" s="200"/>
      <c r="F117" s="200"/>
      <c r="G117" s="200"/>
      <c r="H117" s="200"/>
      <c r="I117" s="200"/>
      <c r="J117" s="200"/>
      <c r="K117" s="200"/>
      <c r="L117" s="200"/>
      <c r="M117" s="200"/>
      <c r="N117" s="243"/>
      <c r="O117" s="200"/>
      <c r="P117" s="200"/>
      <c r="Q117" s="200"/>
      <c r="R117" s="200"/>
      <c r="S117" s="200"/>
      <c r="T117" s="200"/>
      <c r="U117" s="200"/>
      <c r="V117" s="200"/>
      <c r="W117" s="200"/>
      <c r="X117" s="200"/>
      <c r="Y117" s="200"/>
      <c r="Z117" s="200"/>
    </row>
    <row r="118" ht="15.75" customHeight="1" spans="1:26">
      <c r="A118" s="200"/>
      <c r="B118" s="200"/>
      <c r="C118" s="200"/>
      <c r="D118" s="200"/>
      <c r="E118" s="200"/>
      <c r="F118" s="200"/>
      <c r="G118" s="200"/>
      <c r="H118" s="200"/>
      <c r="I118" s="200"/>
      <c r="J118" s="200"/>
      <c r="K118" s="200"/>
      <c r="L118" s="200"/>
      <c r="M118" s="200"/>
      <c r="N118" s="243"/>
      <c r="O118" s="200"/>
      <c r="P118" s="200"/>
      <c r="Q118" s="200"/>
      <c r="R118" s="200"/>
      <c r="S118" s="200"/>
      <c r="T118" s="200"/>
      <c r="U118" s="200"/>
      <c r="V118" s="200"/>
      <c r="W118" s="200"/>
      <c r="X118" s="200"/>
      <c r="Y118" s="200"/>
      <c r="Z118" s="200"/>
    </row>
    <row r="119" ht="15.75" customHeight="1" spans="1:26">
      <c r="A119" s="200"/>
      <c r="B119" s="200"/>
      <c r="C119" s="200"/>
      <c r="D119" s="200"/>
      <c r="E119" s="200"/>
      <c r="F119" s="200"/>
      <c r="G119" s="200"/>
      <c r="H119" s="200"/>
      <c r="I119" s="200"/>
      <c r="J119" s="200"/>
      <c r="K119" s="200"/>
      <c r="L119" s="200"/>
      <c r="M119" s="200"/>
      <c r="N119" s="243"/>
      <c r="O119" s="200"/>
      <c r="P119" s="200"/>
      <c r="Q119" s="200"/>
      <c r="R119" s="200"/>
      <c r="S119" s="200"/>
      <c r="T119" s="200"/>
      <c r="U119" s="200"/>
      <c r="V119" s="200"/>
      <c r="W119" s="200"/>
      <c r="X119" s="200"/>
      <c r="Y119" s="200"/>
      <c r="Z119" s="200"/>
    </row>
    <row r="120" ht="15.75" customHeight="1" spans="1:26">
      <c r="A120" s="200"/>
      <c r="B120" s="200"/>
      <c r="C120" s="200"/>
      <c r="D120" s="200"/>
      <c r="E120" s="200"/>
      <c r="F120" s="200"/>
      <c r="G120" s="200"/>
      <c r="H120" s="200"/>
      <c r="I120" s="200"/>
      <c r="J120" s="200"/>
      <c r="K120" s="200"/>
      <c r="L120" s="200"/>
      <c r="M120" s="200"/>
      <c r="N120" s="243"/>
      <c r="O120" s="200"/>
      <c r="P120" s="200"/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</row>
    <row r="121" ht="15.75" customHeight="1" spans="1:26">
      <c r="A121" s="200"/>
      <c r="B121" s="200"/>
      <c r="C121" s="200"/>
      <c r="D121" s="200"/>
      <c r="E121" s="200"/>
      <c r="F121" s="200"/>
      <c r="G121" s="200"/>
      <c r="H121" s="200"/>
      <c r="I121" s="200"/>
      <c r="J121" s="200"/>
      <c r="K121" s="200"/>
      <c r="L121" s="200"/>
      <c r="M121" s="200"/>
      <c r="N121" s="243"/>
      <c r="O121" s="200"/>
      <c r="P121" s="200"/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</row>
    <row r="122" ht="15.75" customHeight="1" spans="1:26">
      <c r="A122" s="200"/>
      <c r="B122" s="200"/>
      <c r="C122" s="200"/>
      <c r="D122" s="200"/>
      <c r="E122" s="200"/>
      <c r="F122" s="200"/>
      <c r="G122" s="200"/>
      <c r="H122" s="200"/>
      <c r="I122" s="200"/>
      <c r="J122" s="200"/>
      <c r="K122" s="200"/>
      <c r="L122" s="200"/>
      <c r="M122" s="200"/>
      <c r="N122" s="243"/>
      <c r="O122" s="200"/>
      <c r="P122" s="200"/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</row>
    <row r="123" ht="15.75" customHeight="1" spans="1:26">
      <c r="A123" s="200"/>
      <c r="B123" s="200"/>
      <c r="C123" s="200"/>
      <c r="D123" s="200"/>
      <c r="E123" s="200"/>
      <c r="F123" s="200"/>
      <c r="G123" s="200"/>
      <c r="H123" s="200"/>
      <c r="I123" s="200"/>
      <c r="J123" s="200"/>
      <c r="K123" s="200"/>
      <c r="L123" s="200"/>
      <c r="M123" s="200"/>
      <c r="N123" s="243"/>
      <c r="O123" s="200"/>
      <c r="P123" s="200"/>
      <c r="Q123" s="200"/>
      <c r="R123" s="200"/>
      <c r="S123" s="200"/>
      <c r="T123" s="200"/>
      <c r="U123" s="200"/>
      <c r="V123" s="200"/>
      <c r="W123" s="200"/>
      <c r="X123" s="200"/>
      <c r="Y123" s="200"/>
      <c r="Z123" s="200"/>
    </row>
    <row r="124" ht="15.75" customHeight="1" spans="1:26">
      <c r="A124" s="200"/>
      <c r="B124" s="200"/>
      <c r="C124" s="200"/>
      <c r="D124" s="200"/>
      <c r="E124" s="200"/>
      <c r="F124" s="200"/>
      <c r="G124" s="200"/>
      <c r="H124" s="200"/>
      <c r="I124" s="200"/>
      <c r="J124" s="200"/>
      <c r="K124" s="200"/>
      <c r="L124" s="200"/>
      <c r="M124" s="200"/>
      <c r="N124" s="243"/>
      <c r="O124" s="200"/>
      <c r="P124" s="200"/>
      <c r="Q124" s="200"/>
      <c r="R124" s="200"/>
      <c r="S124" s="200"/>
      <c r="T124" s="200"/>
      <c r="U124" s="200"/>
      <c r="V124" s="200"/>
      <c r="W124" s="200"/>
      <c r="X124" s="200"/>
      <c r="Y124" s="200"/>
      <c r="Z124" s="200"/>
    </row>
    <row r="125" ht="15.75" customHeight="1" spans="1:26">
      <c r="A125" s="200"/>
      <c r="B125" s="200"/>
      <c r="C125" s="200"/>
      <c r="D125" s="200"/>
      <c r="E125" s="200"/>
      <c r="F125" s="200"/>
      <c r="G125" s="200"/>
      <c r="H125" s="200"/>
      <c r="I125" s="200"/>
      <c r="J125" s="200"/>
      <c r="K125" s="200"/>
      <c r="L125" s="200"/>
      <c r="M125" s="200"/>
      <c r="N125" s="243"/>
      <c r="O125" s="200"/>
      <c r="P125" s="200"/>
      <c r="Q125" s="200"/>
      <c r="R125" s="200"/>
      <c r="S125" s="200"/>
      <c r="T125" s="200"/>
      <c r="U125" s="200"/>
      <c r="V125" s="200"/>
      <c r="W125" s="200"/>
      <c r="X125" s="200"/>
      <c r="Y125" s="200"/>
      <c r="Z125" s="200"/>
    </row>
    <row r="126" ht="15.75" customHeight="1" spans="1:26">
      <c r="A126" s="200"/>
      <c r="B126" s="200"/>
      <c r="C126" s="200"/>
      <c r="D126" s="200"/>
      <c r="E126" s="200"/>
      <c r="F126" s="200"/>
      <c r="G126" s="200"/>
      <c r="H126" s="200"/>
      <c r="I126" s="200"/>
      <c r="J126" s="200"/>
      <c r="K126" s="200"/>
      <c r="L126" s="200"/>
      <c r="M126" s="200"/>
      <c r="N126" s="243"/>
      <c r="O126" s="200"/>
      <c r="P126" s="200"/>
      <c r="Q126" s="200"/>
      <c r="R126" s="200"/>
      <c r="S126" s="200"/>
      <c r="T126" s="200"/>
      <c r="U126" s="200"/>
      <c r="V126" s="200"/>
      <c r="W126" s="200"/>
      <c r="X126" s="200"/>
      <c r="Y126" s="200"/>
      <c r="Z126" s="200"/>
    </row>
    <row r="127" ht="15.75" customHeight="1" spans="1:26">
      <c r="A127" s="200"/>
      <c r="B127" s="200"/>
      <c r="C127" s="200"/>
      <c r="D127" s="200"/>
      <c r="E127" s="200"/>
      <c r="F127" s="200"/>
      <c r="G127" s="200"/>
      <c r="H127" s="200"/>
      <c r="I127" s="200"/>
      <c r="J127" s="200"/>
      <c r="K127" s="200"/>
      <c r="L127" s="200"/>
      <c r="M127" s="200"/>
      <c r="N127" s="243"/>
      <c r="O127" s="200"/>
      <c r="P127" s="200"/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</row>
    <row r="128" ht="15.75" customHeight="1" spans="1:26">
      <c r="A128" s="200"/>
      <c r="B128" s="200"/>
      <c r="C128" s="200"/>
      <c r="D128" s="200"/>
      <c r="E128" s="200"/>
      <c r="F128" s="200"/>
      <c r="G128" s="200"/>
      <c r="H128" s="200"/>
      <c r="I128" s="200"/>
      <c r="J128" s="200"/>
      <c r="K128" s="200"/>
      <c r="L128" s="200"/>
      <c r="M128" s="200"/>
      <c r="N128" s="243"/>
      <c r="O128" s="200"/>
      <c r="P128" s="200"/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</row>
    <row r="129" ht="15.75" customHeight="1" spans="1:26">
      <c r="A129" s="200"/>
      <c r="B129" s="200"/>
      <c r="C129" s="200"/>
      <c r="D129" s="200"/>
      <c r="E129" s="200"/>
      <c r="F129" s="200"/>
      <c r="G129" s="200"/>
      <c r="H129" s="200"/>
      <c r="I129" s="200"/>
      <c r="J129" s="200"/>
      <c r="K129" s="200"/>
      <c r="L129" s="200"/>
      <c r="M129" s="200"/>
      <c r="N129" s="243"/>
      <c r="O129" s="200"/>
      <c r="P129" s="200"/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</row>
    <row r="130" ht="15.75" customHeight="1" spans="1:26">
      <c r="A130" s="200"/>
      <c r="B130" s="200"/>
      <c r="C130" s="200"/>
      <c r="D130" s="200"/>
      <c r="E130" s="200"/>
      <c r="F130" s="200"/>
      <c r="G130" s="200"/>
      <c r="H130" s="200"/>
      <c r="I130" s="200"/>
      <c r="J130" s="200"/>
      <c r="K130" s="200"/>
      <c r="L130" s="200"/>
      <c r="M130" s="200"/>
      <c r="N130" s="243"/>
      <c r="O130" s="200"/>
      <c r="P130" s="200"/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</row>
    <row r="131" ht="15.75" customHeight="1" spans="1:26">
      <c r="A131" s="200"/>
      <c r="B131" s="200"/>
      <c r="C131" s="200"/>
      <c r="D131" s="200"/>
      <c r="E131" s="200"/>
      <c r="F131" s="200"/>
      <c r="G131" s="200"/>
      <c r="H131" s="200"/>
      <c r="I131" s="200"/>
      <c r="J131" s="200"/>
      <c r="K131" s="200"/>
      <c r="L131" s="200"/>
      <c r="M131" s="200"/>
      <c r="N131" s="243"/>
      <c r="O131" s="200"/>
      <c r="P131" s="200"/>
      <c r="Q131" s="200"/>
      <c r="R131" s="200"/>
      <c r="S131" s="200"/>
      <c r="T131" s="200"/>
      <c r="U131" s="200"/>
      <c r="V131" s="200"/>
      <c r="W131" s="200"/>
      <c r="X131" s="200"/>
      <c r="Y131" s="200"/>
      <c r="Z131" s="200"/>
    </row>
    <row r="132" ht="15.75" customHeight="1" spans="1:26">
      <c r="A132" s="200"/>
      <c r="B132" s="200"/>
      <c r="C132" s="200"/>
      <c r="D132" s="200"/>
      <c r="E132" s="200"/>
      <c r="F132" s="200"/>
      <c r="G132" s="200"/>
      <c r="H132" s="200"/>
      <c r="I132" s="200"/>
      <c r="J132" s="200"/>
      <c r="K132" s="200"/>
      <c r="L132" s="200"/>
      <c r="M132" s="200"/>
      <c r="N132" s="243"/>
      <c r="O132" s="200"/>
      <c r="P132" s="200"/>
      <c r="Q132" s="200"/>
      <c r="R132" s="200"/>
      <c r="S132" s="200"/>
      <c r="T132" s="200"/>
      <c r="U132" s="200"/>
      <c r="V132" s="200"/>
      <c r="W132" s="200"/>
      <c r="X132" s="200"/>
      <c r="Y132" s="200"/>
      <c r="Z132" s="200"/>
    </row>
    <row r="133" ht="15.75" customHeight="1" spans="1:26">
      <c r="A133" s="200"/>
      <c r="B133" s="200"/>
      <c r="C133" s="200"/>
      <c r="D133" s="200"/>
      <c r="E133" s="200"/>
      <c r="F133" s="200"/>
      <c r="G133" s="200"/>
      <c r="H133" s="200"/>
      <c r="I133" s="200"/>
      <c r="J133" s="200"/>
      <c r="K133" s="200"/>
      <c r="L133" s="200"/>
      <c r="M133" s="200"/>
      <c r="N133" s="243"/>
      <c r="O133" s="200"/>
      <c r="P133" s="200"/>
      <c r="Q133" s="200"/>
      <c r="R133" s="200"/>
      <c r="S133" s="200"/>
      <c r="T133" s="200"/>
      <c r="U133" s="200"/>
      <c r="V133" s="200"/>
      <c r="W133" s="200"/>
      <c r="X133" s="200"/>
      <c r="Y133" s="200"/>
      <c r="Z133" s="200"/>
    </row>
    <row r="134" ht="15.75" customHeight="1" spans="1:26">
      <c r="A134" s="200"/>
      <c r="B134" s="200"/>
      <c r="C134" s="200"/>
      <c r="D134" s="200"/>
      <c r="E134" s="200"/>
      <c r="F134" s="200"/>
      <c r="G134" s="200"/>
      <c r="H134" s="200"/>
      <c r="I134" s="200"/>
      <c r="J134" s="200"/>
      <c r="K134" s="200"/>
      <c r="L134" s="200"/>
      <c r="M134" s="200"/>
      <c r="N134" s="243"/>
      <c r="O134" s="200"/>
      <c r="P134" s="200"/>
      <c r="Q134" s="200"/>
      <c r="R134" s="200"/>
      <c r="S134" s="200"/>
      <c r="T134" s="200"/>
      <c r="U134" s="200"/>
      <c r="V134" s="200"/>
      <c r="W134" s="200"/>
      <c r="X134" s="200"/>
      <c r="Y134" s="200"/>
      <c r="Z134" s="200"/>
    </row>
    <row r="135" ht="15.75" customHeight="1" spans="1:26">
      <c r="A135" s="200"/>
      <c r="B135" s="200"/>
      <c r="C135" s="200"/>
      <c r="D135" s="200"/>
      <c r="E135" s="200"/>
      <c r="F135" s="200"/>
      <c r="G135" s="200"/>
      <c r="H135" s="200"/>
      <c r="I135" s="200"/>
      <c r="J135" s="200"/>
      <c r="K135" s="200"/>
      <c r="L135" s="200"/>
      <c r="M135" s="200"/>
      <c r="N135" s="243"/>
      <c r="O135" s="200"/>
      <c r="P135" s="200"/>
      <c r="Q135" s="200"/>
      <c r="R135" s="200"/>
      <c r="S135" s="200"/>
      <c r="T135" s="200"/>
      <c r="U135" s="200"/>
      <c r="V135" s="200"/>
      <c r="W135" s="200"/>
      <c r="X135" s="200"/>
      <c r="Y135" s="200"/>
      <c r="Z135" s="200"/>
    </row>
    <row r="136" ht="15.75" customHeight="1" spans="1:26">
      <c r="A136" s="200"/>
      <c r="B136" s="200"/>
      <c r="C136" s="200"/>
      <c r="D136" s="200"/>
      <c r="E136" s="200"/>
      <c r="F136" s="200"/>
      <c r="G136" s="200"/>
      <c r="H136" s="200"/>
      <c r="I136" s="200"/>
      <c r="J136" s="200"/>
      <c r="K136" s="200"/>
      <c r="L136" s="200"/>
      <c r="M136" s="200"/>
      <c r="N136" s="243"/>
      <c r="O136" s="200"/>
      <c r="P136" s="200"/>
      <c r="Q136" s="200"/>
      <c r="R136" s="200"/>
      <c r="S136" s="200"/>
      <c r="T136" s="200"/>
      <c r="U136" s="200"/>
      <c r="V136" s="200"/>
      <c r="W136" s="200"/>
      <c r="X136" s="200"/>
      <c r="Y136" s="200"/>
      <c r="Z136" s="200"/>
    </row>
    <row r="137" ht="15.75" customHeight="1" spans="1:26">
      <c r="A137" s="200"/>
      <c r="B137" s="200"/>
      <c r="C137" s="200"/>
      <c r="D137" s="200"/>
      <c r="E137" s="200"/>
      <c r="F137" s="200"/>
      <c r="G137" s="200"/>
      <c r="H137" s="200"/>
      <c r="I137" s="200"/>
      <c r="J137" s="200"/>
      <c r="K137" s="200"/>
      <c r="L137" s="200"/>
      <c r="M137" s="200"/>
      <c r="N137" s="243"/>
      <c r="O137" s="200"/>
      <c r="P137" s="200"/>
      <c r="Q137" s="200"/>
      <c r="R137" s="200"/>
      <c r="S137" s="200"/>
      <c r="T137" s="200"/>
      <c r="U137" s="200"/>
      <c r="V137" s="200"/>
      <c r="W137" s="200"/>
      <c r="X137" s="200"/>
      <c r="Y137" s="200"/>
      <c r="Z137" s="200"/>
    </row>
    <row r="138" ht="15.75" customHeight="1" spans="1:26">
      <c r="A138" s="200"/>
      <c r="B138" s="200"/>
      <c r="C138" s="200"/>
      <c r="D138" s="200"/>
      <c r="E138" s="200"/>
      <c r="F138" s="200"/>
      <c r="G138" s="200"/>
      <c r="H138" s="200"/>
      <c r="I138" s="200"/>
      <c r="J138" s="200"/>
      <c r="K138" s="200"/>
      <c r="L138" s="200"/>
      <c r="M138" s="200"/>
      <c r="N138" s="243"/>
      <c r="O138" s="200"/>
      <c r="P138" s="200"/>
      <c r="Q138" s="200"/>
      <c r="R138" s="200"/>
      <c r="S138" s="200"/>
      <c r="T138" s="200"/>
      <c r="U138" s="200"/>
      <c r="V138" s="200"/>
      <c r="W138" s="200"/>
      <c r="X138" s="200"/>
      <c r="Y138" s="200"/>
      <c r="Z138" s="200"/>
    </row>
    <row r="139" ht="15.75" customHeight="1" spans="1:26">
      <c r="A139" s="200"/>
      <c r="B139" s="200"/>
      <c r="C139" s="200"/>
      <c r="D139" s="200"/>
      <c r="E139" s="200"/>
      <c r="F139" s="200"/>
      <c r="G139" s="200"/>
      <c r="H139" s="200"/>
      <c r="I139" s="200"/>
      <c r="J139" s="200"/>
      <c r="K139" s="200"/>
      <c r="L139" s="200"/>
      <c r="M139" s="200"/>
      <c r="N139" s="243"/>
      <c r="O139" s="200"/>
      <c r="P139" s="200"/>
      <c r="Q139" s="200"/>
      <c r="R139" s="200"/>
      <c r="S139" s="200"/>
      <c r="T139" s="200"/>
      <c r="U139" s="200"/>
      <c r="V139" s="200"/>
      <c r="W139" s="200"/>
      <c r="X139" s="200"/>
      <c r="Y139" s="200"/>
      <c r="Z139" s="200"/>
    </row>
    <row r="140" ht="15.75" customHeight="1" spans="1:26">
      <c r="A140" s="200"/>
      <c r="B140" s="200"/>
      <c r="C140" s="200"/>
      <c r="D140" s="200"/>
      <c r="E140" s="200"/>
      <c r="F140" s="200"/>
      <c r="G140" s="200"/>
      <c r="H140" s="200"/>
      <c r="I140" s="200"/>
      <c r="J140" s="200"/>
      <c r="K140" s="200"/>
      <c r="L140" s="200"/>
      <c r="M140" s="200"/>
      <c r="N140" s="243"/>
      <c r="O140" s="200"/>
      <c r="P140" s="200"/>
      <c r="Q140" s="200"/>
      <c r="R140" s="200"/>
      <c r="S140" s="200"/>
      <c r="T140" s="200"/>
      <c r="U140" s="200"/>
      <c r="V140" s="200"/>
      <c r="W140" s="200"/>
      <c r="X140" s="200"/>
      <c r="Y140" s="200"/>
      <c r="Z140" s="200"/>
    </row>
    <row r="141" ht="15.75" customHeight="1" spans="1:26">
      <c r="A141" s="200"/>
      <c r="B141" s="200"/>
      <c r="C141" s="200"/>
      <c r="D141" s="200"/>
      <c r="E141" s="200"/>
      <c r="F141" s="200"/>
      <c r="G141" s="200"/>
      <c r="H141" s="200"/>
      <c r="I141" s="200"/>
      <c r="J141" s="200"/>
      <c r="K141" s="200"/>
      <c r="L141" s="200"/>
      <c r="M141" s="200"/>
      <c r="N141" s="243"/>
      <c r="O141" s="200"/>
      <c r="P141" s="200"/>
      <c r="Q141" s="200"/>
      <c r="R141" s="200"/>
      <c r="S141" s="200"/>
      <c r="T141" s="200"/>
      <c r="U141" s="200"/>
      <c r="V141" s="200"/>
      <c r="W141" s="200"/>
      <c r="X141" s="200"/>
      <c r="Y141" s="200"/>
      <c r="Z141" s="200"/>
    </row>
    <row r="142" ht="15.75" customHeight="1" spans="1:26">
      <c r="A142" s="200"/>
      <c r="B142" s="200"/>
      <c r="C142" s="200"/>
      <c r="D142" s="200"/>
      <c r="E142" s="200"/>
      <c r="F142" s="200"/>
      <c r="G142" s="200"/>
      <c r="H142" s="200"/>
      <c r="I142" s="200"/>
      <c r="J142" s="200"/>
      <c r="K142" s="200"/>
      <c r="L142" s="200"/>
      <c r="M142" s="200"/>
      <c r="N142" s="243"/>
      <c r="O142" s="200"/>
      <c r="P142" s="200"/>
      <c r="Q142" s="200"/>
      <c r="R142" s="200"/>
      <c r="S142" s="200"/>
      <c r="T142" s="200"/>
      <c r="U142" s="200"/>
      <c r="V142" s="200"/>
      <c r="W142" s="200"/>
      <c r="X142" s="200"/>
      <c r="Y142" s="200"/>
      <c r="Z142" s="200"/>
    </row>
    <row r="143" ht="15.75" customHeight="1" spans="1:26">
      <c r="A143" s="200"/>
      <c r="B143" s="200"/>
      <c r="C143" s="200"/>
      <c r="D143" s="200"/>
      <c r="E143" s="200"/>
      <c r="F143" s="200"/>
      <c r="G143" s="200"/>
      <c r="H143" s="200"/>
      <c r="I143" s="200"/>
      <c r="J143" s="200"/>
      <c r="K143" s="200"/>
      <c r="L143" s="200"/>
      <c r="M143" s="200"/>
      <c r="N143" s="243"/>
      <c r="O143" s="200"/>
      <c r="P143" s="200"/>
      <c r="Q143" s="200"/>
      <c r="R143" s="200"/>
      <c r="S143" s="200"/>
      <c r="T143" s="200"/>
      <c r="U143" s="200"/>
      <c r="V143" s="200"/>
      <c r="W143" s="200"/>
      <c r="X143" s="200"/>
      <c r="Y143" s="200"/>
      <c r="Z143" s="200"/>
    </row>
    <row r="144" ht="15.75" customHeight="1" spans="1:26">
      <c r="A144" s="200"/>
      <c r="B144" s="200"/>
      <c r="C144" s="200"/>
      <c r="D144" s="200"/>
      <c r="E144" s="200"/>
      <c r="F144" s="200"/>
      <c r="G144" s="200"/>
      <c r="H144" s="200"/>
      <c r="I144" s="200"/>
      <c r="J144" s="200"/>
      <c r="K144" s="200"/>
      <c r="L144" s="200"/>
      <c r="M144" s="200"/>
      <c r="N144" s="243"/>
      <c r="O144" s="200"/>
      <c r="P144" s="200"/>
      <c r="Q144" s="200"/>
      <c r="R144" s="200"/>
      <c r="S144" s="200"/>
      <c r="T144" s="200"/>
      <c r="U144" s="200"/>
      <c r="V144" s="200"/>
      <c r="W144" s="200"/>
      <c r="X144" s="200"/>
      <c r="Y144" s="200"/>
      <c r="Z144" s="200"/>
    </row>
    <row r="145" ht="15.75" customHeight="1" spans="1:26">
      <c r="A145" s="200"/>
      <c r="B145" s="200"/>
      <c r="C145" s="200"/>
      <c r="D145" s="200"/>
      <c r="E145" s="200"/>
      <c r="F145" s="200"/>
      <c r="G145" s="200"/>
      <c r="H145" s="200"/>
      <c r="I145" s="200"/>
      <c r="J145" s="200"/>
      <c r="K145" s="200"/>
      <c r="L145" s="200"/>
      <c r="M145" s="200"/>
      <c r="N145" s="243"/>
      <c r="O145" s="200"/>
      <c r="P145" s="200"/>
      <c r="Q145" s="200"/>
      <c r="R145" s="200"/>
      <c r="S145" s="200"/>
      <c r="T145" s="200"/>
      <c r="U145" s="200"/>
      <c r="V145" s="200"/>
      <c r="W145" s="200"/>
      <c r="X145" s="200"/>
      <c r="Y145" s="200"/>
      <c r="Z145" s="200"/>
    </row>
    <row r="146" ht="15.75" customHeight="1" spans="1:26">
      <c r="A146" s="200"/>
      <c r="B146" s="200"/>
      <c r="C146" s="200"/>
      <c r="D146" s="200"/>
      <c r="E146" s="200"/>
      <c r="F146" s="200"/>
      <c r="G146" s="200"/>
      <c r="H146" s="200"/>
      <c r="I146" s="200"/>
      <c r="J146" s="200"/>
      <c r="K146" s="200"/>
      <c r="L146" s="200"/>
      <c r="M146" s="200"/>
      <c r="N146" s="243"/>
      <c r="O146" s="200"/>
      <c r="P146" s="200"/>
      <c r="Q146" s="200"/>
      <c r="R146" s="200"/>
      <c r="S146" s="200"/>
      <c r="T146" s="200"/>
      <c r="U146" s="200"/>
      <c r="V146" s="200"/>
      <c r="W146" s="200"/>
      <c r="X146" s="200"/>
      <c r="Y146" s="200"/>
      <c r="Z146" s="200"/>
    </row>
    <row r="147" ht="15.75" customHeight="1" spans="1:26">
      <c r="A147" s="200"/>
      <c r="B147" s="200"/>
      <c r="C147" s="200"/>
      <c r="D147" s="200"/>
      <c r="E147" s="200"/>
      <c r="F147" s="200"/>
      <c r="G147" s="200"/>
      <c r="H147" s="200"/>
      <c r="I147" s="200"/>
      <c r="J147" s="200"/>
      <c r="K147" s="200"/>
      <c r="L147" s="200"/>
      <c r="M147" s="200"/>
      <c r="N147" s="243"/>
      <c r="O147" s="200"/>
      <c r="P147" s="200"/>
      <c r="Q147" s="200"/>
      <c r="R147" s="200"/>
      <c r="S147" s="200"/>
      <c r="T147" s="200"/>
      <c r="U147" s="200"/>
      <c r="V147" s="200"/>
      <c r="W147" s="200"/>
      <c r="X147" s="200"/>
      <c r="Y147" s="200"/>
      <c r="Z147" s="200"/>
    </row>
    <row r="148" ht="15.75" customHeight="1" spans="1:26">
      <c r="A148" s="200"/>
      <c r="B148" s="200"/>
      <c r="C148" s="200"/>
      <c r="D148" s="200"/>
      <c r="E148" s="200"/>
      <c r="F148" s="200"/>
      <c r="G148" s="200"/>
      <c r="H148" s="200"/>
      <c r="I148" s="200"/>
      <c r="J148" s="200"/>
      <c r="K148" s="200"/>
      <c r="L148" s="200"/>
      <c r="M148" s="200"/>
      <c r="N148" s="243"/>
      <c r="O148" s="200"/>
      <c r="P148" s="200"/>
      <c r="Q148" s="200"/>
      <c r="R148" s="200"/>
      <c r="S148" s="200"/>
      <c r="T148" s="200"/>
      <c r="U148" s="200"/>
      <c r="V148" s="200"/>
      <c r="W148" s="200"/>
      <c r="X148" s="200"/>
      <c r="Y148" s="200"/>
      <c r="Z148" s="200"/>
    </row>
    <row r="149" ht="15.75" customHeight="1" spans="1:26">
      <c r="A149" s="200"/>
      <c r="B149" s="200"/>
      <c r="C149" s="200"/>
      <c r="D149" s="200"/>
      <c r="E149" s="200"/>
      <c r="F149" s="200"/>
      <c r="G149" s="200"/>
      <c r="H149" s="200"/>
      <c r="I149" s="200"/>
      <c r="J149" s="200"/>
      <c r="K149" s="200"/>
      <c r="L149" s="200"/>
      <c r="M149" s="200"/>
      <c r="N149" s="243"/>
      <c r="O149" s="200"/>
      <c r="P149" s="200"/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</row>
    <row r="150" ht="15.75" customHeight="1" spans="1:26">
      <c r="A150" s="200"/>
      <c r="B150" s="200"/>
      <c r="C150" s="200"/>
      <c r="D150" s="200"/>
      <c r="E150" s="200"/>
      <c r="F150" s="200"/>
      <c r="G150" s="200"/>
      <c r="H150" s="200"/>
      <c r="I150" s="200"/>
      <c r="J150" s="200"/>
      <c r="K150" s="200"/>
      <c r="L150" s="200"/>
      <c r="M150" s="200"/>
      <c r="N150" s="243"/>
      <c r="O150" s="200"/>
      <c r="P150" s="200"/>
      <c r="Q150" s="200"/>
      <c r="R150" s="200"/>
      <c r="S150" s="200"/>
      <c r="T150" s="200"/>
      <c r="U150" s="200"/>
      <c r="V150" s="200"/>
      <c r="W150" s="200"/>
      <c r="X150" s="200"/>
      <c r="Y150" s="200"/>
      <c r="Z150" s="200"/>
    </row>
    <row r="151" ht="15.75" customHeight="1" spans="1:26">
      <c r="A151" s="200"/>
      <c r="B151" s="200"/>
      <c r="C151" s="200"/>
      <c r="D151" s="200"/>
      <c r="E151" s="200"/>
      <c r="F151" s="200"/>
      <c r="G151" s="200"/>
      <c r="H151" s="200"/>
      <c r="I151" s="200"/>
      <c r="J151" s="200"/>
      <c r="K151" s="200"/>
      <c r="L151" s="200"/>
      <c r="M151" s="200"/>
      <c r="N151" s="243"/>
      <c r="O151" s="200"/>
      <c r="P151" s="200"/>
      <c r="Q151" s="200"/>
      <c r="R151" s="200"/>
      <c r="S151" s="200"/>
      <c r="T151" s="200"/>
      <c r="U151" s="200"/>
      <c r="V151" s="200"/>
      <c r="W151" s="200"/>
      <c r="X151" s="200"/>
      <c r="Y151" s="200"/>
      <c r="Z151" s="200"/>
    </row>
    <row r="152" ht="15.75" customHeight="1" spans="1:26">
      <c r="A152" s="200"/>
      <c r="B152" s="200"/>
      <c r="C152" s="200"/>
      <c r="D152" s="200"/>
      <c r="E152" s="200"/>
      <c r="F152" s="200"/>
      <c r="G152" s="200"/>
      <c r="H152" s="200"/>
      <c r="I152" s="200"/>
      <c r="J152" s="200"/>
      <c r="K152" s="200"/>
      <c r="L152" s="200"/>
      <c r="M152" s="200"/>
      <c r="N152" s="243"/>
      <c r="O152" s="200"/>
      <c r="P152" s="200"/>
      <c r="Q152" s="200"/>
      <c r="R152" s="200"/>
      <c r="S152" s="200"/>
      <c r="T152" s="200"/>
      <c r="U152" s="200"/>
      <c r="V152" s="200"/>
      <c r="W152" s="200"/>
      <c r="X152" s="200"/>
      <c r="Y152" s="200"/>
      <c r="Z152" s="200"/>
    </row>
    <row r="153" ht="15.75" customHeight="1" spans="1:26">
      <c r="A153" s="200"/>
      <c r="B153" s="200"/>
      <c r="C153" s="200"/>
      <c r="D153" s="200"/>
      <c r="E153" s="200"/>
      <c r="F153" s="200"/>
      <c r="G153" s="200"/>
      <c r="H153" s="200"/>
      <c r="I153" s="200"/>
      <c r="J153" s="200"/>
      <c r="K153" s="200"/>
      <c r="L153" s="200"/>
      <c r="M153" s="200"/>
      <c r="N153" s="243"/>
      <c r="O153" s="200"/>
      <c r="P153" s="200"/>
      <c r="Q153" s="200"/>
      <c r="R153" s="200"/>
      <c r="S153" s="200"/>
      <c r="T153" s="200"/>
      <c r="U153" s="200"/>
      <c r="V153" s="200"/>
      <c r="W153" s="200"/>
      <c r="X153" s="200"/>
      <c r="Y153" s="200"/>
      <c r="Z153" s="200"/>
    </row>
    <row r="154" ht="15.75" customHeight="1" spans="1:26">
      <c r="A154" s="200"/>
      <c r="B154" s="200"/>
      <c r="C154" s="200"/>
      <c r="D154" s="200"/>
      <c r="E154" s="200"/>
      <c r="F154" s="200"/>
      <c r="G154" s="200"/>
      <c r="H154" s="200"/>
      <c r="I154" s="200"/>
      <c r="J154" s="200"/>
      <c r="K154" s="200"/>
      <c r="L154" s="200"/>
      <c r="M154" s="200"/>
      <c r="N154" s="243"/>
      <c r="O154" s="200"/>
      <c r="P154" s="200"/>
      <c r="Q154" s="200"/>
      <c r="R154" s="200"/>
      <c r="S154" s="200"/>
      <c r="T154" s="200"/>
      <c r="U154" s="200"/>
      <c r="V154" s="200"/>
      <c r="W154" s="200"/>
      <c r="X154" s="200"/>
      <c r="Y154" s="200"/>
      <c r="Z154" s="200"/>
    </row>
    <row r="155" ht="15.75" customHeight="1" spans="1:26">
      <c r="A155" s="200"/>
      <c r="B155" s="200"/>
      <c r="C155" s="200"/>
      <c r="D155" s="200"/>
      <c r="E155" s="200"/>
      <c r="F155" s="200"/>
      <c r="G155" s="200"/>
      <c r="H155" s="200"/>
      <c r="I155" s="200"/>
      <c r="J155" s="200"/>
      <c r="K155" s="200"/>
      <c r="L155" s="200"/>
      <c r="M155" s="200"/>
      <c r="N155" s="243"/>
      <c r="O155" s="200"/>
      <c r="P155" s="200"/>
      <c r="Q155" s="200"/>
      <c r="R155" s="200"/>
      <c r="S155" s="200"/>
      <c r="T155" s="200"/>
      <c r="U155" s="200"/>
      <c r="V155" s="200"/>
      <c r="W155" s="200"/>
      <c r="X155" s="200"/>
      <c r="Y155" s="200"/>
      <c r="Z155" s="200"/>
    </row>
    <row r="156" ht="15.75" customHeight="1" spans="1:26">
      <c r="A156" s="200"/>
      <c r="B156" s="200"/>
      <c r="C156" s="200"/>
      <c r="D156" s="200"/>
      <c r="E156" s="200"/>
      <c r="F156" s="200"/>
      <c r="G156" s="200"/>
      <c r="H156" s="200"/>
      <c r="I156" s="200"/>
      <c r="J156" s="200"/>
      <c r="K156" s="200"/>
      <c r="L156" s="200"/>
      <c r="M156" s="200"/>
      <c r="N156" s="243"/>
      <c r="O156" s="200"/>
      <c r="P156" s="200"/>
      <c r="Q156" s="200"/>
      <c r="R156" s="200"/>
      <c r="S156" s="200"/>
      <c r="T156" s="200"/>
      <c r="U156" s="200"/>
      <c r="V156" s="200"/>
      <c r="W156" s="200"/>
      <c r="X156" s="200"/>
      <c r="Y156" s="200"/>
      <c r="Z156" s="200"/>
    </row>
    <row r="157" ht="15.75" customHeight="1" spans="1:26">
      <c r="A157" s="200"/>
      <c r="B157" s="200"/>
      <c r="C157" s="200"/>
      <c r="D157" s="200"/>
      <c r="E157" s="200"/>
      <c r="F157" s="200"/>
      <c r="G157" s="200"/>
      <c r="H157" s="200"/>
      <c r="I157" s="200"/>
      <c r="J157" s="200"/>
      <c r="K157" s="200"/>
      <c r="L157" s="200"/>
      <c r="M157" s="200"/>
      <c r="N157" s="243"/>
      <c r="O157" s="200"/>
      <c r="P157" s="200"/>
      <c r="Q157" s="200"/>
      <c r="R157" s="200"/>
      <c r="S157" s="200"/>
      <c r="T157" s="200"/>
      <c r="U157" s="200"/>
      <c r="V157" s="200"/>
      <c r="W157" s="200"/>
      <c r="X157" s="200"/>
      <c r="Y157" s="200"/>
      <c r="Z157" s="200"/>
    </row>
    <row r="158" ht="15.75" customHeight="1" spans="1:26">
      <c r="A158" s="200"/>
      <c r="B158" s="200"/>
      <c r="C158" s="200"/>
      <c r="D158" s="200"/>
      <c r="E158" s="200"/>
      <c r="F158" s="200"/>
      <c r="G158" s="200"/>
      <c r="H158" s="200"/>
      <c r="I158" s="200"/>
      <c r="J158" s="200"/>
      <c r="K158" s="200"/>
      <c r="L158" s="200"/>
      <c r="M158" s="200"/>
      <c r="N158" s="243"/>
      <c r="O158" s="200"/>
      <c r="P158" s="200"/>
      <c r="Q158" s="200"/>
      <c r="R158" s="200"/>
      <c r="S158" s="200"/>
      <c r="T158" s="200"/>
      <c r="U158" s="200"/>
      <c r="V158" s="200"/>
      <c r="W158" s="200"/>
      <c r="X158" s="200"/>
      <c r="Y158" s="200"/>
      <c r="Z158" s="200"/>
    </row>
    <row r="159" ht="15.75" customHeight="1" spans="1:26">
      <c r="A159" s="200"/>
      <c r="B159" s="200"/>
      <c r="C159" s="200"/>
      <c r="D159" s="200"/>
      <c r="E159" s="200"/>
      <c r="F159" s="200"/>
      <c r="G159" s="200"/>
      <c r="H159" s="200"/>
      <c r="I159" s="200"/>
      <c r="J159" s="200"/>
      <c r="K159" s="200"/>
      <c r="L159" s="200"/>
      <c r="M159" s="200"/>
      <c r="N159" s="243"/>
      <c r="O159" s="200"/>
      <c r="P159" s="200"/>
      <c r="Q159" s="200"/>
      <c r="R159" s="200"/>
      <c r="S159" s="200"/>
      <c r="T159" s="200"/>
      <c r="U159" s="200"/>
      <c r="V159" s="200"/>
      <c r="W159" s="200"/>
      <c r="X159" s="200"/>
      <c r="Y159" s="200"/>
      <c r="Z159" s="200"/>
    </row>
    <row r="160" ht="15.75" customHeight="1" spans="1:26">
      <c r="A160" s="200"/>
      <c r="B160" s="200"/>
      <c r="C160" s="200"/>
      <c r="D160" s="200"/>
      <c r="E160" s="200"/>
      <c r="F160" s="200"/>
      <c r="G160" s="200"/>
      <c r="H160" s="200"/>
      <c r="I160" s="200"/>
      <c r="J160" s="200"/>
      <c r="K160" s="200"/>
      <c r="L160" s="200"/>
      <c r="M160" s="200"/>
      <c r="N160" s="243"/>
      <c r="O160" s="200"/>
      <c r="P160" s="200"/>
      <c r="Q160" s="200"/>
      <c r="R160" s="200"/>
      <c r="S160" s="200"/>
      <c r="T160" s="200"/>
      <c r="U160" s="200"/>
      <c r="V160" s="200"/>
      <c r="W160" s="200"/>
      <c r="X160" s="200"/>
      <c r="Y160" s="200"/>
      <c r="Z160" s="200"/>
    </row>
    <row r="161" ht="15.75" customHeight="1" spans="1:26">
      <c r="A161" s="200"/>
      <c r="B161" s="200"/>
      <c r="C161" s="200"/>
      <c r="D161" s="200"/>
      <c r="E161" s="200"/>
      <c r="F161" s="200"/>
      <c r="G161" s="200"/>
      <c r="H161" s="200"/>
      <c r="I161" s="200"/>
      <c r="J161" s="200"/>
      <c r="K161" s="200"/>
      <c r="L161" s="200"/>
      <c r="M161" s="200"/>
      <c r="N161" s="243"/>
      <c r="O161" s="200"/>
      <c r="P161" s="200"/>
      <c r="Q161" s="200"/>
      <c r="R161" s="200"/>
      <c r="S161" s="200"/>
      <c r="T161" s="200"/>
      <c r="U161" s="200"/>
      <c r="V161" s="200"/>
      <c r="W161" s="200"/>
      <c r="X161" s="200"/>
      <c r="Y161" s="200"/>
      <c r="Z161" s="200"/>
    </row>
    <row r="162" ht="15.75" customHeight="1" spans="1:26">
      <c r="A162" s="200"/>
      <c r="B162" s="200"/>
      <c r="C162" s="200"/>
      <c r="D162" s="200"/>
      <c r="E162" s="200"/>
      <c r="F162" s="200"/>
      <c r="G162" s="200"/>
      <c r="H162" s="200"/>
      <c r="I162" s="200"/>
      <c r="J162" s="200"/>
      <c r="K162" s="200"/>
      <c r="L162" s="200"/>
      <c r="M162" s="200"/>
      <c r="N162" s="243"/>
      <c r="O162" s="200"/>
      <c r="P162" s="200"/>
      <c r="Q162" s="200"/>
      <c r="R162" s="200"/>
      <c r="S162" s="200"/>
      <c r="T162" s="200"/>
      <c r="U162" s="200"/>
      <c r="V162" s="200"/>
      <c r="W162" s="200"/>
      <c r="X162" s="200"/>
      <c r="Y162" s="200"/>
      <c r="Z162" s="200"/>
    </row>
    <row r="163" ht="15.75" customHeight="1" spans="1:26">
      <c r="A163" s="200"/>
      <c r="B163" s="200"/>
      <c r="C163" s="200"/>
      <c r="D163" s="200"/>
      <c r="E163" s="200"/>
      <c r="F163" s="200"/>
      <c r="G163" s="200"/>
      <c r="H163" s="200"/>
      <c r="I163" s="200"/>
      <c r="J163" s="200"/>
      <c r="K163" s="200"/>
      <c r="L163" s="200"/>
      <c r="M163" s="200"/>
      <c r="N163" s="243"/>
      <c r="O163" s="200"/>
      <c r="P163" s="200"/>
      <c r="Q163" s="200"/>
      <c r="R163" s="200"/>
      <c r="S163" s="200"/>
      <c r="T163" s="200"/>
      <c r="U163" s="200"/>
      <c r="V163" s="200"/>
      <c r="W163" s="200"/>
      <c r="X163" s="200"/>
      <c r="Y163" s="200"/>
      <c r="Z163" s="200"/>
    </row>
    <row r="164" ht="15.75" customHeight="1" spans="1:26">
      <c r="A164" s="200"/>
      <c r="B164" s="200"/>
      <c r="C164" s="200"/>
      <c r="D164" s="200"/>
      <c r="E164" s="200"/>
      <c r="F164" s="200"/>
      <c r="G164" s="200"/>
      <c r="H164" s="200"/>
      <c r="I164" s="200"/>
      <c r="J164" s="200"/>
      <c r="K164" s="200"/>
      <c r="L164" s="200"/>
      <c r="M164" s="200"/>
      <c r="N164" s="243"/>
      <c r="O164" s="200"/>
      <c r="P164" s="200"/>
      <c r="Q164" s="200"/>
      <c r="R164" s="200"/>
      <c r="S164" s="200"/>
      <c r="T164" s="200"/>
      <c r="U164" s="200"/>
      <c r="V164" s="200"/>
      <c r="W164" s="200"/>
      <c r="X164" s="200"/>
      <c r="Y164" s="200"/>
      <c r="Z164" s="200"/>
    </row>
    <row r="165" ht="15.75" customHeight="1" spans="1:26">
      <c r="A165" s="200"/>
      <c r="B165" s="200"/>
      <c r="C165" s="200"/>
      <c r="D165" s="200"/>
      <c r="E165" s="200"/>
      <c r="F165" s="200"/>
      <c r="G165" s="200"/>
      <c r="H165" s="200"/>
      <c r="I165" s="200"/>
      <c r="J165" s="200"/>
      <c r="K165" s="200"/>
      <c r="L165" s="200"/>
      <c r="M165" s="200"/>
      <c r="N165" s="243"/>
      <c r="O165" s="200"/>
      <c r="P165" s="200"/>
      <c r="Q165" s="200"/>
      <c r="R165" s="200"/>
      <c r="S165" s="200"/>
      <c r="T165" s="200"/>
      <c r="U165" s="200"/>
      <c r="V165" s="200"/>
      <c r="W165" s="200"/>
      <c r="X165" s="200"/>
      <c r="Y165" s="200"/>
      <c r="Z165" s="200"/>
    </row>
    <row r="166" ht="15.75" customHeight="1" spans="1:26">
      <c r="A166" s="200"/>
      <c r="B166" s="200"/>
      <c r="C166" s="200"/>
      <c r="D166" s="200"/>
      <c r="E166" s="200"/>
      <c r="F166" s="200"/>
      <c r="G166" s="200"/>
      <c r="H166" s="200"/>
      <c r="I166" s="200"/>
      <c r="J166" s="200"/>
      <c r="K166" s="200"/>
      <c r="L166" s="200"/>
      <c r="M166" s="200"/>
      <c r="N166" s="243"/>
      <c r="O166" s="200"/>
      <c r="P166" s="200"/>
      <c r="Q166" s="200"/>
      <c r="R166" s="200"/>
      <c r="S166" s="200"/>
      <c r="T166" s="200"/>
      <c r="U166" s="200"/>
      <c r="V166" s="200"/>
      <c r="W166" s="200"/>
      <c r="X166" s="200"/>
      <c r="Y166" s="200"/>
      <c r="Z166" s="200"/>
    </row>
    <row r="167" ht="15.75" customHeight="1" spans="1:26">
      <c r="A167" s="200"/>
      <c r="B167" s="200"/>
      <c r="C167" s="200"/>
      <c r="D167" s="200"/>
      <c r="E167" s="200"/>
      <c r="F167" s="200"/>
      <c r="G167" s="200"/>
      <c r="H167" s="200"/>
      <c r="I167" s="200"/>
      <c r="J167" s="200"/>
      <c r="K167" s="200"/>
      <c r="L167" s="200"/>
      <c r="M167" s="200"/>
      <c r="N167" s="243"/>
      <c r="O167" s="200"/>
      <c r="P167" s="200"/>
      <c r="Q167" s="200"/>
      <c r="R167" s="200"/>
      <c r="S167" s="200"/>
      <c r="T167" s="200"/>
      <c r="U167" s="200"/>
      <c r="V167" s="200"/>
      <c r="W167" s="200"/>
      <c r="X167" s="200"/>
      <c r="Y167" s="200"/>
      <c r="Z167" s="200"/>
    </row>
    <row r="168" ht="15.75" customHeight="1" spans="1:26">
      <c r="A168" s="200"/>
      <c r="B168" s="200"/>
      <c r="C168" s="200"/>
      <c r="D168" s="200"/>
      <c r="E168" s="200"/>
      <c r="F168" s="200"/>
      <c r="G168" s="200"/>
      <c r="H168" s="200"/>
      <c r="I168" s="200"/>
      <c r="J168" s="200"/>
      <c r="K168" s="200"/>
      <c r="L168" s="200"/>
      <c r="M168" s="200"/>
      <c r="N168" s="243"/>
      <c r="O168" s="200"/>
      <c r="P168" s="200"/>
      <c r="Q168" s="200"/>
      <c r="R168" s="200"/>
      <c r="S168" s="200"/>
      <c r="T168" s="200"/>
      <c r="U168" s="200"/>
      <c r="V168" s="200"/>
      <c r="W168" s="200"/>
      <c r="X168" s="200"/>
      <c r="Y168" s="200"/>
      <c r="Z168" s="200"/>
    </row>
    <row r="169" ht="15.75" customHeight="1" spans="1:26">
      <c r="A169" s="200"/>
      <c r="B169" s="200"/>
      <c r="C169" s="200"/>
      <c r="D169" s="200"/>
      <c r="E169" s="200"/>
      <c r="F169" s="200"/>
      <c r="G169" s="200"/>
      <c r="H169" s="200"/>
      <c r="I169" s="200"/>
      <c r="J169" s="200"/>
      <c r="K169" s="200"/>
      <c r="L169" s="200"/>
      <c r="M169" s="200"/>
      <c r="N169" s="243"/>
      <c r="O169" s="200"/>
      <c r="P169" s="200"/>
      <c r="Q169" s="200"/>
      <c r="R169" s="200"/>
      <c r="S169" s="200"/>
      <c r="T169" s="200"/>
      <c r="U169" s="200"/>
      <c r="V169" s="200"/>
      <c r="W169" s="200"/>
      <c r="X169" s="200"/>
      <c r="Y169" s="200"/>
      <c r="Z169" s="200"/>
    </row>
    <row r="170" ht="15.75" customHeight="1" spans="1:26">
      <c r="A170" s="200"/>
      <c r="B170" s="200"/>
      <c r="C170" s="200"/>
      <c r="D170" s="200"/>
      <c r="E170" s="200"/>
      <c r="F170" s="200"/>
      <c r="G170" s="200"/>
      <c r="H170" s="200"/>
      <c r="I170" s="200"/>
      <c r="J170" s="200"/>
      <c r="K170" s="200"/>
      <c r="L170" s="200"/>
      <c r="M170" s="200"/>
      <c r="N170" s="243"/>
      <c r="O170" s="200"/>
      <c r="P170" s="200"/>
      <c r="Q170" s="200"/>
      <c r="R170" s="200"/>
      <c r="S170" s="200"/>
      <c r="T170" s="200"/>
      <c r="U170" s="200"/>
      <c r="V170" s="200"/>
      <c r="W170" s="200"/>
      <c r="X170" s="200"/>
      <c r="Y170" s="200"/>
      <c r="Z170" s="200"/>
    </row>
    <row r="171" ht="15.75" customHeight="1" spans="1:26">
      <c r="A171" s="200"/>
      <c r="B171" s="200"/>
      <c r="C171" s="200"/>
      <c r="D171" s="200"/>
      <c r="E171" s="200"/>
      <c r="F171" s="200"/>
      <c r="G171" s="200"/>
      <c r="H171" s="200"/>
      <c r="I171" s="200"/>
      <c r="J171" s="200"/>
      <c r="K171" s="200"/>
      <c r="L171" s="200"/>
      <c r="M171" s="200"/>
      <c r="N171" s="243"/>
      <c r="O171" s="200"/>
      <c r="P171" s="200"/>
      <c r="Q171" s="200"/>
      <c r="R171" s="200"/>
      <c r="S171" s="200"/>
      <c r="T171" s="200"/>
      <c r="U171" s="200"/>
      <c r="V171" s="200"/>
      <c r="W171" s="200"/>
      <c r="X171" s="200"/>
      <c r="Y171" s="200"/>
      <c r="Z171" s="200"/>
    </row>
    <row r="172" ht="15.75" customHeight="1" spans="1:26">
      <c r="A172" s="200"/>
      <c r="B172" s="200"/>
      <c r="C172" s="200"/>
      <c r="D172" s="200"/>
      <c r="E172" s="200"/>
      <c r="F172" s="200"/>
      <c r="G172" s="200"/>
      <c r="H172" s="200"/>
      <c r="I172" s="200"/>
      <c r="J172" s="200"/>
      <c r="K172" s="200"/>
      <c r="L172" s="200"/>
      <c r="M172" s="200"/>
      <c r="N172" s="243"/>
      <c r="O172" s="200"/>
      <c r="P172" s="200"/>
      <c r="Q172" s="200"/>
      <c r="R172" s="200"/>
      <c r="S172" s="200"/>
      <c r="T172" s="200"/>
      <c r="U172" s="200"/>
      <c r="V172" s="200"/>
      <c r="W172" s="200"/>
      <c r="X172" s="200"/>
      <c r="Y172" s="200"/>
      <c r="Z172" s="200"/>
    </row>
    <row r="173" ht="15.75" customHeight="1" spans="1:26">
      <c r="A173" s="200"/>
      <c r="B173" s="200"/>
      <c r="C173" s="200"/>
      <c r="D173" s="200"/>
      <c r="E173" s="200"/>
      <c r="F173" s="200"/>
      <c r="G173" s="200"/>
      <c r="H173" s="200"/>
      <c r="I173" s="200"/>
      <c r="J173" s="200"/>
      <c r="K173" s="200"/>
      <c r="L173" s="200"/>
      <c r="M173" s="200"/>
      <c r="N173" s="243"/>
      <c r="O173" s="200"/>
      <c r="P173" s="200"/>
      <c r="Q173" s="200"/>
      <c r="R173" s="200"/>
      <c r="S173" s="200"/>
      <c r="T173" s="200"/>
      <c r="U173" s="200"/>
      <c r="V173" s="200"/>
      <c r="W173" s="200"/>
      <c r="X173" s="200"/>
      <c r="Y173" s="200"/>
      <c r="Z173" s="200"/>
    </row>
    <row r="174" ht="15.75" customHeight="1" spans="1:26">
      <c r="A174" s="200"/>
      <c r="B174" s="200"/>
      <c r="C174" s="200"/>
      <c r="D174" s="200"/>
      <c r="E174" s="200"/>
      <c r="F174" s="200"/>
      <c r="G174" s="200"/>
      <c r="H174" s="200"/>
      <c r="I174" s="200"/>
      <c r="J174" s="200"/>
      <c r="K174" s="200"/>
      <c r="L174" s="200"/>
      <c r="M174" s="200"/>
      <c r="N174" s="243"/>
      <c r="O174" s="200"/>
      <c r="P174" s="200"/>
      <c r="Q174" s="200"/>
      <c r="R174" s="200"/>
      <c r="S174" s="200"/>
      <c r="T174" s="200"/>
      <c r="U174" s="200"/>
      <c r="V174" s="200"/>
      <c r="W174" s="200"/>
      <c r="X174" s="200"/>
      <c r="Y174" s="200"/>
      <c r="Z174" s="200"/>
    </row>
    <row r="175" ht="15.75" customHeight="1" spans="1:26">
      <c r="A175" s="200"/>
      <c r="B175" s="200"/>
      <c r="C175" s="200"/>
      <c r="D175" s="200"/>
      <c r="E175" s="200"/>
      <c r="F175" s="200"/>
      <c r="G175" s="200"/>
      <c r="H175" s="200"/>
      <c r="I175" s="200"/>
      <c r="J175" s="200"/>
      <c r="K175" s="200"/>
      <c r="L175" s="200"/>
      <c r="M175" s="200"/>
      <c r="N175" s="243"/>
      <c r="O175" s="200"/>
      <c r="P175" s="200"/>
      <c r="Q175" s="200"/>
      <c r="R175" s="200"/>
      <c r="S175" s="200"/>
      <c r="T175" s="200"/>
      <c r="U175" s="200"/>
      <c r="V175" s="200"/>
      <c r="W175" s="200"/>
      <c r="X175" s="200"/>
      <c r="Y175" s="200"/>
      <c r="Z175" s="200"/>
    </row>
    <row r="176" ht="15.75" customHeight="1" spans="1:26">
      <c r="A176" s="200"/>
      <c r="B176" s="200"/>
      <c r="C176" s="200"/>
      <c r="D176" s="200"/>
      <c r="E176" s="200"/>
      <c r="F176" s="200"/>
      <c r="G176" s="200"/>
      <c r="H176" s="200"/>
      <c r="I176" s="200"/>
      <c r="J176" s="200"/>
      <c r="K176" s="200"/>
      <c r="L176" s="200"/>
      <c r="M176" s="200"/>
      <c r="N176" s="243"/>
      <c r="O176" s="200"/>
      <c r="P176" s="200"/>
      <c r="Q176" s="200"/>
      <c r="R176" s="200"/>
      <c r="S176" s="200"/>
      <c r="T176" s="200"/>
      <c r="U176" s="200"/>
      <c r="V176" s="200"/>
      <c r="W176" s="200"/>
      <c r="X176" s="200"/>
      <c r="Y176" s="200"/>
      <c r="Z176" s="200"/>
    </row>
    <row r="177" ht="15.75" customHeight="1" spans="1:26">
      <c r="A177" s="200"/>
      <c r="B177" s="200"/>
      <c r="C177" s="200"/>
      <c r="D177" s="200"/>
      <c r="E177" s="200"/>
      <c r="F177" s="200"/>
      <c r="G177" s="200"/>
      <c r="H177" s="200"/>
      <c r="I177" s="200"/>
      <c r="J177" s="200"/>
      <c r="K177" s="200"/>
      <c r="L177" s="200"/>
      <c r="M177" s="200"/>
      <c r="N177" s="243"/>
      <c r="O177" s="200"/>
      <c r="P177" s="200"/>
      <c r="Q177" s="200"/>
      <c r="R177" s="200"/>
      <c r="S177" s="200"/>
      <c r="T177" s="200"/>
      <c r="U177" s="200"/>
      <c r="V177" s="200"/>
      <c r="W177" s="200"/>
      <c r="X177" s="200"/>
      <c r="Y177" s="200"/>
      <c r="Z177" s="200"/>
    </row>
    <row r="178" ht="15.75" customHeight="1" spans="1:26">
      <c r="A178" s="200"/>
      <c r="B178" s="200"/>
      <c r="C178" s="200"/>
      <c r="D178" s="200"/>
      <c r="E178" s="200"/>
      <c r="F178" s="200"/>
      <c r="G178" s="200"/>
      <c r="H178" s="200"/>
      <c r="I178" s="200"/>
      <c r="J178" s="200"/>
      <c r="K178" s="200"/>
      <c r="L178" s="200"/>
      <c r="M178" s="200"/>
      <c r="N178" s="243"/>
      <c r="O178" s="200"/>
      <c r="P178" s="200"/>
      <c r="Q178" s="200"/>
      <c r="R178" s="200"/>
      <c r="S178" s="200"/>
      <c r="T178" s="200"/>
      <c r="U178" s="200"/>
      <c r="V178" s="200"/>
      <c r="W178" s="200"/>
      <c r="X178" s="200"/>
      <c r="Y178" s="200"/>
      <c r="Z178" s="200"/>
    </row>
    <row r="179" ht="15.75" customHeight="1" spans="1:26">
      <c r="A179" s="200"/>
      <c r="B179" s="200"/>
      <c r="C179" s="200"/>
      <c r="D179" s="200"/>
      <c r="E179" s="200"/>
      <c r="F179" s="200"/>
      <c r="G179" s="200"/>
      <c r="H179" s="200"/>
      <c r="I179" s="200"/>
      <c r="J179" s="200"/>
      <c r="K179" s="200"/>
      <c r="L179" s="200"/>
      <c r="M179" s="200"/>
      <c r="N179" s="243"/>
      <c r="O179" s="200"/>
      <c r="P179" s="200"/>
      <c r="Q179" s="200"/>
      <c r="R179" s="200"/>
      <c r="S179" s="200"/>
      <c r="T179" s="200"/>
      <c r="U179" s="200"/>
      <c r="V179" s="200"/>
      <c r="W179" s="200"/>
      <c r="X179" s="200"/>
      <c r="Y179" s="200"/>
      <c r="Z179" s="200"/>
    </row>
    <row r="180" ht="15.75" customHeight="1" spans="1:26">
      <c r="A180" s="200"/>
      <c r="B180" s="200"/>
      <c r="C180" s="200"/>
      <c r="D180" s="200"/>
      <c r="E180" s="200"/>
      <c r="F180" s="200"/>
      <c r="G180" s="200"/>
      <c r="H180" s="200"/>
      <c r="I180" s="200"/>
      <c r="J180" s="200"/>
      <c r="K180" s="200"/>
      <c r="L180" s="200"/>
      <c r="M180" s="200"/>
      <c r="N180" s="243"/>
      <c r="O180" s="200"/>
      <c r="P180" s="200"/>
      <c r="Q180" s="200"/>
      <c r="R180" s="200"/>
      <c r="S180" s="200"/>
      <c r="T180" s="200"/>
      <c r="U180" s="200"/>
      <c r="V180" s="200"/>
      <c r="W180" s="200"/>
      <c r="X180" s="200"/>
      <c r="Y180" s="200"/>
      <c r="Z180" s="200"/>
    </row>
    <row r="181" ht="15.75" customHeight="1" spans="1:26">
      <c r="A181" s="200"/>
      <c r="B181" s="200"/>
      <c r="C181" s="200"/>
      <c r="D181" s="200"/>
      <c r="E181" s="200"/>
      <c r="F181" s="200"/>
      <c r="G181" s="200"/>
      <c r="H181" s="200"/>
      <c r="I181" s="200"/>
      <c r="J181" s="200"/>
      <c r="K181" s="200"/>
      <c r="L181" s="200"/>
      <c r="M181" s="200"/>
      <c r="N181" s="243"/>
      <c r="O181" s="200"/>
      <c r="P181" s="200"/>
      <c r="Q181" s="200"/>
      <c r="R181" s="200"/>
      <c r="S181" s="200"/>
      <c r="T181" s="200"/>
      <c r="U181" s="200"/>
      <c r="V181" s="200"/>
      <c r="W181" s="200"/>
      <c r="X181" s="200"/>
      <c r="Y181" s="200"/>
      <c r="Z181" s="200"/>
    </row>
    <row r="182" ht="15.75" customHeight="1" spans="1:26">
      <c r="A182" s="200"/>
      <c r="B182" s="200"/>
      <c r="C182" s="200"/>
      <c r="D182" s="200"/>
      <c r="E182" s="200"/>
      <c r="F182" s="200"/>
      <c r="G182" s="200"/>
      <c r="H182" s="200"/>
      <c r="I182" s="200"/>
      <c r="J182" s="200"/>
      <c r="K182" s="200"/>
      <c r="L182" s="200"/>
      <c r="M182" s="200"/>
      <c r="N182" s="243"/>
      <c r="O182" s="200"/>
      <c r="P182" s="200"/>
      <c r="Q182" s="200"/>
      <c r="R182" s="200"/>
      <c r="S182" s="200"/>
      <c r="T182" s="200"/>
      <c r="U182" s="200"/>
      <c r="V182" s="200"/>
      <c r="W182" s="200"/>
      <c r="X182" s="200"/>
      <c r="Y182" s="200"/>
      <c r="Z182" s="200"/>
    </row>
    <row r="183" ht="15.75" customHeight="1" spans="1:26">
      <c r="A183" s="200"/>
      <c r="B183" s="200"/>
      <c r="C183" s="200"/>
      <c r="D183" s="200"/>
      <c r="E183" s="200"/>
      <c r="F183" s="200"/>
      <c r="G183" s="200"/>
      <c r="H183" s="200"/>
      <c r="I183" s="200"/>
      <c r="J183" s="200"/>
      <c r="K183" s="200"/>
      <c r="L183" s="200"/>
      <c r="M183" s="200"/>
      <c r="N183" s="243"/>
      <c r="O183" s="200"/>
      <c r="P183" s="200"/>
      <c r="Q183" s="200"/>
      <c r="R183" s="200"/>
      <c r="S183" s="200"/>
      <c r="T183" s="200"/>
      <c r="U183" s="200"/>
      <c r="V183" s="200"/>
      <c r="W183" s="200"/>
      <c r="X183" s="200"/>
      <c r="Y183" s="200"/>
      <c r="Z183" s="200"/>
    </row>
    <row r="184" ht="15.75" customHeight="1" spans="1:26">
      <c r="A184" s="200"/>
      <c r="B184" s="200"/>
      <c r="C184" s="200"/>
      <c r="D184" s="200"/>
      <c r="E184" s="200"/>
      <c r="F184" s="200"/>
      <c r="G184" s="200"/>
      <c r="H184" s="200"/>
      <c r="I184" s="200"/>
      <c r="J184" s="200"/>
      <c r="K184" s="200"/>
      <c r="L184" s="200"/>
      <c r="M184" s="200"/>
      <c r="N184" s="243"/>
      <c r="O184" s="200"/>
      <c r="P184" s="200"/>
      <c r="Q184" s="200"/>
      <c r="R184" s="200"/>
      <c r="S184" s="200"/>
      <c r="T184" s="200"/>
      <c r="U184" s="200"/>
      <c r="V184" s="200"/>
      <c r="W184" s="200"/>
      <c r="X184" s="200"/>
      <c r="Y184" s="200"/>
      <c r="Z184" s="200"/>
    </row>
    <row r="185" ht="15.75" customHeight="1" spans="1:26">
      <c r="A185" s="200"/>
      <c r="B185" s="200"/>
      <c r="C185" s="200"/>
      <c r="D185" s="200"/>
      <c r="E185" s="200"/>
      <c r="F185" s="200"/>
      <c r="G185" s="200"/>
      <c r="H185" s="200"/>
      <c r="I185" s="200"/>
      <c r="J185" s="200"/>
      <c r="K185" s="200"/>
      <c r="L185" s="200"/>
      <c r="M185" s="200"/>
      <c r="N185" s="243"/>
      <c r="O185" s="200"/>
      <c r="P185" s="200"/>
      <c r="Q185" s="200"/>
      <c r="R185" s="200"/>
      <c r="S185" s="200"/>
      <c r="T185" s="200"/>
      <c r="U185" s="200"/>
      <c r="V185" s="200"/>
      <c r="W185" s="200"/>
      <c r="X185" s="200"/>
      <c r="Y185" s="200"/>
      <c r="Z185" s="200"/>
    </row>
    <row r="186" ht="15.75" customHeight="1" spans="1:26">
      <c r="A186" s="200"/>
      <c r="B186" s="200"/>
      <c r="C186" s="200"/>
      <c r="D186" s="200"/>
      <c r="E186" s="200"/>
      <c r="F186" s="200"/>
      <c r="G186" s="200"/>
      <c r="H186" s="200"/>
      <c r="I186" s="200"/>
      <c r="J186" s="200"/>
      <c r="K186" s="200"/>
      <c r="L186" s="200"/>
      <c r="M186" s="200"/>
      <c r="N186" s="243"/>
      <c r="O186" s="200"/>
      <c r="P186" s="200"/>
      <c r="Q186" s="200"/>
      <c r="R186" s="200"/>
      <c r="S186" s="200"/>
      <c r="T186" s="200"/>
      <c r="U186" s="200"/>
      <c r="V186" s="200"/>
      <c r="W186" s="200"/>
      <c r="X186" s="200"/>
      <c r="Y186" s="200"/>
      <c r="Z186" s="200"/>
    </row>
    <row r="187" ht="15.75" customHeight="1" spans="1:26">
      <c r="A187" s="200"/>
      <c r="B187" s="200"/>
      <c r="C187" s="200"/>
      <c r="D187" s="200"/>
      <c r="E187" s="200"/>
      <c r="F187" s="200"/>
      <c r="G187" s="200"/>
      <c r="H187" s="200"/>
      <c r="I187" s="200"/>
      <c r="J187" s="200"/>
      <c r="K187" s="200"/>
      <c r="L187" s="200"/>
      <c r="M187" s="200"/>
      <c r="N187" s="243"/>
      <c r="O187" s="200"/>
      <c r="P187" s="200"/>
      <c r="Q187" s="200"/>
      <c r="R187" s="200"/>
      <c r="S187" s="200"/>
      <c r="T187" s="200"/>
      <c r="U187" s="200"/>
      <c r="V187" s="200"/>
      <c r="W187" s="200"/>
      <c r="X187" s="200"/>
      <c r="Y187" s="200"/>
      <c r="Z187" s="200"/>
    </row>
    <row r="188" ht="15.75" customHeight="1" spans="1:26">
      <c r="A188" s="200"/>
      <c r="B188" s="200"/>
      <c r="C188" s="200"/>
      <c r="D188" s="200"/>
      <c r="E188" s="200"/>
      <c r="F188" s="200"/>
      <c r="G188" s="200"/>
      <c r="H188" s="200"/>
      <c r="I188" s="200"/>
      <c r="J188" s="200"/>
      <c r="K188" s="200"/>
      <c r="L188" s="200"/>
      <c r="M188" s="200"/>
      <c r="N188" s="243"/>
      <c r="O188" s="200"/>
      <c r="P188" s="200"/>
      <c r="Q188" s="200"/>
      <c r="R188" s="200"/>
      <c r="S188" s="200"/>
      <c r="T188" s="200"/>
      <c r="U188" s="200"/>
      <c r="V188" s="200"/>
      <c r="W188" s="200"/>
      <c r="X188" s="200"/>
      <c r="Y188" s="200"/>
      <c r="Z188" s="200"/>
    </row>
    <row r="189" ht="15.75" customHeight="1" spans="1:26">
      <c r="A189" s="200"/>
      <c r="B189" s="200"/>
      <c r="C189" s="200"/>
      <c r="D189" s="200"/>
      <c r="E189" s="200"/>
      <c r="F189" s="200"/>
      <c r="G189" s="200"/>
      <c r="H189" s="200"/>
      <c r="I189" s="200"/>
      <c r="J189" s="200"/>
      <c r="K189" s="200"/>
      <c r="L189" s="200"/>
      <c r="M189" s="200"/>
      <c r="N189" s="243"/>
      <c r="O189" s="200"/>
      <c r="P189" s="200"/>
      <c r="Q189" s="200"/>
      <c r="R189" s="200"/>
      <c r="S189" s="200"/>
      <c r="T189" s="200"/>
      <c r="U189" s="200"/>
      <c r="V189" s="200"/>
      <c r="W189" s="200"/>
      <c r="X189" s="200"/>
      <c r="Y189" s="200"/>
      <c r="Z189" s="200"/>
    </row>
    <row r="190" ht="15.75" customHeight="1" spans="1:26">
      <c r="A190" s="200"/>
      <c r="B190" s="200"/>
      <c r="C190" s="200"/>
      <c r="D190" s="200"/>
      <c r="E190" s="200"/>
      <c r="F190" s="200"/>
      <c r="G190" s="200"/>
      <c r="H190" s="200"/>
      <c r="I190" s="200"/>
      <c r="J190" s="200"/>
      <c r="K190" s="200"/>
      <c r="L190" s="200"/>
      <c r="M190" s="200"/>
      <c r="N190" s="243"/>
      <c r="O190" s="200"/>
      <c r="P190" s="200"/>
      <c r="Q190" s="200"/>
      <c r="R190" s="200"/>
      <c r="S190" s="200"/>
      <c r="T190" s="200"/>
      <c r="U190" s="200"/>
      <c r="V190" s="200"/>
      <c r="W190" s="200"/>
      <c r="X190" s="200"/>
      <c r="Y190" s="200"/>
      <c r="Z190" s="200"/>
    </row>
    <row r="191" ht="15.75" customHeight="1" spans="1:26">
      <c r="A191" s="200"/>
      <c r="B191" s="200"/>
      <c r="C191" s="200"/>
      <c r="D191" s="200"/>
      <c r="E191" s="200"/>
      <c r="F191" s="200"/>
      <c r="G191" s="200"/>
      <c r="H191" s="200"/>
      <c r="I191" s="200"/>
      <c r="J191" s="200"/>
      <c r="K191" s="200"/>
      <c r="L191" s="200"/>
      <c r="M191" s="200"/>
      <c r="N191" s="243"/>
      <c r="O191" s="200"/>
      <c r="P191" s="200"/>
      <c r="Q191" s="200"/>
      <c r="R191" s="200"/>
      <c r="S191" s="200"/>
      <c r="T191" s="200"/>
      <c r="U191" s="200"/>
      <c r="V191" s="200"/>
      <c r="W191" s="200"/>
      <c r="X191" s="200"/>
      <c r="Y191" s="200"/>
      <c r="Z191" s="200"/>
    </row>
    <row r="192" ht="15.75" customHeight="1" spans="1:26">
      <c r="A192" s="200"/>
      <c r="B192" s="200"/>
      <c r="C192" s="200"/>
      <c r="D192" s="200"/>
      <c r="E192" s="200"/>
      <c r="F192" s="200"/>
      <c r="G192" s="200"/>
      <c r="H192" s="200"/>
      <c r="I192" s="200"/>
      <c r="J192" s="200"/>
      <c r="K192" s="200"/>
      <c r="L192" s="200"/>
      <c r="M192" s="200"/>
      <c r="N192" s="243"/>
      <c r="O192" s="200"/>
      <c r="P192" s="200"/>
      <c r="Q192" s="200"/>
      <c r="R192" s="200"/>
      <c r="S192" s="200"/>
      <c r="T192" s="200"/>
      <c r="U192" s="200"/>
      <c r="V192" s="200"/>
      <c r="W192" s="200"/>
      <c r="X192" s="200"/>
      <c r="Y192" s="200"/>
      <c r="Z192" s="200"/>
    </row>
    <row r="193" ht="15.75" customHeight="1" spans="1:26">
      <c r="A193" s="200"/>
      <c r="B193" s="200"/>
      <c r="C193" s="200"/>
      <c r="D193" s="200"/>
      <c r="E193" s="200"/>
      <c r="F193" s="200"/>
      <c r="G193" s="200"/>
      <c r="H193" s="200"/>
      <c r="I193" s="200"/>
      <c r="J193" s="200"/>
      <c r="K193" s="200"/>
      <c r="L193" s="200"/>
      <c r="M193" s="200"/>
      <c r="N193" s="243"/>
      <c r="O193" s="200"/>
      <c r="P193" s="200"/>
      <c r="Q193" s="200"/>
      <c r="R193" s="200"/>
      <c r="S193" s="200"/>
      <c r="T193" s="200"/>
      <c r="U193" s="200"/>
      <c r="V193" s="200"/>
      <c r="W193" s="200"/>
      <c r="X193" s="200"/>
      <c r="Y193" s="200"/>
      <c r="Z193" s="200"/>
    </row>
    <row r="194" ht="15.75" customHeight="1" spans="1:26">
      <c r="A194" s="200"/>
      <c r="B194" s="200"/>
      <c r="C194" s="200"/>
      <c r="D194" s="200"/>
      <c r="E194" s="200"/>
      <c r="F194" s="200"/>
      <c r="G194" s="200"/>
      <c r="H194" s="200"/>
      <c r="I194" s="200"/>
      <c r="J194" s="200"/>
      <c r="K194" s="200"/>
      <c r="L194" s="200"/>
      <c r="M194" s="200"/>
      <c r="N194" s="243"/>
      <c r="O194" s="200"/>
      <c r="P194" s="200"/>
      <c r="Q194" s="200"/>
      <c r="R194" s="200"/>
      <c r="S194" s="200"/>
      <c r="T194" s="200"/>
      <c r="U194" s="200"/>
      <c r="V194" s="200"/>
      <c r="W194" s="200"/>
      <c r="X194" s="200"/>
      <c r="Y194" s="200"/>
      <c r="Z194" s="200"/>
    </row>
    <row r="195" ht="15.75" customHeight="1" spans="1:26">
      <c r="A195" s="200"/>
      <c r="B195" s="200"/>
      <c r="C195" s="200"/>
      <c r="D195" s="200"/>
      <c r="E195" s="200"/>
      <c r="F195" s="200"/>
      <c r="G195" s="200"/>
      <c r="H195" s="200"/>
      <c r="I195" s="200"/>
      <c r="J195" s="200"/>
      <c r="K195" s="200"/>
      <c r="L195" s="200"/>
      <c r="M195" s="200"/>
      <c r="N195" s="243"/>
      <c r="O195" s="200"/>
      <c r="P195" s="200"/>
      <c r="Q195" s="200"/>
      <c r="R195" s="200"/>
      <c r="S195" s="200"/>
      <c r="T195" s="200"/>
      <c r="U195" s="200"/>
      <c r="V195" s="200"/>
      <c r="W195" s="200"/>
      <c r="X195" s="200"/>
      <c r="Y195" s="200"/>
      <c r="Z195" s="200"/>
    </row>
    <row r="196" ht="15.75" customHeight="1" spans="1:26">
      <c r="A196" s="200"/>
      <c r="B196" s="200"/>
      <c r="C196" s="200"/>
      <c r="D196" s="200"/>
      <c r="E196" s="200"/>
      <c r="F196" s="200"/>
      <c r="G196" s="200"/>
      <c r="H196" s="200"/>
      <c r="I196" s="200"/>
      <c r="J196" s="200"/>
      <c r="K196" s="200"/>
      <c r="L196" s="200"/>
      <c r="M196" s="200"/>
      <c r="N196" s="243"/>
      <c r="O196" s="200"/>
      <c r="P196" s="200"/>
      <c r="Q196" s="200"/>
      <c r="R196" s="200"/>
      <c r="S196" s="200"/>
      <c r="T196" s="200"/>
      <c r="U196" s="200"/>
      <c r="V196" s="200"/>
      <c r="W196" s="200"/>
      <c r="X196" s="200"/>
      <c r="Y196" s="200"/>
      <c r="Z196" s="200"/>
    </row>
    <row r="197" ht="15.75" customHeight="1" spans="1:26">
      <c r="A197" s="200"/>
      <c r="B197" s="200"/>
      <c r="C197" s="200"/>
      <c r="D197" s="200"/>
      <c r="E197" s="200"/>
      <c r="F197" s="200"/>
      <c r="G197" s="200"/>
      <c r="H197" s="200"/>
      <c r="I197" s="200"/>
      <c r="J197" s="200"/>
      <c r="K197" s="200"/>
      <c r="L197" s="200"/>
      <c r="M197" s="200"/>
      <c r="N197" s="243"/>
      <c r="O197" s="200"/>
      <c r="P197" s="200"/>
      <c r="Q197" s="200"/>
      <c r="R197" s="200"/>
      <c r="S197" s="200"/>
      <c r="T197" s="200"/>
      <c r="U197" s="200"/>
      <c r="V197" s="200"/>
      <c r="W197" s="200"/>
      <c r="X197" s="200"/>
      <c r="Y197" s="200"/>
      <c r="Z197" s="200"/>
    </row>
    <row r="198" ht="15.75" customHeight="1" spans="1:26">
      <c r="A198" s="200"/>
      <c r="B198" s="200"/>
      <c r="C198" s="200"/>
      <c r="D198" s="200"/>
      <c r="E198" s="200"/>
      <c r="F198" s="200"/>
      <c r="G198" s="200"/>
      <c r="H198" s="200"/>
      <c r="I198" s="200"/>
      <c r="J198" s="200"/>
      <c r="K198" s="200"/>
      <c r="L198" s="200"/>
      <c r="M198" s="200"/>
      <c r="N198" s="243"/>
      <c r="O198" s="200"/>
      <c r="P198" s="200"/>
      <c r="Q198" s="200"/>
      <c r="R198" s="200"/>
      <c r="S198" s="200"/>
      <c r="T198" s="200"/>
      <c r="U198" s="200"/>
      <c r="V198" s="200"/>
      <c r="W198" s="200"/>
      <c r="X198" s="200"/>
      <c r="Y198" s="200"/>
      <c r="Z198" s="200"/>
    </row>
    <row r="199" ht="15.75" customHeight="1" spans="1:26">
      <c r="A199" s="200"/>
      <c r="B199" s="200"/>
      <c r="C199" s="200"/>
      <c r="D199" s="200"/>
      <c r="E199" s="200"/>
      <c r="F199" s="200"/>
      <c r="G199" s="200"/>
      <c r="H199" s="200"/>
      <c r="I199" s="200"/>
      <c r="J199" s="200"/>
      <c r="K199" s="200"/>
      <c r="L199" s="200"/>
      <c r="M199" s="200"/>
      <c r="N199" s="243"/>
      <c r="O199" s="200"/>
      <c r="P199" s="200"/>
      <c r="Q199" s="200"/>
      <c r="R199" s="200"/>
      <c r="S199" s="200"/>
      <c r="T199" s="200"/>
      <c r="U199" s="200"/>
      <c r="V199" s="200"/>
      <c r="W199" s="200"/>
      <c r="X199" s="200"/>
      <c r="Y199" s="200"/>
      <c r="Z199" s="200"/>
    </row>
    <row r="200" ht="15.75" customHeight="1" spans="1:26">
      <c r="A200" s="200"/>
      <c r="B200" s="200"/>
      <c r="C200" s="200"/>
      <c r="D200" s="200"/>
      <c r="E200" s="200"/>
      <c r="F200" s="200"/>
      <c r="G200" s="200"/>
      <c r="H200" s="200"/>
      <c r="I200" s="200"/>
      <c r="J200" s="200"/>
      <c r="K200" s="200"/>
      <c r="L200" s="200"/>
      <c r="M200" s="200"/>
      <c r="N200" s="243"/>
      <c r="O200" s="200"/>
      <c r="P200" s="200"/>
      <c r="Q200" s="200"/>
      <c r="R200" s="200"/>
      <c r="S200" s="200"/>
      <c r="T200" s="200"/>
      <c r="U200" s="200"/>
      <c r="V200" s="200"/>
      <c r="W200" s="200"/>
      <c r="X200" s="200"/>
      <c r="Y200" s="200"/>
      <c r="Z200" s="200"/>
    </row>
    <row r="201" ht="15.75" customHeight="1" spans="1:26">
      <c r="A201" s="200"/>
      <c r="B201" s="200"/>
      <c r="C201" s="200"/>
      <c r="D201" s="200"/>
      <c r="E201" s="200"/>
      <c r="F201" s="200"/>
      <c r="G201" s="200"/>
      <c r="H201" s="200"/>
      <c r="I201" s="200"/>
      <c r="J201" s="200"/>
      <c r="K201" s="200"/>
      <c r="L201" s="200"/>
      <c r="M201" s="200"/>
      <c r="N201" s="243"/>
      <c r="O201" s="200"/>
      <c r="P201" s="200"/>
      <c r="Q201" s="200"/>
      <c r="R201" s="200"/>
      <c r="S201" s="200"/>
      <c r="T201" s="200"/>
      <c r="U201" s="200"/>
      <c r="V201" s="200"/>
      <c r="W201" s="200"/>
      <c r="X201" s="200"/>
      <c r="Y201" s="200"/>
      <c r="Z201" s="200"/>
    </row>
    <row r="202" ht="15.75" customHeight="1" spans="1:26">
      <c r="A202" s="200"/>
      <c r="B202" s="200"/>
      <c r="C202" s="200"/>
      <c r="D202" s="200"/>
      <c r="E202" s="200"/>
      <c r="F202" s="200"/>
      <c r="G202" s="200"/>
      <c r="H202" s="200"/>
      <c r="I202" s="200"/>
      <c r="J202" s="200"/>
      <c r="K202" s="200"/>
      <c r="L202" s="200"/>
      <c r="M202" s="200"/>
      <c r="N202" s="243"/>
      <c r="O202" s="200"/>
      <c r="P202" s="200"/>
      <c r="Q202" s="200"/>
      <c r="R202" s="200"/>
      <c r="S202" s="200"/>
      <c r="T202" s="200"/>
      <c r="U202" s="200"/>
      <c r="V202" s="200"/>
      <c r="W202" s="200"/>
      <c r="X202" s="200"/>
      <c r="Y202" s="200"/>
      <c r="Z202" s="200"/>
    </row>
    <row r="203" ht="15.75" customHeight="1" spans="1:26">
      <c r="A203" s="200"/>
      <c r="B203" s="200"/>
      <c r="C203" s="200"/>
      <c r="D203" s="200"/>
      <c r="E203" s="200"/>
      <c r="F203" s="200"/>
      <c r="G203" s="200"/>
      <c r="H203" s="200"/>
      <c r="I203" s="200"/>
      <c r="J203" s="200"/>
      <c r="K203" s="200"/>
      <c r="L203" s="200"/>
      <c r="M203" s="200"/>
      <c r="N203" s="243"/>
      <c r="O203" s="200"/>
      <c r="P203" s="200"/>
      <c r="Q203" s="200"/>
      <c r="R203" s="200"/>
      <c r="S203" s="200"/>
      <c r="T203" s="200"/>
      <c r="U203" s="200"/>
      <c r="V203" s="200"/>
      <c r="W203" s="200"/>
      <c r="X203" s="200"/>
      <c r="Y203" s="200"/>
      <c r="Z203" s="200"/>
    </row>
    <row r="204" ht="15.75" customHeight="1" spans="1:26">
      <c r="A204" s="200"/>
      <c r="B204" s="200"/>
      <c r="C204" s="200"/>
      <c r="D204" s="200"/>
      <c r="E204" s="200"/>
      <c r="F204" s="200"/>
      <c r="G204" s="200"/>
      <c r="H204" s="200"/>
      <c r="I204" s="200"/>
      <c r="J204" s="200"/>
      <c r="K204" s="200"/>
      <c r="L204" s="200"/>
      <c r="M204" s="200"/>
      <c r="N204" s="243"/>
      <c r="O204" s="200"/>
      <c r="P204" s="200"/>
      <c r="Q204" s="200"/>
      <c r="R204" s="200"/>
      <c r="S204" s="200"/>
      <c r="T204" s="200"/>
      <c r="U204" s="200"/>
      <c r="V204" s="200"/>
      <c r="W204" s="200"/>
      <c r="X204" s="200"/>
      <c r="Y204" s="200"/>
      <c r="Z204" s="200"/>
    </row>
    <row r="205" ht="15.75" customHeight="1" spans="1:26">
      <c r="A205" s="200"/>
      <c r="B205" s="200"/>
      <c r="C205" s="200"/>
      <c r="D205" s="200"/>
      <c r="E205" s="200"/>
      <c r="F205" s="200"/>
      <c r="G205" s="200"/>
      <c r="H205" s="200"/>
      <c r="I205" s="200"/>
      <c r="J205" s="200"/>
      <c r="K205" s="200"/>
      <c r="L205" s="200"/>
      <c r="M205" s="200"/>
      <c r="N205" s="243"/>
      <c r="O205" s="200"/>
      <c r="P205" s="200"/>
      <c r="Q205" s="200"/>
      <c r="R205" s="200"/>
      <c r="S205" s="200"/>
      <c r="T205" s="200"/>
      <c r="U205" s="200"/>
      <c r="V205" s="200"/>
      <c r="W205" s="200"/>
      <c r="X205" s="200"/>
      <c r="Y205" s="200"/>
      <c r="Z205" s="200"/>
    </row>
    <row r="206" ht="15.75" customHeight="1" spans="1:26">
      <c r="A206" s="200"/>
      <c r="B206" s="200"/>
      <c r="C206" s="200"/>
      <c r="D206" s="200"/>
      <c r="E206" s="200"/>
      <c r="F206" s="200"/>
      <c r="G206" s="200"/>
      <c r="H206" s="200"/>
      <c r="I206" s="200"/>
      <c r="J206" s="200"/>
      <c r="K206" s="200"/>
      <c r="L206" s="200"/>
      <c r="M206" s="200"/>
      <c r="N206" s="243"/>
      <c r="O206" s="200"/>
      <c r="P206" s="200"/>
      <c r="Q206" s="200"/>
      <c r="R206" s="200"/>
      <c r="S206" s="200"/>
      <c r="T206" s="200"/>
      <c r="U206" s="200"/>
      <c r="V206" s="200"/>
      <c r="W206" s="200"/>
      <c r="X206" s="200"/>
      <c r="Y206" s="200"/>
      <c r="Z206" s="200"/>
    </row>
    <row r="207" ht="15.75" customHeight="1" spans="1:26">
      <c r="A207" s="200"/>
      <c r="B207" s="200"/>
      <c r="C207" s="200"/>
      <c r="D207" s="200"/>
      <c r="E207" s="200"/>
      <c r="F207" s="200"/>
      <c r="G207" s="200"/>
      <c r="H207" s="200"/>
      <c r="I207" s="200"/>
      <c r="J207" s="200"/>
      <c r="K207" s="200"/>
      <c r="L207" s="200"/>
      <c r="M207" s="200"/>
      <c r="N207" s="243"/>
      <c r="O207" s="200"/>
      <c r="P207" s="200"/>
      <c r="Q207" s="200"/>
      <c r="R207" s="200"/>
      <c r="S207" s="200"/>
      <c r="T207" s="200"/>
      <c r="U207" s="200"/>
      <c r="V207" s="200"/>
      <c r="W207" s="200"/>
      <c r="X207" s="200"/>
      <c r="Y207" s="200"/>
      <c r="Z207" s="200"/>
    </row>
    <row r="208" ht="15.75" customHeight="1" spans="1:26">
      <c r="A208" s="200"/>
      <c r="B208" s="200"/>
      <c r="C208" s="200"/>
      <c r="D208" s="200"/>
      <c r="E208" s="200"/>
      <c r="F208" s="200"/>
      <c r="G208" s="200"/>
      <c r="H208" s="200"/>
      <c r="I208" s="200"/>
      <c r="J208" s="200"/>
      <c r="K208" s="200"/>
      <c r="L208" s="200"/>
      <c r="M208" s="200"/>
      <c r="N208" s="243"/>
      <c r="O208" s="200"/>
      <c r="P208" s="200"/>
      <c r="Q208" s="200"/>
      <c r="R208" s="200"/>
      <c r="S208" s="200"/>
      <c r="T208" s="200"/>
      <c r="U208" s="200"/>
      <c r="V208" s="200"/>
      <c r="W208" s="200"/>
      <c r="X208" s="200"/>
      <c r="Y208" s="200"/>
      <c r="Z208" s="200"/>
    </row>
    <row r="209" ht="15.75" customHeight="1" spans="1:26">
      <c r="A209" s="200"/>
      <c r="B209" s="200"/>
      <c r="C209" s="200"/>
      <c r="D209" s="200"/>
      <c r="E209" s="200"/>
      <c r="F209" s="200"/>
      <c r="G209" s="200"/>
      <c r="H209" s="200"/>
      <c r="I209" s="200"/>
      <c r="J209" s="200"/>
      <c r="K209" s="200"/>
      <c r="L209" s="200"/>
      <c r="M209" s="200"/>
      <c r="N209" s="243"/>
      <c r="O209" s="200"/>
      <c r="P209" s="200"/>
      <c r="Q209" s="200"/>
      <c r="R209" s="200"/>
      <c r="S209" s="200"/>
      <c r="T209" s="200"/>
      <c r="U209" s="200"/>
      <c r="V209" s="200"/>
      <c r="W209" s="200"/>
      <c r="X209" s="200"/>
      <c r="Y209" s="200"/>
      <c r="Z209" s="200"/>
    </row>
    <row r="210" ht="15.75" customHeight="1" spans="1:26">
      <c r="A210" s="200"/>
      <c r="B210" s="200"/>
      <c r="C210" s="200"/>
      <c r="D210" s="200"/>
      <c r="E210" s="200"/>
      <c r="F210" s="200"/>
      <c r="G210" s="200"/>
      <c r="H210" s="200"/>
      <c r="I210" s="200"/>
      <c r="J210" s="200"/>
      <c r="K210" s="200"/>
      <c r="L210" s="200"/>
      <c r="M210" s="200"/>
      <c r="N210" s="243"/>
      <c r="O210" s="200"/>
      <c r="P210" s="200"/>
      <c r="Q210" s="200"/>
      <c r="R210" s="200"/>
      <c r="S210" s="200"/>
      <c r="T210" s="200"/>
      <c r="U210" s="200"/>
      <c r="V210" s="200"/>
      <c r="W210" s="200"/>
      <c r="X210" s="200"/>
      <c r="Y210" s="200"/>
      <c r="Z210" s="200"/>
    </row>
    <row r="211" ht="15.75" customHeight="1" spans="1:26">
      <c r="A211" s="200"/>
      <c r="B211" s="200"/>
      <c r="C211" s="200"/>
      <c r="D211" s="200"/>
      <c r="E211" s="200"/>
      <c r="F211" s="200"/>
      <c r="G211" s="200"/>
      <c r="H211" s="200"/>
      <c r="I211" s="200"/>
      <c r="J211" s="200"/>
      <c r="K211" s="200"/>
      <c r="L211" s="200"/>
      <c r="M211" s="200"/>
      <c r="N211" s="243"/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</row>
    <row r="212" ht="15.75" customHeight="1" spans="1:26">
      <c r="A212" s="200"/>
      <c r="B212" s="200"/>
      <c r="C212" s="200"/>
      <c r="D212" s="200"/>
      <c r="E212" s="200"/>
      <c r="F212" s="200"/>
      <c r="G212" s="200"/>
      <c r="H212" s="200"/>
      <c r="I212" s="200"/>
      <c r="J212" s="200"/>
      <c r="K212" s="200"/>
      <c r="L212" s="200"/>
      <c r="M212" s="200"/>
      <c r="N212" s="243"/>
      <c r="O212" s="200"/>
      <c r="P212" s="200"/>
      <c r="Q212" s="200"/>
      <c r="R212" s="200"/>
      <c r="S212" s="200"/>
      <c r="T212" s="200"/>
      <c r="U212" s="200"/>
      <c r="V212" s="200"/>
      <c r="W212" s="200"/>
      <c r="X212" s="200"/>
      <c r="Y212" s="200"/>
      <c r="Z212" s="200"/>
    </row>
    <row r="213" ht="15.75" customHeight="1" spans="1:26">
      <c r="A213" s="200"/>
      <c r="B213" s="200"/>
      <c r="C213" s="200"/>
      <c r="D213" s="200"/>
      <c r="E213" s="200"/>
      <c r="F213" s="200"/>
      <c r="G213" s="200"/>
      <c r="H213" s="200"/>
      <c r="I213" s="200"/>
      <c r="J213" s="200"/>
      <c r="K213" s="200"/>
      <c r="L213" s="200"/>
      <c r="M213" s="200"/>
      <c r="N213" s="243"/>
      <c r="O213" s="200"/>
      <c r="P213" s="200"/>
      <c r="Q213" s="200"/>
      <c r="R213" s="200"/>
      <c r="S213" s="200"/>
      <c r="T213" s="200"/>
      <c r="U213" s="200"/>
      <c r="V213" s="200"/>
      <c r="W213" s="200"/>
      <c r="X213" s="200"/>
      <c r="Y213" s="200"/>
      <c r="Z213" s="200"/>
    </row>
    <row r="214" ht="15.75" customHeight="1" spans="1:26">
      <c r="A214" s="200"/>
      <c r="B214" s="200"/>
      <c r="C214" s="200"/>
      <c r="D214" s="200"/>
      <c r="E214" s="200"/>
      <c r="F214" s="200"/>
      <c r="G214" s="200"/>
      <c r="H214" s="200"/>
      <c r="I214" s="200"/>
      <c r="J214" s="200"/>
      <c r="K214" s="200"/>
      <c r="L214" s="200"/>
      <c r="M214" s="200"/>
      <c r="N214" s="243"/>
      <c r="O214" s="200"/>
      <c r="P214" s="200"/>
      <c r="Q214" s="200"/>
      <c r="R214" s="200"/>
      <c r="S214" s="200"/>
      <c r="T214" s="200"/>
      <c r="U214" s="200"/>
      <c r="V214" s="200"/>
      <c r="W214" s="200"/>
      <c r="X214" s="200"/>
      <c r="Y214" s="200"/>
      <c r="Z214" s="200"/>
    </row>
    <row r="215" ht="15.75" customHeight="1" spans="1:26">
      <c r="A215" s="200"/>
      <c r="B215" s="200"/>
      <c r="C215" s="200"/>
      <c r="D215" s="200"/>
      <c r="E215" s="200"/>
      <c r="F215" s="200"/>
      <c r="G215" s="200"/>
      <c r="H215" s="200"/>
      <c r="I215" s="200"/>
      <c r="J215" s="200"/>
      <c r="K215" s="200"/>
      <c r="L215" s="200"/>
      <c r="M215" s="200"/>
      <c r="N215" s="243"/>
      <c r="O215" s="200"/>
      <c r="P215" s="200"/>
      <c r="Q215" s="200"/>
      <c r="R215" s="200"/>
      <c r="S215" s="200"/>
      <c r="T215" s="200"/>
      <c r="U215" s="200"/>
      <c r="V215" s="200"/>
      <c r="W215" s="200"/>
      <c r="X215" s="200"/>
      <c r="Y215" s="200"/>
      <c r="Z215" s="200"/>
    </row>
    <row r="216" ht="15.75" customHeight="1" spans="1:26">
      <c r="A216" s="200"/>
      <c r="B216" s="200"/>
      <c r="C216" s="200"/>
      <c r="D216" s="200"/>
      <c r="E216" s="200"/>
      <c r="F216" s="200"/>
      <c r="G216" s="200"/>
      <c r="H216" s="200"/>
      <c r="I216" s="200"/>
      <c r="J216" s="200"/>
      <c r="K216" s="200"/>
      <c r="L216" s="200"/>
      <c r="M216" s="200"/>
      <c r="N216" s="243"/>
      <c r="O216" s="200"/>
      <c r="P216" s="200"/>
      <c r="Q216" s="200"/>
      <c r="R216" s="200"/>
      <c r="S216" s="200"/>
      <c r="T216" s="200"/>
      <c r="U216" s="200"/>
      <c r="V216" s="200"/>
      <c r="W216" s="200"/>
      <c r="X216" s="200"/>
      <c r="Y216" s="200"/>
      <c r="Z216" s="200"/>
    </row>
    <row r="217" ht="15.75" customHeight="1" spans="1:26">
      <c r="A217" s="200"/>
      <c r="B217" s="200"/>
      <c r="C217" s="200"/>
      <c r="D217" s="200"/>
      <c r="E217" s="200"/>
      <c r="F217" s="200"/>
      <c r="G217" s="200"/>
      <c r="H217" s="200"/>
      <c r="I217" s="200"/>
      <c r="J217" s="200"/>
      <c r="K217" s="200"/>
      <c r="L217" s="200"/>
      <c r="M217" s="200"/>
      <c r="N217" s="243"/>
      <c r="O217" s="200"/>
      <c r="P217" s="200"/>
      <c r="Q217" s="200"/>
      <c r="R217" s="200"/>
      <c r="S217" s="200"/>
      <c r="T217" s="200"/>
      <c r="U217" s="200"/>
      <c r="V217" s="200"/>
      <c r="W217" s="200"/>
      <c r="X217" s="200"/>
      <c r="Y217" s="200"/>
      <c r="Z217" s="200"/>
    </row>
    <row r="218" ht="15.75" customHeight="1" spans="1:26">
      <c r="A218" s="200"/>
      <c r="B218" s="200"/>
      <c r="C218" s="200"/>
      <c r="D218" s="200"/>
      <c r="E218" s="200"/>
      <c r="F218" s="200"/>
      <c r="G218" s="200"/>
      <c r="H218" s="200"/>
      <c r="I218" s="200"/>
      <c r="J218" s="200"/>
      <c r="K218" s="200"/>
      <c r="L218" s="200"/>
      <c r="M218" s="200"/>
      <c r="N218" s="243"/>
      <c r="O218" s="200"/>
      <c r="P218" s="200"/>
      <c r="Q218" s="200"/>
      <c r="R218" s="200"/>
      <c r="S218" s="200"/>
      <c r="T218" s="200"/>
      <c r="U218" s="200"/>
      <c r="V218" s="200"/>
      <c r="W218" s="200"/>
      <c r="X218" s="200"/>
      <c r="Y218" s="200"/>
      <c r="Z218" s="200"/>
    </row>
    <row r="219" ht="15.75" customHeight="1" spans="1:26">
      <c r="A219" s="200"/>
      <c r="B219" s="200"/>
      <c r="C219" s="200"/>
      <c r="D219" s="200"/>
      <c r="E219" s="200"/>
      <c r="F219" s="200"/>
      <c r="G219" s="200"/>
      <c r="H219" s="200"/>
      <c r="I219" s="200"/>
      <c r="J219" s="200"/>
      <c r="K219" s="200"/>
      <c r="L219" s="200"/>
      <c r="M219" s="200"/>
      <c r="N219" s="243"/>
      <c r="O219" s="200"/>
      <c r="P219" s="200"/>
      <c r="Q219" s="200"/>
      <c r="R219" s="200"/>
      <c r="S219" s="200"/>
      <c r="T219" s="200"/>
      <c r="U219" s="200"/>
      <c r="V219" s="200"/>
      <c r="W219" s="200"/>
      <c r="X219" s="200"/>
      <c r="Y219" s="200"/>
      <c r="Z219" s="200"/>
    </row>
    <row r="220" ht="15.75" customHeight="1" spans="1:26">
      <c r="A220" s="200"/>
      <c r="B220" s="200"/>
      <c r="C220" s="200"/>
      <c r="D220" s="200"/>
      <c r="E220" s="200"/>
      <c r="F220" s="200"/>
      <c r="G220" s="200"/>
      <c r="H220" s="200"/>
      <c r="I220" s="200"/>
      <c r="J220" s="200"/>
      <c r="K220" s="200"/>
      <c r="L220" s="200"/>
      <c r="M220" s="200"/>
      <c r="N220" s="243"/>
      <c r="O220" s="200"/>
      <c r="P220" s="200"/>
      <c r="Q220" s="200"/>
      <c r="R220" s="200"/>
      <c r="S220" s="200"/>
      <c r="T220" s="200"/>
      <c r="U220" s="200"/>
      <c r="V220" s="200"/>
      <c r="W220" s="200"/>
      <c r="X220" s="200"/>
      <c r="Y220" s="200"/>
      <c r="Z220" s="20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3:O3"/>
    <mergeCell ref="A10:B10"/>
    <mergeCell ref="A3:A4"/>
    <mergeCell ref="B3:B4"/>
  </mergeCells>
  <printOptions horizontalCentered="1"/>
  <pageMargins left="0.235416666666667" right="0.235416666666667" top="1.49513888888889" bottom="0.747916666666667" header="0" footer="0"/>
  <pageSetup paperSize="9" scale="90" orientation="landscape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Z1000"/>
  <sheetViews>
    <sheetView topLeftCell="A165" workbookViewId="0">
      <selection activeCell="G11" sqref="G11"/>
    </sheetView>
  </sheetViews>
  <sheetFormatPr defaultColWidth="14.4285714285714" defaultRowHeight="15" customHeight="1"/>
  <cols>
    <col min="1" max="1" width="7.57142857142857" customWidth="1"/>
    <col min="2" max="2" width="14.2857142857143" customWidth="1"/>
    <col min="3" max="3" width="10.7142857142857" customWidth="1"/>
    <col min="4" max="4" width="8.57142857142857" customWidth="1"/>
    <col min="5" max="5" width="8.71428571428571" customWidth="1"/>
    <col min="6" max="6" width="10.5714285714286" customWidth="1"/>
    <col min="7" max="7" width="8.57142857142857" customWidth="1"/>
    <col min="8" max="8" width="10.4285714285714" customWidth="1"/>
    <col min="9" max="10" width="8.42857142857143" customWidth="1"/>
    <col min="11" max="11" width="9.42857142857143" customWidth="1"/>
    <col min="12" max="12" width="8.28571428571429" customWidth="1"/>
    <col min="13" max="13" width="8.42857142857143" customWidth="1"/>
    <col min="14" max="14" width="8.71428571428571" customWidth="1"/>
    <col min="15" max="15" width="9" customWidth="1"/>
    <col min="16" max="16" width="10" customWidth="1"/>
    <col min="17" max="17" width="2.71428571428571" customWidth="1"/>
    <col min="18" max="18" width="10.4285714285714" customWidth="1"/>
    <col min="19" max="19" width="2.85714285714286" customWidth="1"/>
    <col min="20" max="26" width="9.14285714285714" customWidth="1"/>
  </cols>
  <sheetData>
    <row r="1" ht="15.75" spans="1:26">
      <c r="A1" s="199" t="s">
        <v>416</v>
      </c>
      <c r="Q1" s="200"/>
      <c r="R1" s="200"/>
      <c r="S1" s="200"/>
      <c r="T1" s="200"/>
      <c r="U1" s="200"/>
      <c r="V1" s="200"/>
      <c r="W1" s="200"/>
      <c r="X1" s="200"/>
      <c r="Y1" s="200"/>
      <c r="Z1" s="200"/>
    </row>
    <row r="2" ht="8.25" customHeight="1" spans="1:26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30"/>
      <c r="Q2" s="200"/>
      <c r="R2" s="200"/>
      <c r="S2" s="200"/>
      <c r="T2" s="200"/>
      <c r="U2" s="200"/>
      <c r="V2" s="200"/>
      <c r="W2" s="200"/>
      <c r="X2" s="200"/>
      <c r="Y2" s="200"/>
      <c r="Z2" s="200"/>
    </row>
    <row r="3" ht="30" customHeight="1" spans="1:26">
      <c r="A3" s="48" t="s">
        <v>169</v>
      </c>
      <c r="B3" s="48" t="s">
        <v>83</v>
      </c>
      <c r="C3" s="48" t="s">
        <v>417</v>
      </c>
      <c r="D3" s="48" t="s">
        <v>418</v>
      </c>
      <c r="E3" s="48" t="s">
        <v>419</v>
      </c>
      <c r="F3" s="48" t="s">
        <v>420</v>
      </c>
      <c r="G3" s="48" t="s">
        <v>421</v>
      </c>
      <c r="H3" s="48" t="s">
        <v>422</v>
      </c>
      <c r="I3" s="48" t="s">
        <v>423</v>
      </c>
      <c r="J3" s="48" t="s">
        <v>424</v>
      </c>
      <c r="K3" s="48" t="s">
        <v>425</v>
      </c>
      <c r="L3" s="48" t="s">
        <v>426</v>
      </c>
      <c r="M3" s="48" t="s">
        <v>427</v>
      </c>
      <c r="N3" s="48" t="s">
        <v>428</v>
      </c>
      <c r="O3" s="48" t="s">
        <v>429</v>
      </c>
      <c r="P3" s="231" t="s">
        <v>6</v>
      </c>
      <c r="Q3" s="200"/>
      <c r="R3" s="200"/>
      <c r="S3" s="200"/>
      <c r="T3" s="200"/>
      <c r="U3" s="200"/>
      <c r="V3" s="200"/>
      <c r="W3" s="200"/>
      <c r="X3" s="200"/>
      <c r="Y3" s="200"/>
      <c r="Z3" s="200"/>
    </row>
    <row r="4" ht="9.75" customHeight="1" spans="1:26">
      <c r="A4" s="201"/>
      <c r="B4" s="201"/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32"/>
      <c r="Q4" s="200"/>
      <c r="R4" s="200"/>
      <c r="S4" s="200"/>
      <c r="T4" s="200"/>
      <c r="U4" s="200"/>
      <c r="V4" s="200"/>
      <c r="W4" s="200"/>
      <c r="X4" s="200"/>
      <c r="Y4" s="200"/>
      <c r="Z4" s="200"/>
    </row>
    <row r="5" ht="19.5" customHeight="1" spans="1:26">
      <c r="A5" s="202">
        <v>1</v>
      </c>
      <c r="B5" s="203" t="s">
        <v>430</v>
      </c>
      <c r="C5" s="203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8"/>
      <c r="O5" s="202">
        <v>111.26</v>
      </c>
      <c r="P5" s="235">
        <f t="shared" ref="P5:P14" si="0">SUM(D5:O5)</f>
        <v>111.26</v>
      </c>
      <c r="Q5" s="200"/>
      <c r="R5" s="200"/>
      <c r="S5" s="200"/>
      <c r="T5" s="200"/>
      <c r="U5" s="200"/>
      <c r="V5" s="200"/>
      <c r="W5" s="200"/>
      <c r="X5" s="200"/>
      <c r="Y5" s="200"/>
      <c r="Z5" s="200"/>
    </row>
    <row r="6" ht="19.5" customHeight="1" spans="1:26">
      <c r="A6" s="53">
        <v>2</v>
      </c>
      <c r="B6" s="204" t="s">
        <v>431</v>
      </c>
      <c r="C6" s="204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>
        <v>106.59</v>
      </c>
      <c r="P6" s="236">
        <f t="shared" si="0"/>
        <v>106.59</v>
      </c>
      <c r="Q6" s="200"/>
      <c r="R6" s="200"/>
      <c r="S6" s="200"/>
      <c r="T6" s="200"/>
      <c r="U6" s="200"/>
      <c r="V6" s="200"/>
      <c r="W6" s="200"/>
      <c r="X6" s="200"/>
      <c r="Y6" s="200"/>
      <c r="Z6" s="200"/>
    </row>
    <row r="7" ht="19.5" customHeight="1" spans="1:26">
      <c r="A7" s="53">
        <v>3</v>
      </c>
      <c r="B7" s="204" t="s">
        <v>220</v>
      </c>
      <c r="C7" s="204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>
        <v>114.98</v>
      </c>
      <c r="P7" s="236">
        <f t="shared" si="0"/>
        <v>114.98</v>
      </c>
      <c r="Q7" s="200"/>
      <c r="R7" s="200"/>
      <c r="S7" s="200"/>
      <c r="T7" s="200"/>
      <c r="U7" s="200"/>
      <c r="V7" s="200"/>
      <c r="W7" s="200"/>
      <c r="X7" s="200"/>
      <c r="Y7" s="200"/>
      <c r="Z7" s="200"/>
    </row>
    <row r="8" ht="19.5" customHeight="1" spans="1:26">
      <c r="A8" s="53">
        <v>4</v>
      </c>
      <c r="B8" s="204" t="s">
        <v>16</v>
      </c>
      <c r="C8" s="204"/>
      <c r="D8" s="53"/>
      <c r="E8" s="53"/>
      <c r="F8" s="53"/>
      <c r="G8" s="53"/>
      <c r="H8" s="53"/>
      <c r="I8" s="53"/>
      <c r="J8" s="53"/>
      <c r="K8" s="205"/>
      <c r="L8" s="53"/>
      <c r="M8" s="53"/>
      <c r="N8" s="53"/>
      <c r="O8" s="53">
        <v>78.22</v>
      </c>
      <c r="P8" s="236">
        <f t="shared" si="0"/>
        <v>78.22</v>
      </c>
      <c r="Q8" s="200"/>
      <c r="R8" s="200"/>
      <c r="S8" s="200"/>
      <c r="T8" s="200"/>
      <c r="U8" s="200"/>
      <c r="V8" s="200"/>
      <c r="W8" s="200"/>
      <c r="X8" s="200"/>
      <c r="Y8" s="200"/>
      <c r="Z8" s="200"/>
    </row>
    <row r="9" ht="19.5" customHeight="1" spans="1:26">
      <c r="A9" s="53">
        <v>5</v>
      </c>
      <c r="B9" s="204" t="s">
        <v>18</v>
      </c>
      <c r="C9" s="204"/>
      <c r="D9" s="53"/>
      <c r="E9" s="53"/>
      <c r="F9" s="53"/>
      <c r="G9" s="205"/>
      <c r="H9" s="53"/>
      <c r="I9" s="53"/>
      <c r="J9" s="53"/>
      <c r="K9" s="205"/>
      <c r="L9" s="53"/>
      <c r="M9" s="53"/>
      <c r="N9" s="53"/>
      <c r="O9" s="53">
        <v>43.81</v>
      </c>
      <c r="P9" s="236">
        <f t="shared" si="0"/>
        <v>43.81</v>
      </c>
      <c r="Q9" s="200"/>
      <c r="R9" s="200"/>
      <c r="S9" s="200"/>
      <c r="T9" s="200"/>
      <c r="U9" s="200"/>
      <c r="V9" s="200"/>
      <c r="W9" s="200"/>
      <c r="X9" s="200"/>
      <c r="Y9" s="200"/>
      <c r="Z9" s="200"/>
    </row>
    <row r="10" ht="19.5" customHeight="1" spans="1:26">
      <c r="A10" s="53">
        <v>6</v>
      </c>
      <c r="B10" s="204" t="s">
        <v>17</v>
      </c>
      <c r="C10" s="204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205">
        <v>33.1</v>
      </c>
      <c r="P10" s="236">
        <f t="shared" si="0"/>
        <v>33.1</v>
      </c>
      <c r="Q10" s="200"/>
      <c r="R10" s="200"/>
      <c r="S10" s="200"/>
      <c r="T10" s="200"/>
      <c r="U10" s="200"/>
      <c r="V10" s="200"/>
      <c r="W10" s="200"/>
      <c r="X10" s="200"/>
      <c r="Y10" s="200"/>
      <c r="Z10" s="200"/>
    </row>
    <row r="11" ht="19.5" customHeight="1" spans="1:26">
      <c r="A11" s="53">
        <v>7</v>
      </c>
      <c r="B11" s="204" t="s">
        <v>15</v>
      </c>
      <c r="C11" s="204"/>
      <c r="D11" s="53"/>
      <c r="E11" s="53"/>
      <c r="F11" s="53"/>
      <c r="G11" s="53"/>
      <c r="H11" s="205"/>
      <c r="I11" s="53"/>
      <c r="J11" s="53"/>
      <c r="K11" s="53"/>
      <c r="L11" s="53"/>
      <c r="M11" s="53"/>
      <c r="N11" s="53"/>
      <c r="O11" s="53">
        <v>98.37</v>
      </c>
      <c r="P11" s="236">
        <f t="shared" si="0"/>
        <v>98.37</v>
      </c>
      <c r="Q11" s="200"/>
      <c r="R11" s="200"/>
      <c r="S11" s="200"/>
      <c r="T11" s="200"/>
      <c r="U11" s="200"/>
      <c r="V11" s="200"/>
      <c r="W11" s="200"/>
      <c r="X11" s="200"/>
      <c r="Y11" s="200"/>
      <c r="Z11" s="200"/>
    </row>
    <row r="12" ht="19.5" customHeight="1" spans="1:26">
      <c r="A12" s="53">
        <v>8</v>
      </c>
      <c r="B12" s="204" t="s">
        <v>432</v>
      </c>
      <c r="C12" s="204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>
        <v>150.53</v>
      </c>
      <c r="P12" s="236">
        <f t="shared" si="0"/>
        <v>150.53</v>
      </c>
      <c r="Q12" s="200"/>
      <c r="R12" s="200"/>
      <c r="S12" s="200"/>
      <c r="T12" s="200"/>
      <c r="U12" s="200"/>
      <c r="V12" s="200"/>
      <c r="W12" s="200"/>
      <c r="X12" s="200"/>
      <c r="Y12" s="200"/>
      <c r="Z12" s="200"/>
    </row>
    <row r="13" ht="19.5" customHeight="1" spans="1:26">
      <c r="A13" s="53">
        <v>9</v>
      </c>
      <c r="B13" s="204" t="s">
        <v>14</v>
      </c>
      <c r="C13" s="204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>
        <v>113.89</v>
      </c>
      <c r="P13" s="236">
        <f t="shared" si="0"/>
        <v>113.89</v>
      </c>
      <c r="Q13" s="200"/>
      <c r="R13" s="200"/>
      <c r="S13" s="200"/>
      <c r="T13" s="200"/>
      <c r="U13" s="200"/>
      <c r="V13" s="200"/>
      <c r="W13" s="200"/>
      <c r="X13" s="200"/>
      <c r="Y13" s="200"/>
      <c r="Z13" s="200"/>
    </row>
    <row r="14" ht="19.5" customHeight="1" spans="1:26">
      <c r="A14" s="53">
        <v>10</v>
      </c>
      <c r="B14" s="204" t="s">
        <v>433</v>
      </c>
      <c r="C14" s="204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>
        <v>100.59</v>
      </c>
      <c r="P14" s="236">
        <f t="shared" si="0"/>
        <v>100.59</v>
      </c>
      <c r="Q14" s="200"/>
      <c r="R14" s="200"/>
      <c r="S14" s="200"/>
      <c r="T14" s="200"/>
      <c r="U14" s="200"/>
      <c r="V14" s="200"/>
      <c r="W14" s="200"/>
      <c r="X14" s="200"/>
      <c r="Y14" s="200"/>
      <c r="Z14" s="200"/>
    </row>
    <row r="15" ht="19.5" customHeight="1" spans="1:26">
      <c r="A15" s="206" t="s">
        <v>434</v>
      </c>
      <c r="B15" s="35"/>
      <c r="C15" s="207"/>
      <c r="D15" s="207"/>
      <c r="E15" s="207"/>
      <c r="F15" s="207">
        <f t="shared" ref="F15:P15" si="1">SUM(F5:F14)</f>
        <v>0</v>
      </c>
      <c r="G15" s="207">
        <f t="shared" si="1"/>
        <v>0</v>
      </c>
      <c r="H15" s="207">
        <f t="shared" si="1"/>
        <v>0</v>
      </c>
      <c r="I15" s="207">
        <f t="shared" si="1"/>
        <v>0</v>
      </c>
      <c r="J15" s="207">
        <f t="shared" si="1"/>
        <v>0</v>
      </c>
      <c r="K15" s="207">
        <f t="shared" si="1"/>
        <v>0</v>
      </c>
      <c r="L15" s="207">
        <f t="shared" si="1"/>
        <v>0</v>
      </c>
      <c r="M15" s="207">
        <f t="shared" si="1"/>
        <v>0</v>
      </c>
      <c r="N15" s="210">
        <f t="shared" si="1"/>
        <v>0</v>
      </c>
      <c r="O15" s="207">
        <f t="shared" si="1"/>
        <v>951.34</v>
      </c>
      <c r="P15" s="210">
        <f t="shared" si="1"/>
        <v>951.34</v>
      </c>
      <c r="Q15" s="243"/>
      <c r="R15" s="243"/>
      <c r="S15" s="243"/>
      <c r="T15" s="243"/>
      <c r="U15" s="243"/>
      <c r="V15" s="243"/>
      <c r="W15" s="243"/>
      <c r="X15" s="243"/>
      <c r="Y15" s="243"/>
      <c r="Z15" s="243"/>
    </row>
    <row r="16" ht="12.75" customHeight="1" spans="1:26">
      <c r="A16" s="200"/>
      <c r="B16" s="200"/>
      <c r="C16" s="200"/>
      <c r="D16" s="200"/>
      <c r="E16" s="200"/>
      <c r="F16" s="200"/>
      <c r="G16" s="200"/>
      <c r="H16" s="200"/>
      <c r="I16" s="200"/>
      <c r="J16" s="200"/>
      <c r="K16" s="200"/>
      <c r="L16" s="200"/>
      <c r="M16" s="200"/>
      <c r="N16" s="200"/>
      <c r="O16" s="200"/>
      <c r="P16" s="230"/>
      <c r="Q16" s="200"/>
      <c r="R16" s="200"/>
      <c r="S16" s="200"/>
      <c r="T16" s="200"/>
      <c r="U16" s="200"/>
      <c r="V16" s="200"/>
      <c r="W16" s="200"/>
      <c r="X16" s="200"/>
      <c r="Y16" s="200"/>
      <c r="Z16" s="200"/>
    </row>
    <row r="17" ht="12" customHeight="1" spans="1:26">
      <c r="A17" s="200"/>
      <c r="B17" s="200"/>
      <c r="C17" s="200"/>
      <c r="D17" s="200"/>
      <c r="E17" s="200"/>
      <c r="F17" s="200"/>
      <c r="G17" s="200"/>
      <c r="H17" s="200"/>
      <c r="I17" s="200"/>
      <c r="J17" s="200"/>
      <c r="K17" s="200"/>
      <c r="L17" s="200"/>
      <c r="M17" s="200"/>
      <c r="N17" s="200"/>
      <c r="O17" s="200"/>
      <c r="P17" s="230"/>
      <c r="Q17" s="200"/>
      <c r="R17" s="200"/>
      <c r="S17" s="200"/>
      <c r="T17" s="200"/>
      <c r="U17" s="200"/>
      <c r="V17" s="200"/>
      <c r="W17" s="200"/>
      <c r="X17" s="200"/>
      <c r="Y17" s="200"/>
      <c r="Z17" s="200"/>
    </row>
    <row r="18" ht="30" spans="1:26">
      <c r="A18" s="48" t="s">
        <v>169</v>
      </c>
      <c r="B18" s="48" t="s">
        <v>83</v>
      </c>
      <c r="C18" s="48" t="s">
        <v>417</v>
      </c>
      <c r="D18" s="48" t="s">
        <v>435</v>
      </c>
      <c r="E18" s="48" t="s">
        <v>436</v>
      </c>
      <c r="F18" s="48" t="s">
        <v>437</v>
      </c>
      <c r="G18" s="48" t="s">
        <v>438</v>
      </c>
      <c r="H18" s="48" t="s">
        <v>439</v>
      </c>
      <c r="I18" s="263" t="s">
        <v>440</v>
      </c>
      <c r="J18" s="48" t="s">
        <v>441</v>
      </c>
      <c r="K18" s="48" t="s">
        <v>442</v>
      </c>
      <c r="L18" s="48" t="s">
        <v>443</v>
      </c>
      <c r="M18" s="48" t="s">
        <v>444</v>
      </c>
      <c r="N18" s="48" t="s">
        <v>445</v>
      </c>
      <c r="O18" s="48" t="s">
        <v>446</v>
      </c>
      <c r="P18" s="231" t="s">
        <v>6</v>
      </c>
      <c r="Q18" s="200"/>
      <c r="R18" s="200"/>
      <c r="S18" s="200"/>
      <c r="T18" s="200"/>
      <c r="U18" s="200"/>
      <c r="V18" s="200"/>
      <c r="W18" s="200"/>
      <c r="X18" s="200"/>
      <c r="Y18" s="200"/>
      <c r="Z18" s="200"/>
    </row>
    <row r="19" ht="6.75" customHeight="1" spans="1:26">
      <c r="A19" s="201"/>
      <c r="B19" s="201"/>
      <c r="C19" s="201"/>
      <c r="D19" s="201"/>
      <c r="E19" s="201"/>
      <c r="F19" s="201"/>
      <c r="G19" s="201"/>
      <c r="H19" s="201"/>
      <c r="I19" s="201"/>
      <c r="J19" s="201"/>
      <c r="K19" s="201"/>
      <c r="L19" s="201"/>
      <c r="M19" s="201"/>
      <c r="N19" s="201"/>
      <c r="O19" s="201"/>
      <c r="P19" s="232"/>
      <c r="Q19" s="200"/>
      <c r="R19" s="200"/>
      <c r="S19" s="200"/>
      <c r="T19" s="200"/>
      <c r="U19" s="200"/>
      <c r="V19" s="200"/>
      <c r="W19" s="200"/>
      <c r="X19" s="200"/>
      <c r="Y19" s="200"/>
      <c r="Z19" s="200"/>
    </row>
    <row r="20" ht="19.5" customHeight="1" spans="1:26">
      <c r="A20" s="202">
        <v>1</v>
      </c>
      <c r="B20" s="203" t="s">
        <v>430</v>
      </c>
      <c r="C20" s="208"/>
      <c r="D20" s="208">
        <v>93.98</v>
      </c>
      <c r="E20" s="205">
        <v>87.64</v>
      </c>
      <c r="F20" s="208">
        <v>217.27</v>
      </c>
      <c r="G20" s="208">
        <v>156.59</v>
      </c>
      <c r="H20" s="208">
        <v>188.97</v>
      </c>
      <c r="I20" s="208">
        <f t="shared" ref="I20:I29" si="2">(H20+J20)/2</f>
        <v>241.65</v>
      </c>
      <c r="J20" s="208">
        <v>294.33</v>
      </c>
      <c r="K20" s="208">
        <v>223.75</v>
      </c>
      <c r="L20" s="208">
        <v>140.54</v>
      </c>
      <c r="M20" s="208">
        <v>134.61</v>
      </c>
      <c r="N20" s="208">
        <v>123.96</v>
      </c>
      <c r="O20" s="202">
        <v>127.09</v>
      </c>
      <c r="P20" s="235">
        <f t="shared" ref="P20:P29" si="3">SUM(D20:O20)</f>
        <v>2030.38</v>
      </c>
      <c r="Q20" s="244"/>
      <c r="R20" s="244"/>
      <c r="S20" s="200"/>
      <c r="T20" s="200"/>
      <c r="U20" s="200"/>
      <c r="V20" s="200"/>
      <c r="W20" s="200"/>
      <c r="X20" s="200"/>
      <c r="Y20" s="200"/>
      <c r="Z20" s="200"/>
    </row>
    <row r="21" ht="19.5" customHeight="1" spans="1:26">
      <c r="A21" s="53">
        <v>2</v>
      </c>
      <c r="B21" s="204" t="s">
        <v>431</v>
      </c>
      <c r="C21" s="205"/>
      <c r="D21" s="205">
        <v>59.92</v>
      </c>
      <c r="E21" s="205">
        <v>448.12</v>
      </c>
      <c r="F21" s="205">
        <v>71.87</v>
      </c>
      <c r="G21" s="205">
        <v>133.12</v>
      </c>
      <c r="H21" s="205">
        <v>155.61</v>
      </c>
      <c r="I21" s="208">
        <f t="shared" si="2"/>
        <v>160.475</v>
      </c>
      <c r="J21" s="205">
        <v>165.34</v>
      </c>
      <c r="K21" s="205">
        <v>141.77</v>
      </c>
      <c r="L21" s="205">
        <v>135.18</v>
      </c>
      <c r="M21" s="205">
        <v>119.67</v>
      </c>
      <c r="N21" s="205">
        <v>109.4</v>
      </c>
      <c r="O21" s="53">
        <v>109.48</v>
      </c>
      <c r="P21" s="236">
        <f t="shared" si="3"/>
        <v>1809.955</v>
      </c>
      <c r="Q21" s="244"/>
      <c r="R21" s="244"/>
      <c r="S21" s="200"/>
      <c r="T21" s="200"/>
      <c r="U21" s="200"/>
      <c r="V21" s="200"/>
      <c r="W21" s="200"/>
      <c r="X21" s="200"/>
      <c r="Y21" s="200"/>
      <c r="Z21" s="200"/>
    </row>
    <row r="22" ht="19.5" customHeight="1" spans="1:26">
      <c r="A22" s="53">
        <v>3</v>
      </c>
      <c r="B22" s="204" t="s">
        <v>220</v>
      </c>
      <c r="C22" s="205"/>
      <c r="D22" s="205">
        <v>123.84</v>
      </c>
      <c r="E22" s="205">
        <v>120.4</v>
      </c>
      <c r="F22" s="205">
        <v>119.6</v>
      </c>
      <c r="G22" s="205">
        <v>140.22</v>
      </c>
      <c r="H22" s="205">
        <v>150.62</v>
      </c>
      <c r="I22" s="208">
        <f t="shared" si="2"/>
        <v>154.61</v>
      </c>
      <c r="J22" s="205">
        <v>158.6</v>
      </c>
      <c r="K22" s="205">
        <v>158.05</v>
      </c>
      <c r="L22" s="205">
        <v>149.8</v>
      </c>
      <c r="M22" s="205">
        <v>144.48</v>
      </c>
      <c r="N22" s="205">
        <v>137.89</v>
      </c>
      <c r="O22" s="53">
        <v>141.82</v>
      </c>
      <c r="P22" s="236">
        <f t="shared" si="3"/>
        <v>1699.93</v>
      </c>
      <c r="Q22" s="244"/>
      <c r="R22" s="244"/>
      <c r="S22" s="200"/>
      <c r="T22" s="200"/>
      <c r="U22" s="200"/>
      <c r="V22" s="200"/>
      <c r="W22" s="200"/>
      <c r="X22" s="200"/>
      <c r="Y22" s="200"/>
      <c r="Z22" s="200"/>
    </row>
    <row r="23" ht="19.5" customHeight="1" spans="1:26">
      <c r="A23" s="53">
        <v>4</v>
      </c>
      <c r="B23" s="204" t="s">
        <v>16</v>
      </c>
      <c r="C23" s="205"/>
      <c r="D23" s="205">
        <v>78.62</v>
      </c>
      <c r="E23" s="205">
        <v>75.16</v>
      </c>
      <c r="F23" s="205">
        <v>76.11</v>
      </c>
      <c r="G23" s="205">
        <v>85.87</v>
      </c>
      <c r="H23" s="205">
        <v>90.84</v>
      </c>
      <c r="I23" s="208">
        <f t="shared" si="2"/>
        <v>95.75</v>
      </c>
      <c r="J23" s="205">
        <v>100.66</v>
      </c>
      <c r="K23" s="205">
        <v>94.18</v>
      </c>
      <c r="L23" s="205">
        <v>91.18</v>
      </c>
      <c r="M23" s="205">
        <v>83.69</v>
      </c>
      <c r="N23" s="205">
        <v>85.71</v>
      </c>
      <c r="O23" s="205">
        <v>92.3</v>
      </c>
      <c r="P23" s="236">
        <f t="shared" si="3"/>
        <v>1050.07</v>
      </c>
      <c r="Q23" s="244"/>
      <c r="R23" s="244"/>
      <c r="S23" s="200"/>
      <c r="T23" s="200"/>
      <c r="U23" s="200"/>
      <c r="V23" s="200"/>
      <c r="W23" s="200"/>
      <c r="X23" s="200"/>
      <c r="Y23" s="200"/>
      <c r="Z23" s="200"/>
    </row>
    <row r="24" ht="19.5" customHeight="1" spans="1:26">
      <c r="A24" s="53">
        <v>5</v>
      </c>
      <c r="B24" s="204" t="s">
        <v>18</v>
      </c>
      <c r="C24" s="205"/>
      <c r="D24" s="205">
        <v>47.35</v>
      </c>
      <c r="E24" s="205">
        <v>54.4</v>
      </c>
      <c r="F24" s="205">
        <v>57.84</v>
      </c>
      <c r="G24" s="205">
        <v>64.29</v>
      </c>
      <c r="H24" s="205">
        <v>71.42</v>
      </c>
      <c r="I24" s="208">
        <f t="shared" si="2"/>
        <v>72.905</v>
      </c>
      <c r="J24" s="205">
        <v>74.39</v>
      </c>
      <c r="K24" s="205">
        <v>76.66</v>
      </c>
      <c r="L24" s="205">
        <v>75.04</v>
      </c>
      <c r="M24" s="205">
        <v>65.33</v>
      </c>
      <c r="N24" s="205">
        <v>65.63</v>
      </c>
      <c r="O24" s="53">
        <v>73.06</v>
      </c>
      <c r="P24" s="236">
        <f t="shared" si="3"/>
        <v>798.315</v>
      </c>
      <c r="Q24" s="244"/>
      <c r="R24" s="244"/>
      <c r="S24" s="200"/>
      <c r="T24" s="200"/>
      <c r="U24" s="200"/>
      <c r="V24" s="200"/>
      <c r="W24" s="200"/>
      <c r="X24" s="200"/>
      <c r="Y24" s="200"/>
      <c r="Z24" s="200"/>
    </row>
    <row r="25" ht="19.5" customHeight="1" spans="1:26">
      <c r="A25" s="53">
        <v>6</v>
      </c>
      <c r="B25" s="204" t="s">
        <v>17</v>
      </c>
      <c r="C25" s="205"/>
      <c r="D25" s="205">
        <v>33.09</v>
      </c>
      <c r="E25" s="205">
        <v>32.58</v>
      </c>
      <c r="F25" s="205">
        <v>36.21</v>
      </c>
      <c r="G25" s="205">
        <v>38.8</v>
      </c>
      <c r="H25" s="205">
        <v>38.16</v>
      </c>
      <c r="I25" s="208">
        <f t="shared" si="2"/>
        <v>39.75</v>
      </c>
      <c r="J25" s="205">
        <v>41.34</v>
      </c>
      <c r="K25" s="205">
        <v>40.13</v>
      </c>
      <c r="L25" s="205">
        <v>39.4</v>
      </c>
      <c r="M25" s="205">
        <v>41.85</v>
      </c>
      <c r="N25" s="205">
        <v>42.53</v>
      </c>
      <c r="O25" s="53">
        <v>41.27</v>
      </c>
      <c r="P25" s="236">
        <f t="shared" si="3"/>
        <v>465.11</v>
      </c>
      <c r="Q25" s="244"/>
      <c r="R25" s="244"/>
      <c r="S25" s="200"/>
      <c r="T25" s="200"/>
      <c r="U25" s="200"/>
      <c r="V25" s="200"/>
      <c r="W25" s="200"/>
      <c r="X25" s="200"/>
      <c r="Y25" s="200"/>
      <c r="Z25" s="200"/>
    </row>
    <row r="26" ht="19.5" customHeight="1" spans="1:26">
      <c r="A26" s="53">
        <v>7</v>
      </c>
      <c r="B26" s="204" t="s">
        <v>15</v>
      </c>
      <c r="C26" s="205"/>
      <c r="D26" s="205">
        <v>99.01</v>
      </c>
      <c r="E26" s="205">
        <v>95.27</v>
      </c>
      <c r="F26" s="205">
        <v>87.82</v>
      </c>
      <c r="G26" s="205">
        <v>99.06</v>
      </c>
      <c r="H26" s="205">
        <v>119.64</v>
      </c>
      <c r="I26" s="208">
        <f t="shared" si="2"/>
        <v>120.015</v>
      </c>
      <c r="J26" s="205">
        <v>120.39</v>
      </c>
      <c r="K26" s="205">
        <v>115.59</v>
      </c>
      <c r="L26" s="205">
        <v>117.51</v>
      </c>
      <c r="M26" s="205">
        <v>105.4</v>
      </c>
      <c r="N26" s="205">
        <v>116.03</v>
      </c>
      <c r="O26" s="53">
        <v>116.47</v>
      </c>
      <c r="P26" s="236">
        <f t="shared" si="3"/>
        <v>1312.205</v>
      </c>
      <c r="Q26" s="244"/>
      <c r="R26" s="244"/>
      <c r="S26" s="200"/>
      <c r="T26" s="200"/>
      <c r="U26" s="200"/>
      <c r="V26" s="200"/>
      <c r="W26" s="200"/>
      <c r="X26" s="200"/>
      <c r="Y26" s="200"/>
      <c r="Z26" s="200"/>
    </row>
    <row r="27" ht="19.5" customHeight="1" spans="1:26">
      <c r="A27" s="53">
        <v>8</v>
      </c>
      <c r="B27" s="204" t="s">
        <v>432</v>
      </c>
      <c r="C27" s="205"/>
      <c r="D27" s="205">
        <v>163.85</v>
      </c>
      <c r="E27" s="205">
        <v>192.65</v>
      </c>
      <c r="F27" s="205">
        <v>206.85</v>
      </c>
      <c r="G27" s="205">
        <v>241.65</v>
      </c>
      <c r="H27" s="205">
        <v>268.7</v>
      </c>
      <c r="I27" s="208">
        <f t="shared" si="2"/>
        <v>274.075</v>
      </c>
      <c r="J27" s="205">
        <v>279.45</v>
      </c>
      <c r="K27" s="205">
        <v>267.4</v>
      </c>
      <c r="L27" s="205">
        <v>234.32</v>
      </c>
      <c r="M27" s="205">
        <v>192.49</v>
      </c>
      <c r="N27" s="205">
        <v>261.09</v>
      </c>
      <c r="O27" s="53">
        <v>341.75</v>
      </c>
      <c r="P27" s="236">
        <f t="shared" si="3"/>
        <v>2924.275</v>
      </c>
      <c r="Q27" s="244"/>
      <c r="R27" s="244"/>
      <c r="S27" s="200"/>
      <c r="T27" s="200"/>
      <c r="U27" s="200"/>
      <c r="V27" s="200"/>
      <c r="W27" s="200"/>
      <c r="X27" s="200"/>
      <c r="Y27" s="200"/>
      <c r="Z27" s="200"/>
    </row>
    <row r="28" ht="19.5" customHeight="1" spans="1:26">
      <c r="A28" s="53">
        <v>9</v>
      </c>
      <c r="B28" s="204" t="s">
        <v>14</v>
      </c>
      <c r="C28" s="205"/>
      <c r="D28" s="205">
        <v>118.11</v>
      </c>
      <c r="E28" s="205">
        <v>108.61</v>
      </c>
      <c r="F28" s="205">
        <v>126.55</v>
      </c>
      <c r="G28" s="205">
        <v>169.31</v>
      </c>
      <c r="H28" s="205">
        <v>176.75</v>
      </c>
      <c r="I28" s="208">
        <f t="shared" si="2"/>
        <v>223.205</v>
      </c>
      <c r="J28" s="205">
        <v>269.66</v>
      </c>
      <c r="K28" s="205">
        <v>170.82</v>
      </c>
      <c r="L28" s="205">
        <v>180.76</v>
      </c>
      <c r="M28" s="205">
        <v>163.05</v>
      </c>
      <c r="N28" s="205">
        <v>113.62</v>
      </c>
      <c r="O28" s="53">
        <v>102.25</v>
      </c>
      <c r="P28" s="236">
        <f t="shared" si="3"/>
        <v>1922.695</v>
      </c>
      <c r="Q28" s="244"/>
      <c r="R28" s="244"/>
      <c r="S28" s="200"/>
      <c r="T28" s="200"/>
      <c r="U28" s="200"/>
      <c r="V28" s="200"/>
      <c r="W28" s="200"/>
      <c r="X28" s="200"/>
      <c r="Y28" s="200"/>
      <c r="Z28" s="200"/>
    </row>
    <row r="29" ht="19.5" customHeight="1" spans="1:26">
      <c r="A29" s="53">
        <v>10</v>
      </c>
      <c r="B29" s="204" t="s">
        <v>433</v>
      </c>
      <c r="C29" s="205"/>
      <c r="D29" s="205">
        <v>102.82</v>
      </c>
      <c r="E29" s="205">
        <v>111.36</v>
      </c>
      <c r="F29" s="205">
        <v>134.01</v>
      </c>
      <c r="G29" s="205">
        <v>145.8</v>
      </c>
      <c r="H29" s="205">
        <v>172.92</v>
      </c>
      <c r="I29" s="208">
        <f t="shared" si="2"/>
        <v>173.94</v>
      </c>
      <c r="J29" s="205">
        <v>174.96</v>
      </c>
      <c r="K29" s="205">
        <v>172.05</v>
      </c>
      <c r="L29" s="205">
        <v>155.65</v>
      </c>
      <c r="M29" s="205">
        <v>140.6</v>
      </c>
      <c r="N29" s="205">
        <v>125.98</v>
      </c>
      <c r="O29" s="53">
        <v>114.53</v>
      </c>
      <c r="P29" s="236">
        <f t="shared" si="3"/>
        <v>1724.62</v>
      </c>
      <c r="Q29" s="244"/>
      <c r="R29" s="244"/>
      <c r="S29" s="200"/>
      <c r="T29" s="200"/>
      <c r="U29" s="200"/>
      <c r="V29" s="200"/>
      <c r="W29" s="200"/>
      <c r="X29" s="200"/>
      <c r="Y29" s="200"/>
      <c r="Z29" s="200"/>
    </row>
    <row r="30" ht="24" customHeight="1" spans="1:26">
      <c r="A30" s="206" t="s">
        <v>434</v>
      </c>
      <c r="B30" s="35"/>
      <c r="C30" s="209">
        <f t="shared" ref="C30:P30" si="4">SUM(C20:C29)</f>
        <v>0</v>
      </c>
      <c r="D30" s="210">
        <f t="shared" si="4"/>
        <v>920.59</v>
      </c>
      <c r="E30" s="210">
        <f t="shared" si="4"/>
        <v>1326.19</v>
      </c>
      <c r="F30" s="210">
        <f t="shared" si="4"/>
        <v>1134.13</v>
      </c>
      <c r="G30" s="210">
        <f t="shared" si="4"/>
        <v>1274.71</v>
      </c>
      <c r="H30" s="210">
        <f t="shared" si="4"/>
        <v>1433.63</v>
      </c>
      <c r="I30" s="210">
        <f t="shared" si="4"/>
        <v>1556.375</v>
      </c>
      <c r="J30" s="210">
        <f t="shared" si="4"/>
        <v>1679.12</v>
      </c>
      <c r="K30" s="210">
        <f t="shared" si="4"/>
        <v>1460.4</v>
      </c>
      <c r="L30" s="210">
        <f t="shared" si="4"/>
        <v>1319.38</v>
      </c>
      <c r="M30" s="210">
        <f t="shared" si="4"/>
        <v>1191.17</v>
      </c>
      <c r="N30" s="210">
        <f t="shared" si="4"/>
        <v>1181.84</v>
      </c>
      <c r="O30" s="210">
        <f t="shared" si="4"/>
        <v>1260.02</v>
      </c>
      <c r="P30" s="210">
        <f t="shared" si="4"/>
        <v>15737.555</v>
      </c>
      <c r="Q30" s="245"/>
      <c r="R30" s="243"/>
      <c r="S30" s="243"/>
      <c r="T30" s="243"/>
      <c r="U30" s="243"/>
      <c r="V30" s="243"/>
      <c r="W30" s="243"/>
      <c r="X30" s="243"/>
      <c r="Y30" s="243"/>
      <c r="Z30" s="243"/>
    </row>
    <row r="31" ht="15.75" customHeight="1" spans="1:26">
      <c r="A31" s="200"/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0"/>
      <c r="M31" s="200"/>
      <c r="N31" s="200"/>
      <c r="O31" s="200"/>
      <c r="P31" s="230"/>
      <c r="Q31" s="200"/>
      <c r="R31" s="200"/>
      <c r="S31" s="200"/>
      <c r="T31" s="200"/>
      <c r="U31" s="200"/>
      <c r="V31" s="200"/>
      <c r="W31" s="200"/>
      <c r="X31" s="200"/>
      <c r="Y31" s="200"/>
      <c r="Z31" s="200"/>
    </row>
    <row r="32" ht="15.75" customHeight="1" spans="1:26">
      <c r="A32" s="211" t="s">
        <v>447</v>
      </c>
      <c r="Q32" s="200"/>
      <c r="R32" s="200"/>
      <c r="S32" s="200"/>
      <c r="T32" s="200"/>
      <c r="U32" s="200"/>
      <c r="V32" s="200"/>
      <c r="W32" s="200"/>
      <c r="X32" s="200"/>
      <c r="Y32" s="200"/>
      <c r="Z32" s="200"/>
    </row>
    <row r="33" ht="4.5" customHeight="1" spans="1:26">
      <c r="A33" s="200"/>
      <c r="B33" s="200"/>
      <c r="C33" s="200"/>
      <c r="D33" s="200"/>
      <c r="E33" s="200"/>
      <c r="F33" s="200"/>
      <c r="G33" s="200"/>
      <c r="H33" s="200"/>
      <c r="I33" s="200"/>
      <c r="J33" s="200"/>
      <c r="K33" s="200"/>
      <c r="L33" s="200"/>
      <c r="M33" s="200"/>
      <c r="N33" s="200"/>
      <c r="O33" s="200"/>
      <c r="P33" s="230"/>
      <c r="Q33" s="200"/>
      <c r="R33" s="200"/>
      <c r="S33" s="200"/>
      <c r="T33" s="200"/>
      <c r="V33" s="200"/>
      <c r="W33" s="200"/>
      <c r="X33" s="200"/>
      <c r="Y33" s="200"/>
      <c r="Z33" s="200"/>
    </row>
    <row r="34" ht="26.25" customHeight="1" spans="1:26">
      <c r="A34" s="212" t="s">
        <v>169</v>
      </c>
      <c r="B34" s="212" t="s">
        <v>83</v>
      </c>
      <c r="C34" s="212" t="s">
        <v>417</v>
      </c>
      <c r="D34" s="212" t="s">
        <v>448</v>
      </c>
      <c r="E34" s="212" t="s">
        <v>449</v>
      </c>
      <c r="F34" s="212" t="s">
        <v>450</v>
      </c>
      <c r="G34" s="212" t="s">
        <v>451</v>
      </c>
      <c r="H34" s="212" t="s">
        <v>452</v>
      </c>
      <c r="I34" s="212" t="s">
        <v>453</v>
      </c>
      <c r="J34" s="212" t="s">
        <v>454</v>
      </c>
      <c r="K34" s="212" t="s">
        <v>455</v>
      </c>
      <c r="L34" s="212" t="s">
        <v>456</v>
      </c>
      <c r="M34" s="212" t="s">
        <v>457</v>
      </c>
      <c r="N34" s="212" t="s">
        <v>458</v>
      </c>
      <c r="O34" s="212" t="s">
        <v>459</v>
      </c>
      <c r="P34" s="212" t="s">
        <v>6</v>
      </c>
      <c r="Q34" s="246"/>
      <c r="R34" s="246"/>
      <c r="S34" s="246"/>
      <c r="T34" s="246"/>
      <c r="U34" s="246"/>
      <c r="V34" s="246"/>
      <c r="W34" s="246"/>
      <c r="X34" s="246"/>
      <c r="Y34" s="246"/>
      <c r="Z34" s="246"/>
    </row>
    <row r="35" ht="4.5" customHeight="1" spans="1:26">
      <c r="A35" s="213"/>
      <c r="B35" s="213"/>
      <c r="C35" s="213"/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37"/>
      <c r="Q35" s="247"/>
      <c r="R35" s="247"/>
      <c r="S35" s="247"/>
      <c r="T35" s="247"/>
      <c r="U35" s="247"/>
      <c r="V35" s="247"/>
      <c r="W35" s="247"/>
      <c r="X35" s="247"/>
      <c r="Y35" s="247"/>
      <c r="Z35" s="247"/>
    </row>
    <row r="36" ht="18.75" hidden="1" customHeight="1" spans="1:26">
      <c r="A36" s="214">
        <v>1</v>
      </c>
      <c r="B36" s="215" t="s">
        <v>430</v>
      </c>
      <c r="C36" s="216"/>
      <c r="D36" s="216">
        <v>119.65</v>
      </c>
      <c r="E36" s="218">
        <v>127.88</v>
      </c>
      <c r="F36" s="216">
        <v>148.96</v>
      </c>
      <c r="G36" s="216">
        <v>160.36</v>
      </c>
      <c r="H36" s="216">
        <v>173.48</v>
      </c>
      <c r="I36" s="216">
        <v>176.57</v>
      </c>
      <c r="J36" s="216">
        <v>171.37</v>
      </c>
      <c r="K36" s="216">
        <v>165.92</v>
      </c>
      <c r="L36" s="216">
        <v>168.3</v>
      </c>
      <c r="M36" s="216">
        <v>162.42</v>
      </c>
      <c r="N36" s="216">
        <v>139.92</v>
      </c>
      <c r="O36" s="214">
        <v>131.74</v>
      </c>
      <c r="P36" s="238">
        <f t="shared" ref="P36:P40" si="5">SUM(D36:O36)</f>
        <v>1846.57</v>
      </c>
      <c r="Q36" s="247"/>
      <c r="R36" s="248"/>
      <c r="S36" s="247"/>
      <c r="T36" s="248"/>
      <c r="U36" s="247"/>
      <c r="V36" s="247"/>
      <c r="W36" s="247"/>
      <c r="X36" s="247"/>
      <c r="Y36" s="247"/>
      <c r="Z36" s="247"/>
    </row>
    <row r="37" ht="18.75" hidden="1" customHeight="1" spans="1:26">
      <c r="A37" s="119">
        <v>2</v>
      </c>
      <c r="B37" s="217" t="s">
        <v>431</v>
      </c>
      <c r="C37" s="218"/>
      <c r="D37" s="218">
        <v>108.56</v>
      </c>
      <c r="E37" s="218">
        <v>109.94</v>
      </c>
      <c r="F37" s="218">
        <v>117.61</v>
      </c>
      <c r="G37" s="218">
        <v>133.19</v>
      </c>
      <c r="H37" s="218">
        <v>147.79</v>
      </c>
      <c r="I37" s="218">
        <v>163.81</v>
      </c>
      <c r="J37" s="218">
        <v>155.25</v>
      </c>
      <c r="K37" s="218">
        <v>160.64</v>
      </c>
      <c r="L37" s="218">
        <v>156.26</v>
      </c>
      <c r="M37" s="218">
        <v>143.78</v>
      </c>
      <c r="N37" s="218">
        <v>127.72</v>
      </c>
      <c r="O37" s="119">
        <v>119.04</v>
      </c>
      <c r="P37" s="239">
        <f t="shared" si="5"/>
        <v>1643.59</v>
      </c>
      <c r="Q37" s="247"/>
      <c r="R37" s="248"/>
      <c r="S37" s="247"/>
      <c r="T37" s="248"/>
      <c r="U37" s="247"/>
      <c r="V37" s="247"/>
      <c r="W37" s="247"/>
      <c r="X37" s="247"/>
      <c r="Y37" s="247"/>
      <c r="Z37" s="247"/>
    </row>
    <row r="38" ht="18.75" hidden="1" customHeight="1" spans="1:26">
      <c r="A38" s="119">
        <v>3</v>
      </c>
      <c r="B38" s="217" t="s">
        <v>220</v>
      </c>
      <c r="C38" s="218"/>
      <c r="D38" s="218">
        <v>140.89</v>
      </c>
      <c r="E38" s="218">
        <v>138.4</v>
      </c>
      <c r="F38" s="218">
        <v>134.85</v>
      </c>
      <c r="G38" s="218">
        <v>155.23</v>
      </c>
      <c r="H38" s="218">
        <v>159.07</v>
      </c>
      <c r="I38" s="218">
        <v>175.73</v>
      </c>
      <c r="J38" s="218">
        <v>172.71</v>
      </c>
      <c r="K38" s="218">
        <v>166.81</v>
      </c>
      <c r="L38" s="218">
        <v>163.3</v>
      </c>
      <c r="M38" s="218">
        <v>169.56</v>
      </c>
      <c r="N38" s="218">
        <v>139.6</v>
      </c>
      <c r="O38" s="119">
        <v>168.51</v>
      </c>
      <c r="P38" s="239">
        <f t="shared" si="5"/>
        <v>1884.66</v>
      </c>
      <c r="Q38" s="247"/>
      <c r="R38" s="248"/>
      <c r="S38" s="247"/>
      <c r="T38" s="248"/>
      <c r="U38" s="247"/>
      <c r="V38" s="247"/>
      <c r="W38" s="247"/>
      <c r="X38" s="247"/>
      <c r="Y38" s="247"/>
      <c r="Z38" s="247"/>
    </row>
    <row r="39" ht="18.75" hidden="1" customHeight="1" spans="1:26">
      <c r="A39" s="119">
        <v>4</v>
      </c>
      <c r="B39" s="217" t="s">
        <v>432</v>
      </c>
      <c r="C39" s="218"/>
      <c r="D39" s="218">
        <v>164.98</v>
      </c>
      <c r="E39" s="218">
        <v>178.24</v>
      </c>
      <c r="F39" s="218">
        <v>208.63</v>
      </c>
      <c r="G39" s="218">
        <v>228.59</v>
      </c>
      <c r="H39" s="218">
        <v>253.66</v>
      </c>
      <c r="I39" s="218">
        <v>260.5</v>
      </c>
      <c r="J39" s="218">
        <v>253.79</v>
      </c>
      <c r="K39" s="218">
        <v>248.16</v>
      </c>
      <c r="L39" s="218">
        <v>235.88</v>
      </c>
      <c r="M39" s="218">
        <v>224.05</v>
      </c>
      <c r="N39" s="218">
        <v>189.41</v>
      </c>
      <c r="O39" s="119">
        <v>170.28</v>
      </c>
      <c r="P39" s="239">
        <f t="shared" si="5"/>
        <v>2616.17</v>
      </c>
      <c r="Q39" s="247"/>
      <c r="R39" s="248"/>
      <c r="S39" s="247"/>
      <c r="T39" s="248"/>
      <c r="U39" s="247"/>
      <c r="V39" s="247"/>
      <c r="W39" s="247"/>
      <c r="X39" s="247"/>
      <c r="Y39" s="247"/>
      <c r="Z39" s="247"/>
    </row>
    <row r="40" ht="18.75" hidden="1" customHeight="1" spans="1:26">
      <c r="A40" s="119">
        <v>5</v>
      </c>
      <c r="B40" s="217" t="s">
        <v>433</v>
      </c>
      <c r="C40" s="218"/>
      <c r="D40" s="218">
        <v>130.74</v>
      </c>
      <c r="E40" s="218">
        <v>121.78</v>
      </c>
      <c r="F40" s="218">
        <v>136.28</v>
      </c>
      <c r="G40" s="218">
        <v>150.6</v>
      </c>
      <c r="H40" s="218">
        <v>163.52</v>
      </c>
      <c r="I40" s="218">
        <v>169.83</v>
      </c>
      <c r="J40" s="218">
        <v>181.61</v>
      </c>
      <c r="K40" s="218">
        <v>168.24</v>
      </c>
      <c r="L40" s="218">
        <v>162.81</v>
      </c>
      <c r="M40" s="218">
        <v>151.44</v>
      </c>
      <c r="N40" s="218">
        <v>130.83</v>
      </c>
      <c r="O40" s="119">
        <v>123.43</v>
      </c>
      <c r="P40" s="239">
        <f t="shared" si="5"/>
        <v>1791.11</v>
      </c>
      <c r="Q40" s="247"/>
      <c r="R40" s="248"/>
      <c r="S40" s="247"/>
      <c r="T40" s="248"/>
      <c r="U40" s="247"/>
      <c r="V40" s="247"/>
      <c r="W40" s="247"/>
      <c r="X40" s="247"/>
      <c r="Y40" s="247"/>
      <c r="Z40" s="247"/>
    </row>
    <row r="41" ht="18.75" hidden="1" customHeight="1" spans="1:26">
      <c r="A41" s="219" t="s">
        <v>434</v>
      </c>
      <c r="B41" s="220"/>
      <c r="C41" s="221"/>
      <c r="D41" s="221">
        <f t="shared" ref="D41:P41" si="6">SUM(D36:D40)</f>
        <v>664.82</v>
      </c>
      <c r="E41" s="221">
        <f t="shared" si="6"/>
        <v>676.24</v>
      </c>
      <c r="F41" s="221">
        <f t="shared" si="6"/>
        <v>746.33</v>
      </c>
      <c r="G41" s="221">
        <f t="shared" si="6"/>
        <v>827.97</v>
      </c>
      <c r="H41" s="221">
        <f t="shared" si="6"/>
        <v>897.52</v>
      </c>
      <c r="I41" s="221">
        <f t="shared" si="6"/>
        <v>946.44</v>
      </c>
      <c r="J41" s="221">
        <f t="shared" si="6"/>
        <v>934.73</v>
      </c>
      <c r="K41" s="221">
        <f t="shared" si="6"/>
        <v>909.77</v>
      </c>
      <c r="L41" s="221">
        <f t="shared" si="6"/>
        <v>886.55</v>
      </c>
      <c r="M41" s="221">
        <f t="shared" si="6"/>
        <v>851.25</v>
      </c>
      <c r="N41" s="221">
        <f t="shared" si="6"/>
        <v>727.48</v>
      </c>
      <c r="O41" s="221">
        <f t="shared" si="6"/>
        <v>713</v>
      </c>
      <c r="P41" s="221">
        <f t="shared" si="6"/>
        <v>9782.1</v>
      </c>
      <c r="Q41" s="230"/>
      <c r="R41" s="249"/>
      <c r="S41" s="230"/>
      <c r="T41" s="249"/>
      <c r="U41" s="230"/>
      <c r="V41" s="230"/>
      <c r="W41" s="230"/>
      <c r="X41" s="230"/>
      <c r="Y41" s="230"/>
      <c r="Z41" s="230"/>
    </row>
    <row r="42" ht="18.75" customHeight="1" spans="1:26">
      <c r="A42" s="214">
        <v>4</v>
      </c>
      <c r="B42" s="215" t="s">
        <v>16</v>
      </c>
      <c r="C42" s="216"/>
      <c r="D42" s="216">
        <v>96.14</v>
      </c>
      <c r="E42" s="216">
        <v>82.73</v>
      </c>
      <c r="F42" s="216">
        <v>85.31</v>
      </c>
      <c r="G42" s="216">
        <v>92.66</v>
      </c>
      <c r="H42" s="216">
        <v>101.74</v>
      </c>
      <c r="I42" s="216">
        <v>108.13</v>
      </c>
      <c r="J42" s="216">
        <v>120.5</v>
      </c>
      <c r="K42" s="216">
        <v>98.37</v>
      </c>
      <c r="L42" s="216">
        <v>103.09</v>
      </c>
      <c r="M42" s="216">
        <v>105.73</v>
      </c>
      <c r="N42" s="216">
        <v>98.77</v>
      </c>
      <c r="O42" s="216">
        <v>96.47</v>
      </c>
      <c r="P42" s="238">
        <f t="shared" ref="P42:P46" si="7">SUM(D42:O42)</f>
        <v>1189.64</v>
      </c>
      <c r="Q42" s="247"/>
      <c r="R42" s="248"/>
      <c r="S42" s="247"/>
      <c r="T42" s="247"/>
      <c r="U42" s="248"/>
      <c r="V42" s="247"/>
      <c r="W42" s="247"/>
      <c r="X42" s="247"/>
      <c r="Y42" s="247"/>
      <c r="Z42" s="247"/>
    </row>
    <row r="43" ht="18.75" customHeight="1" spans="1:26">
      <c r="A43" s="119">
        <v>5</v>
      </c>
      <c r="B43" s="217" t="s">
        <v>18</v>
      </c>
      <c r="C43" s="218"/>
      <c r="D43" s="218">
        <v>82.51</v>
      </c>
      <c r="E43" s="218">
        <v>83.68</v>
      </c>
      <c r="F43" s="218">
        <v>78.42</v>
      </c>
      <c r="G43" s="218">
        <v>79.4</v>
      </c>
      <c r="H43" s="218">
        <v>79.9</v>
      </c>
      <c r="I43" s="218">
        <v>93.04</v>
      </c>
      <c r="J43" s="218">
        <v>93.25</v>
      </c>
      <c r="K43" s="218">
        <v>89.17</v>
      </c>
      <c r="L43" s="218">
        <v>77.85</v>
      </c>
      <c r="M43" s="218">
        <v>72.12</v>
      </c>
      <c r="N43" s="218">
        <v>65.92</v>
      </c>
      <c r="O43" s="119">
        <v>66.94</v>
      </c>
      <c r="P43" s="239">
        <f t="shared" si="7"/>
        <v>962.2</v>
      </c>
      <c r="Q43" s="247"/>
      <c r="R43" s="248"/>
      <c r="S43" s="247"/>
      <c r="T43" s="247"/>
      <c r="U43" s="248"/>
      <c r="V43" s="247"/>
      <c r="W43" s="247"/>
      <c r="X43" s="247"/>
      <c r="Y43" s="247"/>
      <c r="Z43" s="247"/>
    </row>
    <row r="44" ht="18.75" customHeight="1" spans="1:26">
      <c r="A44" s="119">
        <v>6</v>
      </c>
      <c r="B44" s="217" t="s">
        <v>17</v>
      </c>
      <c r="C44" s="218"/>
      <c r="D44" s="218">
        <v>40.42</v>
      </c>
      <c r="E44" s="218">
        <v>36.09</v>
      </c>
      <c r="F44" s="218">
        <v>37.43</v>
      </c>
      <c r="G44" s="218">
        <v>42.15</v>
      </c>
      <c r="H44" s="218">
        <v>44.1</v>
      </c>
      <c r="I44" s="218">
        <v>45.81</v>
      </c>
      <c r="J44" s="218">
        <v>57.12</v>
      </c>
      <c r="K44" s="218">
        <v>45.69</v>
      </c>
      <c r="L44" s="218">
        <v>46.23</v>
      </c>
      <c r="M44" s="218">
        <v>44.52</v>
      </c>
      <c r="N44" s="218">
        <v>45.47</v>
      </c>
      <c r="O44" s="119">
        <v>49.88</v>
      </c>
      <c r="P44" s="239">
        <f t="shared" si="7"/>
        <v>534.91</v>
      </c>
      <c r="Q44" s="247"/>
      <c r="R44" s="248"/>
      <c r="S44" s="247"/>
      <c r="T44" s="247"/>
      <c r="U44" s="248"/>
      <c r="V44" s="247"/>
      <c r="W44" s="247"/>
      <c r="X44" s="247"/>
      <c r="Y44" s="247"/>
      <c r="Z44" s="247"/>
    </row>
    <row r="45" ht="18.75" customHeight="1" spans="1:26">
      <c r="A45" s="119">
        <v>7</v>
      </c>
      <c r="B45" s="217" t="s">
        <v>15</v>
      </c>
      <c r="C45" s="218"/>
      <c r="D45" s="218">
        <v>133.87</v>
      </c>
      <c r="E45" s="218">
        <v>115.81</v>
      </c>
      <c r="F45" s="218">
        <v>104.43</v>
      </c>
      <c r="G45" s="218">
        <v>115.14</v>
      </c>
      <c r="H45" s="218">
        <v>124.88</v>
      </c>
      <c r="I45" s="218">
        <v>127.1</v>
      </c>
      <c r="J45" s="218">
        <v>150.17</v>
      </c>
      <c r="K45" s="218">
        <v>128.92</v>
      </c>
      <c r="L45" s="218">
        <v>133.74</v>
      </c>
      <c r="M45" s="218">
        <v>137.65</v>
      </c>
      <c r="N45" s="218">
        <v>134.3</v>
      </c>
      <c r="O45" s="119">
        <v>131.98</v>
      </c>
      <c r="P45" s="239">
        <f t="shared" si="7"/>
        <v>1537.99</v>
      </c>
      <c r="Q45" s="247"/>
      <c r="R45" s="248"/>
      <c r="S45" s="247"/>
      <c r="T45" s="247"/>
      <c r="U45" s="248"/>
      <c r="V45" s="247"/>
      <c r="W45" s="247"/>
      <c r="X45" s="247"/>
      <c r="Y45" s="247"/>
      <c r="Z45" s="247"/>
    </row>
    <row r="46" ht="18.75" customHeight="1" spans="1:26">
      <c r="A46" s="119">
        <v>9</v>
      </c>
      <c r="B46" s="217" t="s">
        <v>14</v>
      </c>
      <c r="C46" s="218"/>
      <c r="D46" s="218">
        <v>103.78</v>
      </c>
      <c r="E46" s="218">
        <v>119.83</v>
      </c>
      <c r="F46" s="218">
        <v>135.21</v>
      </c>
      <c r="G46" s="218">
        <v>153.09</v>
      </c>
      <c r="H46" s="218">
        <v>165.66</v>
      </c>
      <c r="I46" s="218">
        <v>174.4</v>
      </c>
      <c r="J46" s="218">
        <v>174.94</v>
      </c>
      <c r="K46" s="218">
        <v>170.45</v>
      </c>
      <c r="L46" s="218">
        <v>158.58</v>
      </c>
      <c r="M46" s="218">
        <v>143.84</v>
      </c>
      <c r="N46" s="264">
        <v>140.68</v>
      </c>
      <c r="O46" s="265">
        <v>137.7</v>
      </c>
      <c r="P46" s="239">
        <f t="shared" si="7"/>
        <v>1778.16</v>
      </c>
      <c r="Q46" s="247"/>
      <c r="R46" s="248"/>
      <c r="S46" s="247"/>
      <c r="T46" s="247"/>
      <c r="U46" s="248"/>
      <c r="V46" s="247"/>
      <c r="W46" s="247"/>
      <c r="X46" s="247"/>
      <c r="Y46" s="247"/>
      <c r="Z46" s="247"/>
    </row>
    <row r="47" ht="18.75" customHeight="1" spans="1:26">
      <c r="A47" s="97" t="s">
        <v>19</v>
      </c>
      <c r="B47" s="35"/>
      <c r="C47" s="100"/>
      <c r="D47" s="224">
        <f t="shared" ref="D47:P47" si="8">D42+D43+D44+D45+D46</f>
        <v>456.72</v>
      </c>
      <c r="E47" s="224">
        <f t="shared" si="8"/>
        <v>438.14</v>
      </c>
      <c r="F47" s="224">
        <f t="shared" si="8"/>
        <v>440.8</v>
      </c>
      <c r="G47" s="224">
        <f t="shared" si="8"/>
        <v>482.44</v>
      </c>
      <c r="H47" s="224">
        <f t="shared" si="8"/>
        <v>516.28</v>
      </c>
      <c r="I47" s="224">
        <f t="shared" si="8"/>
        <v>548.48</v>
      </c>
      <c r="J47" s="224">
        <f t="shared" si="8"/>
        <v>595.98</v>
      </c>
      <c r="K47" s="224">
        <f t="shared" si="8"/>
        <v>532.6</v>
      </c>
      <c r="L47" s="224">
        <f t="shared" si="8"/>
        <v>519.49</v>
      </c>
      <c r="M47" s="224">
        <f t="shared" si="8"/>
        <v>503.86</v>
      </c>
      <c r="N47" s="224">
        <f t="shared" si="8"/>
        <v>485.14</v>
      </c>
      <c r="O47" s="224">
        <f t="shared" si="8"/>
        <v>482.97</v>
      </c>
      <c r="P47" s="224">
        <f t="shared" si="8"/>
        <v>6002.9</v>
      </c>
      <c r="Q47" s="230"/>
      <c r="R47" s="249"/>
      <c r="S47" s="230"/>
      <c r="T47" s="230"/>
      <c r="U47" s="249"/>
      <c r="V47" s="230"/>
      <c r="W47" s="230"/>
      <c r="X47" s="230"/>
      <c r="Y47" s="230"/>
      <c r="Z47" s="230"/>
    </row>
    <row r="48" ht="18.75" hidden="1" customHeight="1" spans="1:26">
      <c r="A48" s="97" t="s">
        <v>460</v>
      </c>
      <c r="B48" s="35"/>
      <c r="C48" s="100">
        <f>SUM(C36:C46)</f>
        <v>0</v>
      </c>
      <c r="D48" s="224">
        <f t="shared" ref="D48:P48" si="9">D41+D47</f>
        <v>1121.54</v>
      </c>
      <c r="E48" s="224">
        <f t="shared" si="9"/>
        <v>1114.38</v>
      </c>
      <c r="F48" s="224">
        <f t="shared" si="9"/>
        <v>1187.13</v>
      </c>
      <c r="G48" s="224">
        <f t="shared" si="9"/>
        <v>1310.41</v>
      </c>
      <c r="H48" s="224">
        <f t="shared" si="9"/>
        <v>1413.8</v>
      </c>
      <c r="I48" s="224">
        <f t="shared" si="9"/>
        <v>1494.92</v>
      </c>
      <c r="J48" s="224">
        <f t="shared" si="9"/>
        <v>1530.71</v>
      </c>
      <c r="K48" s="224">
        <f t="shared" si="9"/>
        <v>1442.37</v>
      </c>
      <c r="L48" s="224">
        <f t="shared" si="9"/>
        <v>1406.04</v>
      </c>
      <c r="M48" s="224">
        <f t="shared" si="9"/>
        <v>1355.11</v>
      </c>
      <c r="N48" s="224">
        <f t="shared" si="9"/>
        <v>1212.62</v>
      </c>
      <c r="O48" s="224">
        <f t="shared" si="9"/>
        <v>1195.97</v>
      </c>
      <c r="P48" s="224">
        <f t="shared" si="9"/>
        <v>15785</v>
      </c>
      <c r="Q48" s="200"/>
      <c r="R48" s="249"/>
      <c r="S48" s="200"/>
      <c r="T48" s="244"/>
      <c r="U48" s="200"/>
      <c r="V48" s="200"/>
      <c r="W48" s="200"/>
      <c r="X48" s="200"/>
      <c r="Y48" s="200"/>
      <c r="Z48" s="200"/>
    </row>
    <row r="49" ht="3.75" customHeight="1" spans="1:26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92"/>
      <c r="Q49" s="247"/>
      <c r="R49" s="247"/>
      <c r="S49" s="247"/>
      <c r="T49" s="247"/>
      <c r="U49" s="247"/>
      <c r="V49" s="247"/>
      <c r="W49" s="247"/>
      <c r="X49" s="247"/>
      <c r="Y49" s="247"/>
      <c r="Z49" s="247"/>
    </row>
    <row r="50" ht="15.75" customHeight="1" spans="1:26">
      <c r="A50" s="226" t="s">
        <v>461</v>
      </c>
      <c r="Q50" s="247"/>
      <c r="R50" s="247"/>
      <c r="S50" s="247"/>
      <c r="T50" s="247"/>
      <c r="U50" s="247"/>
      <c r="V50" s="247"/>
      <c r="W50" s="247"/>
      <c r="X50" s="247"/>
      <c r="Y50" s="247"/>
      <c r="Z50" s="247"/>
    </row>
    <row r="51" ht="6" customHeight="1" spans="1:26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92"/>
      <c r="Q51" s="247"/>
      <c r="R51" s="247"/>
      <c r="S51" s="247"/>
      <c r="T51" s="247"/>
      <c r="U51" s="247"/>
      <c r="V51" s="247"/>
      <c r="W51" s="247"/>
      <c r="X51" s="247"/>
      <c r="Y51" s="247"/>
      <c r="Z51" s="247"/>
    </row>
    <row r="52" ht="15.75" customHeight="1" spans="1:26">
      <c r="A52" s="212" t="s">
        <v>169</v>
      </c>
      <c r="B52" s="212" t="s">
        <v>83</v>
      </c>
      <c r="C52" s="212" t="s">
        <v>417</v>
      </c>
      <c r="D52" s="212" t="s">
        <v>462</v>
      </c>
      <c r="E52" s="212" t="s">
        <v>463</v>
      </c>
      <c r="F52" s="212" t="s">
        <v>464</v>
      </c>
      <c r="G52" s="212" t="s">
        <v>465</v>
      </c>
      <c r="H52" s="212" t="s">
        <v>466</v>
      </c>
      <c r="I52" s="212" t="s">
        <v>467</v>
      </c>
      <c r="J52" s="212" t="s">
        <v>468</v>
      </c>
      <c r="K52" s="212" t="s">
        <v>469</v>
      </c>
      <c r="L52" s="212" t="s">
        <v>470</v>
      </c>
      <c r="M52" s="212" t="s">
        <v>471</v>
      </c>
      <c r="N52" s="212" t="s">
        <v>472</v>
      </c>
      <c r="O52" s="212" t="s">
        <v>473</v>
      </c>
      <c r="P52" s="212" t="s">
        <v>6</v>
      </c>
      <c r="Q52" s="246"/>
      <c r="R52" s="246"/>
      <c r="S52" s="246"/>
      <c r="T52" s="246"/>
      <c r="U52" s="246"/>
      <c r="V52" s="246"/>
      <c r="W52" s="246"/>
      <c r="X52" s="246"/>
      <c r="Y52" s="246"/>
      <c r="Z52" s="246"/>
    </row>
    <row r="53" ht="3.75" customHeight="1" spans="1:26">
      <c r="A53" s="213"/>
      <c r="B53" s="213"/>
      <c r="C53" s="213"/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37"/>
      <c r="Q53" s="247"/>
      <c r="R53" s="247"/>
      <c r="S53" s="247"/>
      <c r="T53" s="247"/>
      <c r="U53" s="247"/>
      <c r="V53" s="247"/>
      <c r="W53" s="247"/>
      <c r="X53" s="247"/>
      <c r="Y53" s="247"/>
      <c r="Z53" s="247"/>
    </row>
    <row r="54" ht="18.75" hidden="1" customHeight="1" spans="1:26">
      <c r="A54" s="214">
        <v>1</v>
      </c>
      <c r="B54" s="215" t="s">
        <v>430</v>
      </c>
      <c r="C54" s="214"/>
      <c r="D54" s="214">
        <v>126.47</v>
      </c>
      <c r="E54" s="216">
        <v>133.76</v>
      </c>
      <c r="F54" s="216">
        <v>168.73</v>
      </c>
      <c r="G54" s="216"/>
      <c r="H54" s="216"/>
      <c r="I54" s="216"/>
      <c r="J54" s="216"/>
      <c r="K54" s="216"/>
      <c r="L54" s="216"/>
      <c r="M54" s="216"/>
      <c r="N54" s="216"/>
      <c r="O54" s="216"/>
      <c r="P54" s="238">
        <f t="shared" ref="P54:P58" si="10">SUM(D54:O54)</f>
        <v>428.96</v>
      </c>
      <c r="Q54" s="247"/>
      <c r="R54" s="247"/>
      <c r="S54" s="247"/>
      <c r="T54" s="247"/>
      <c r="U54" s="247"/>
      <c r="V54" s="247"/>
      <c r="W54" s="247"/>
      <c r="X54" s="247"/>
      <c r="Y54" s="247"/>
      <c r="Z54" s="247"/>
    </row>
    <row r="55" ht="18.75" hidden="1" customHeight="1" spans="1:26">
      <c r="A55" s="119">
        <v>2</v>
      </c>
      <c r="B55" s="217" t="s">
        <v>431</v>
      </c>
      <c r="C55" s="119"/>
      <c r="D55" s="119">
        <v>114.95</v>
      </c>
      <c r="E55" s="218">
        <v>117.36</v>
      </c>
      <c r="F55" s="218">
        <v>187.93</v>
      </c>
      <c r="G55" s="218"/>
      <c r="H55" s="218"/>
      <c r="I55" s="218"/>
      <c r="J55" s="218"/>
      <c r="K55" s="218"/>
      <c r="L55" s="218"/>
      <c r="M55" s="218"/>
      <c r="N55" s="218"/>
      <c r="O55" s="218"/>
      <c r="P55" s="238">
        <f t="shared" si="10"/>
        <v>420.24</v>
      </c>
      <c r="Q55" s="247"/>
      <c r="R55" s="247"/>
      <c r="S55" s="247"/>
      <c r="T55" s="247"/>
      <c r="U55" s="247"/>
      <c r="V55" s="247"/>
      <c r="W55" s="247"/>
      <c r="X55" s="247"/>
      <c r="Y55" s="247"/>
      <c r="Z55" s="247"/>
    </row>
    <row r="56" ht="18.75" hidden="1" customHeight="1" spans="1:26">
      <c r="A56" s="119">
        <v>3</v>
      </c>
      <c r="B56" s="217" t="s">
        <v>220</v>
      </c>
      <c r="C56" s="119"/>
      <c r="D56" s="119">
        <v>138.26</v>
      </c>
      <c r="E56" s="218">
        <v>146.1</v>
      </c>
      <c r="F56" s="218">
        <v>203.87</v>
      </c>
      <c r="G56" s="218"/>
      <c r="H56" s="218"/>
      <c r="I56" s="218"/>
      <c r="J56" s="218"/>
      <c r="K56" s="218"/>
      <c r="L56" s="218"/>
      <c r="M56" s="218"/>
      <c r="N56" s="218"/>
      <c r="O56" s="218"/>
      <c r="P56" s="238">
        <f t="shared" si="10"/>
        <v>488.23</v>
      </c>
      <c r="Q56" s="247"/>
      <c r="R56" s="247"/>
      <c r="S56" s="247"/>
      <c r="T56" s="247"/>
      <c r="U56" s="247"/>
      <c r="V56" s="247"/>
      <c r="W56" s="247"/>
      <c r="X56" s="247"/>
      <c r="Y56" s="247"/>
      <c r="Z56" s="247"/>
    </row>
    <row r="57" ht="18.75" hidden="1" customHeight="1" spans="1:26">
      <c r="A57" s="214">
        <v>4</v>
      </c>
      <c r="B57" s="217" t="s">
        <v>432</v>
      </c>
      <c r="C57" s="218"/>
      <c r="D57" s="218">
        <v>163.6</v>
      </c>
      <c r="E57" s="218">
        <v>179.11</v>
      </c>
      <c r="F57" s="218">
        <v>256.6</v>
      </c>
      <c r="G57" s="218"/>
      <c r="H57" s="218"/>
      <c r="I57" s="218"/>
      <c r="J57" s="218"/>
      <c r="K57" s="218"/>
      <c r="L57" s="218"/>
      <c r="M57" s="218"/>
      <c r="N57" s="218"/>
      <c r="O57" s="218"/>
      <c r="P57" s="238">
        <f t="shared" si="10"/>
        <v>599.31</v>
      </c>
      <c r="Q57" s="247"/>
      <c r="R57" s="247"/>
      <c r="S57" s="247"/>
      <c r="T57" s="247"/>
      <c r="U57" s="247"/>
      <c r="V57" s="247"/>
      <c r="W57" s="247"/>
      <c r="X57" s="247"/>
      <c r="Y57" s="247"/>
      <c r="Z57" s="247"/>
    </row>
    <row r="58" ht="18.75" hidden="1" customHeight="1" spans="1:26">
      <c r="A58" s="227">
        <v>5</v>
      </c>
      <c r="B58" s="228" t="s">
        <v>433</v>
      </c>
      <c r="C58" s="261"/>
      <c r="D58" s="261">
        <v>150.04</v>
      </c>
      <c r="E58" s="229">
        <v>159.21</v>
      </c>
      <c r="F58" s="229">
        <v>151.16</v>
      </c>
      <c r="G58" s="229"/>
      <c r="H58" s="229"/>
      <c r="I58" s="229"/>
      <c r="J58" s="229"/>
      <c r="K58" s="229"/>
      <c r="L58" s="229"/>
      <c r="M58" s="229"/>
      <c r="N58" s="229"/>
      <c r="O58" s="229"/>
      <c r="P58" s="238">
        <f t="shared" si="10"/>
        <v>460.41</v>
      </c>
      <c r="Q58" s="247"/>
      <c r="R58" s="247"/>
      <c r="S58" s="247"/>
      <c r="T58" s="247"/>
      <c r="U58" s="247"/>
      <c r="V58" s="247"/>
      <c r="W58" s="247"/>
      <c r="X58" s="247"/>
      <c r="Y58" s="247"/>
      <c r="Z58" s="247"/>
    </row>
    <row r="59" ht="18.75" hidden="1" customHeight="1" spans="1:26">
      <c r="A59" s="219" t="s">
        <v>434</v>
      </c>
      <c r="B59" s="220"/>
      <c r="C59" s="262">
        <f t="shared" ref="C59:P59" si="11">SUM(C54:C58)</f>
        <v>0</v>
      </c>
      <c r="D59" s="221">
        <f t="shared" si="11"/>
        <v>693.32</v>
      </c>
      <c r="E59" s="221">
        <f t="shared" si="11"/>
        <v>735.54</v>
      </c>
      <c r="F59" s="221">
        <f t="shared" si="11"/>
        <v>968.29</v>
      </c>
      <c r="G59" s="221">
        <f t="shared" si="11"/>
        <v>0</v>
      </c>
      <c r="H59" s="221">
        <f t="shared" si="11"/>
        <v>0</v>
      </c>
      <c r="I59" s="221">
        <f t="shared" si="11"/>
        <v>0</v>
      </c>
      <c r="J59" s="221">
        <f t="shared" si="11"/>
        <v>0</v>
      </c>
      <c r="K59" s="221">
        <f t="shared" si="11"/>
        <v>0</v>
      </c>
      <c r="L59" s="221">
        <f t="shared" si="11"/>
        <v>0</v>
      </c>
      <c r="M59" s="221">
        <f t="shared" si="11"/>
        <v>0</v>
      </c>
      <c r="N59" s="221">
        <f t="shared" si="11"/>
        <v>0</v>
      </c>
      <c r="O59" s="221">
        <f t="shared" si="11"/>
        <v>0</v>
      </c>
      <c r="P59" s="221">
        <f t="shared" si="11"/>
        <v>2397.15</v>
      </c>
      <c r="Q59" s="230"/>
      <c r="R59" s="230"/>
      <c r="S59" s="230"/>
      <c r="T59" s="230"/>
      <c r="U59" s="230"/>
      <c r="V59" s="230"/>
      <c r="W59" s="230"/>
      <c r="X59" s="230"/>
      <c r="Y59" s="230"/>
      <c r="Z59" s="230"/>
    </row>
    <row r="60" ht="18.75" customHeight="1" spans="1:26">
      <c r="A60" s="214">
        <v>1</v>
      </c>
      <c r="B60" s="215" t="s">
        <v>16</v>
      </c>
      <c r="C60" s="214"/>
      <c r="D60" s="214">
        <v>112.19</v>
      </c>
      <c r="E60" s="216">
        <v>119.01</v>
      </c>
      <c r="F60" s="216">
        <v>103.66</v>
      </c>
      <c r="G60" s="216">
        <v>138.37</v>
      </c>
      <c r="H60" s="216">
        <v>140.69</v>
      </c>
      <c r="I60" s="216">
        <v>130.88</v>
      </c>
      <c r="J60" s="216">
        <v>147.59</v>
      </c>
      <c r="K60" s="216">
        <v>129.45</v>
      </c>
      <c r="L60" s="216">
        <v>130.9</v>
      </c>
      <c r="M60" s="216">
        <v>117.33</v>
      </c>
      <c r="N60" s="216">
        <v>104.37</v>
      </c>
      <c r="O60" s="216">
        <v>130.926</v>
      </c>
      <c r="P60" s="238">
        <f t="shared" ref="P60:P64" si="12">SUM(D60:O60)</f>
        <v>1505.366</v>
      </c>
      <c r="Q60" s="247"/>
      <c r="R60" s="247"/>
      <c r="S60" s="247"/>
      <c r="T60" s="247"/>
      <c r="U60" s="247"/>
      <c r="V60" s="247"/>
      <c r="W60" s="247"/>
      <c r="X60" s="247"/>
      <c r="Y60" s="247"/>
      <c r="Z60" s="247"/>
    </row>
    <row r="61" ht="18.75" customHeight="1" spans="1:26">
      <c r="A61" s="214">
        <v>2</v>
      </c>
      <c r="B61" s="217" t="s">
        <v>18</v>
      </c>
      <c r="C61" s="119"/>
      <c r="D61" s="119">
        <v>67.16</v>
      </c>
      <c r="E61" s="218">
        <v>67.87</v>
      </c>
      <c r="F61" s="218">
        <v>71.29</v>
      </c>
      <c r="G61" s="218">
        <v>73.72</v>
      </c>
      <c r="H61" s="218">
        <v>72.4</v>
      </c>
      <c r="I61" s="218">
        <v>98.84</v>
      </c>
      <c r="J61" s="218">
        <v>116.94</v>
      </c>
      <c r="K61" s="218">
        <v>112.64</v>
      </c>
      <c r="L61" s="218">
        <v>102.12</v>
      </c>
      <c r="M61" s="218">
        <v>89.78</v>
      </c>
      <c r="N61" s="218">
        <v>80.79</v>
      </c>
      <c r="O61" s="218">
        <v>82.721</v>
      </c>
      <c r="P61" s="238">
        <f t="shared" si="12"/>
        <v>1036.271</v>
      </c>
      <c r="Q61" s="247"/>
      <c r="R61" s="247"/>
      <c r="S61" s="247"/>
      <c r="T61" s="247"/>
      <c r="U61" s="247"/>
      <c r="V61" s="247"/>
      <c r="W61" s="247"/>
      <c r="X61" s="247"/>
      <c r="Y61" s="247"/>
      <c r="Z61" s="247"/>
    </row>
    <row r="62" ht="18.75" customHeight="1" spans="1:26">
      <c r="A62" s="214">
        <v>3</v>
      </c>
      <c r="B62" s="217" t="s">
        <v>17</v>
      </c>
      <c r="C62" s="119"/>
      <c r="D62" s="119">
        <v>49.19</v>
      </c>
      <c r="E62" s="218">
        <v>74.55</v>
      </c>
      <c r="F62" s="218">
        <v>57.13</v>
      </c>
      <c r="G62" s="218">
        <v>130.23</v>
      </c>
      <c r="H62" s="218">
        <v>105.77</v>
      </c>
      <c r="I62" s="218">
        <v>52.26</v>
      </c>
      <c r="J62" s="218">
        <v>63.76</v>
      </c>
      <c r="K62" s="218">
        <v>65.17</v>
      </c>
      <c r="L62" s="218">
        <v>63.75</v>
      </c>
      <c r="M62" s="218">
        <v>68.73</v>
      </c>
      <c r="N62" s="218">
        <v>44.99</v>
      </c>
      <c r="O62" s="218">
        <v>59.738</v>
      </c>
      <c r="P62" s="238">
        <f t="shared" si="12"/>
        <v>835.268</v>
      </c>
      <c r="Q62" s="247"/>
      <c r="R62" s="247"/>
      <c r="S62" s="247"/>
      <c r="T62" s="247"/>
      <c r="U62" s="247"/>
      <c r="V62" s="247"/>
      <c r="W62" s="247"/>
      <c r="X62" s="247"/>
      <c r="Y62" s="247"/>
      <c r="Z62" s="247"/>
    </row>
    <row r="63" ht="18.75" customHeight="1" spans="1:26">
      <c r="A63" s="214">
        <v>4</v>
      </c>
      <c r="B63" s="217" t="s">
        <v>15</v>
      </c>
      <c r="C63" s="218"/>
      <c r="D63" s="218">
        <v>131.3</v>
      </c>
      <c r="E63" s="218">
        <v>130.2</v>
      </c>
      <c r="F63" s="218">
        <v>116.56</v>
      </c>
      <c r="G63" s="218">
        <v>157.45</v>
      </c>
      <c r="H63" s="218">
        <v>207.12</v>
      </c>
      <c r="I63" s="218">
        <v>261.18</v>
      </c>
      <c r="J63" s="218">
        <v>230.71</v>
      </c>
      <c r="K63" s="218">
        <v>196.07</v>
      </c>
      <c r="L63" s="218">
        <v>174.59</v>
      </c>
      <c r="M63" s="218">
        <v>159.79</v>
      </c>
      <c r="N63" s="218">
        <v>136.74</v>
      </c>
      <c r="O63" s="218">
        <v>156.573</v>
      </c>
      <c r="P63" s="238">
        <f t="shared" si="12"/>
        <v>2058.283</v>
      </c>
      <c r="Q63" s="247"/>
      <c r="R63" s="247"/>
      <c r="S63" s="247"/>
      <c r="T63" s="247"/>
      <c r="U63" s="247"/>
      <c r="V63" s="247"/>
      <c r="W63" s="247"/>
      <c r="X63" s="247"/>
      <c r="Y63" s="247"/>
      <c r="Z63" s="247"/>
    </row>
    <row r="64" ht="18.75" customHeight="1" spans="1:26">
      <c r="A64" s="214">
        <v>5</v>
      </c>
      <c r="B64" s="217" t="s">
        <v>14</v>
      </c>
      <c r="C64" s="119"/>
      <c r="D64" s="119">
        <v>111.83</v>
      </c>
      <c r="E64" s="218">
        <v>129.46</v>
      </c>
      <c r="F64" s="218">
        <v>193.67</v>
      </c>
      <c r="G64" s="218">
        <v>240.51</v>
      </c>
      <c r="H64" s="218">
        <v>234.58</v>
      </c>
      <c r="I64" s="218">
        <v>255.99</v>
      </c>
      <c r="J64" s="218">
        <v>245.52</v>
      </c>
      <c r="K64" s="218">
        <v>276.86</v>
      </c>
      <c r="L64" s="218">
        <v>237.61</v>
      </c>
      <c r="M64" s="218">
        <v>208.42</v>
      </c>
      <c r="N64" s="218">
        <v>167.65</v>
      </c>
      <c r="O64" s="218">
        <v>161.287</v>
      </c>
      <c r="P64" s="238">
        <f t="shared" si="12"/>
        <v>2463.387</v>
      </c>
      <c r="Q64" s="247"/>
      <c r="R64" s="247"/>
      <c r="S64" s="247"/>
      <c r="T64" s="247"/>
      <c r="U64" s="247"/>
      <c r="V64" s="247"/>
      <c r="W64" s="247"/>
      <c r="X64" s="247"/>
      <c r="Y64" s="247"/>
      <c r="Z64" s="247"/>
    </row>
    <row r="65" ht="18.75" customHeight="1" spans="1:26">
      <c r="A65" s="97" t="s">
        <v>19</v>
      </c>
      <c r="B65" s="35"/>
      <c r="C65" s="98">
        <f t="shared" ref="C65:P65" si="13">SUM(C60:C64)</f>
        <v>0</v>
      </c>
      <c r="D65" s="98">
        <f t="shared" si="13"/>
        <v>471.67</v>
      </c>
      <c r="E65" s="100">
        <f t="shared" si="13"/>
        <v>521.09</v>
      </c>
      <c r="F65" s="100">
        <f t="shared" si="13"/>
        <v>542.31</v>
      </c>
      <c r="G65" s="100">
        <f t="shared" si="13"/>
        <v>740.28</v>
      </c>
      <c r="H65" s="100">
        <f t="shared" si="13"/>
        <v>760.56</v>
      </c>
      <c r="I65" s="100">
        <f t="shared" si="13"/>
        <v>799.15</v>
      </c>
      <c r="J65" s="100">
        <f t="shared" si="13"/>
        <v>804.52</v>
      </c>
      <c r="K65" s="100">
        <f t="shared" si="13"/>
        <v>780.19</v>
      </c>
      <c r="L65" s="100">
        <f t="shared" si="13"/>
        <v>708.97</v>
      </c>
      <c r="M65" s="100">
        <f t="shared" si="13"/>
        <v>644.05</v>
      </c>
      <c r="N65" s="100">
        <f t="shared" si="13"/>
        <v>534.54</v>
      </c>
      <c r="O65" s="100">
        <f t="shared" si="13"/>
        <v>591.245</v>
      </c>
      <c r="P65" s="224">
        <f t="shared" si="13"/>
        <v>7898.575</v>
      </c>
      <c r="Q65" s="230"/>
      <c r="R65" s="230"/>
      <c r="S65" s="230"/>
      <c r="T65" s="230"/>
      <c r="U65" s="230"/>
      <c r="V65" s="230"/>
      <c r="W65" s="230"/>
      <c r="X65" s="230"/>
      <c r="Y65" s="230"/>
      <c r="Z65" s="230"/>
    </row>
    <row r="66" ht="18.75" hidden="1" customHeight="1" spans="1:26">
      <c r="A66" s="97" t="s">
        <v>460</v>
      </c>
      <c r="B66" s="35"/>
      <c r="C66" s="100">
        <f t="shared" ref="C66:P66" si="14">C59+C65</f>
        <v>0</v>
      </c>
      <c r="D66" s="100">
        <f t="shared" si="14"/>
        <v>1164.99</v>
      </c>
      <c r="E66" s="100">
        <f t="shared" si="14"/>
        <v>1256.63</v>
      </c>
      <c r="F66" s="100">
        <f t="shared" si="14"/>
        <v>1510.6</v>
      </c>
      <c r="G66" s="100">
        <f t="shared" si="14"/>
        <v>740.28</v>
      </c>
      <c r="H66" s="100">
        <f t="shared" si="14"/>
        <v>760.56</v>
      </c>
      <c r="I66" s="100">
        <f t="shared" si="14"/>
        <v>799.15</v>
      </c>
      <c r="J66" s="100">
        <f t="shared" si="14"/>
        <v>804.52</v>
      </c>
      <c r="K66" s="100">
        <f t="shared" si="14"/>
        <v>780.19</v>
      </c>
      <c r="L66" s="100">
        <f t="shared" si="14"/>
        <v>708.97</v>
      </c>
      <c r="M66" s="100">
        <f t="shared" si="14"/>
        <v>644.05</v>
      </c>
      <c r="N66" s="100">
        <f t="shared" si="14"/>
        <v>534.54</v>
      </c>
      <c r="O66" s="100">
        <f t="shared" si="14"/>
        <v>591.245</v>
      </c>
      <c r="P66" s="224">
        <f t="shared" si="14"/>
        <v>10295.725</v>
      </c>
      <c r="Q66" s="230"/>
      <c r="R66" s="230"/>
      <c r="S66" s="230"/>
      <c r="T66" s="230"/>
      <c r="U66" s="230"/>
      <c r="V66" s="230"/>
      <c r="W66" s="230"/>
      <c r="X66" s="230"/>
      <c r="Y66" s="230"/>
      <c r="Z66" s="230"/>
    </row>
    <row r="67" ht="15.75" customHeight="1" spans="1:26">
      <c r="A67" s="266"/>
      <c r="B67" s="266"/>
      <c r="C67" s="266"/>
      <c r="D67" s="266"/>
      <c r="E67" s="266"/>
      <c r="F67" s="266"/>
      <c r="G67" s="266"/>
      <c r="H67" s="266"/>
      <c r="I67" s="266"/>
      <c r="J67" s="266"/>
      <c r="K67" s="266"/>
      <c r="L67" s="266"/>
      <c r="M67" s="266"/>
      <c r="N67" s="266"/>
      <c r="O67" s="266"/>
      <c r="P67" s="273"/>
      <c r="Q67" s="200"/>
      <c r="R67" s="200"/>
      <c r="S67" s="200"/>
      <c r="T67" s="200"/>
      <c r="U67" s="200"/>
      <c r="V67" s="200"/>
      <c r="W67" s="200"/>
      <c r="X67" s="200"/>
      <c r="Y67" s="200"/>
      <c r="Z67" s="200"/>
    </row>
    <row r="68" ht="15.75" customHeight="1" spans="1:26">
      <c r="A68" s="200"/>
      <c r="B68" s="200"/>
      <c r="C68" s="200"/>
      <c r="D68" s="200"/>
      <c r="E68" s="200"/>
      <c r="F68" s="200"/>
      <c r="G68" s="200"/>
      <c r="H68" s="200"/>
      <c r="I68" s="200"/>
      <c r="J68" s="200"/>
      <c r="K68" s="200"/>
      <c r="L68" s="200"/>
      <c r="M68" s="200"/>
      <c r="N68" s="200"/>
      <c r="O68" s="200"/>
      <c r="P68" s="230"/>
      <c r="Q68" s="200"/>
      <c r="R68" s="200"/>
      <c r="S68" s="200"/>
      <c r="T68" s="200"/>
      <c r="U68" s="200"/>
      <c r="V68" s="200"/>
      <c r="W68" s="200"/>
      <c r="X68" s="200"/>
      <c r="Y68" s="200"/>
      <c r="Z68" s="200"/>
    </row>
    <row r="69" ht="27" customHeight="1" spans="1:26">
      <c r="A69" s="200"/>
      <c r="B69" s="250" t="s">
        <v>474</v>
      </c>
      <c r="D69" s="267">
        <f t="shared" ref="D69:O69" si="15">D65-D47</f>
        <v>14.95</v>
      </c>
      <c r="E69" s="267">
        <f t="shared" si="15"/>
        <v>82.95</v>
      </c>
      <c r="F69" s="267">
        <f t="shared" si="15"/>
        <v>101.51</v>
      </c>
      <c r="G69" s="267">
        <f t="shared" si="15"/>
        <v>257.84</v>
      </c>
      <c r="H69" s="267">
        <f t="shared" si="15"/>
        <v>244.28</v>
      </c>
      <c r="I69" s="267">
        <f t="shared" si="15"/>
        <v>250.67</v>
      </c>
      <c r="J69" s="267">
        <f t="shared" si="15"/>
        <v>208.54</v>
      </c>
      <c r="K69" s="267">
        <f t="shared" si="15"/>
        <v>247.59</v>
      </c>
      <c r="L69" s="267">
        <f t="shared" si="15"/>
        <v>189.48</v>
      </c>
      <c r="M69" s="267">
        <f t="shared" si="15"/>
        <v>140.19</v>
      </c>
      <c r="N69" s="267">
        <f t="shared" si="15"/>
        <v>49.4</v>
      </c>
      <c r="O69" s="267">
        <f t="shared" si="15"/>
        <v>108.275</v>
      </c>
      <c r="P69" s="230"/>
      <c r="Q69" s="200"/>
      <c r="R69" s="200"/>
      <c r="S69" s="200"/>
      <c r="T69" s="200"/>
      <c r="U69" s="200"/>
      <c r="V69" s="200"/>
      <c r="W69" s="200"/>
      <c r="X69" s="200"/>
      <c r="Y69" s="200"/>
      <c r="Z69" s="200"/>
    </row>
    <row r="70" ht="15.75" customHeight="1" spans="1:26">
      <c r="A70" s="200"/>
      <c r="B70" s="200"/>
      <c r="C70" s="200"/>
      <c r="D70" s="200"/>
      <c r="E70" s="200"/>
      <c r="F70" s="200"/>
      <c r="G70" s="200"/>
      <c r="H70" s="200"/>
      <c r="I70" s="200"/>
      <c r="J70" s="200"/>
      <c r="K70" s="200"/>
      <c r="L70" s="200"/>
      <c r="M70" s="200"/>
      <c r="N70" s="200"/>
      <c r="O70" s="200"/>
      <c r="P70" s="230"/>
      <c r="Q70" s="200"/>
      <c r="R70" s="200"/>
      <c r="S70" s="200"/>
      <c r="T70" s="200"/>
      <c r="U70" s="200"/>
      <c r="V70" s="200"/>
      <c r="W70" s="200"/>
      <c r="X70" s="200"/>
      <c r="Y70" s="200"/>
      <c r="Z70" s="200"/>
    </row>
    <row r="71" ht="15.75" customHeight="1" spans="1:26">
      <c r="A71" s="226" t="s">
        <v>475</v>
      </c>
      <c r="Q71" s="247"/>
      <c r="R71" s="247"/>
      <c r="S71" s="247"/>
      <c r="T71" s="247"/>
      <c r="U71" s="247"/>
      <c r="V71" s="247"/>
      <c r="W71" s="247"/>
      <c r="X71" s="247"/>
      <c r="Y71" s="247"/>
      <c r="Z71" s="247"/>
    </row>
    <row r="72" ht="6" customHeight="1" spans="1:26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92"/>
      <c r="Q72" s="247"/>
      <c r="R72" s="247"/>
      <c r="S72" s="247"/>
      <c r="T72" s="247"/>
      <c r="U72" s="247"/>
      <c r="V72" s="247"/>
      <c r="W72" s="247"/>
      <c r="X72" s="247"/>
      <c r="Y72" s="247"/>
      <c r="Z72" s="247"/>
    </row>
    <row r="73" ht="15.75" customHeight="1" spans="1:26">
      <c r="A73" s="212" t="s">
        <v>169</v>
      </c>
      <c r="B73" s="212" t="s">
        <v>83</v>
      </c>
      <c r="C73" s="212" t="s">
        <v>417</v>
      </c>
      <c r="D73" s="212" t="s">
        <v>476</v>
      </c>
      <c r="E73" s="212" t="s">
        <v>477</v>
      </c>
      <c r="F73" s="212" t="s">
        <v>478</v>
      </c>
      <c r="G73" s="212" t="s">
        <v>479</v>
      </c>
      <c r="H73" s="212" t="s">
        <v>480</v>
      </c>
      <c r="I73" s="212" t="s">
        <v>481</v>
      </c>
      <c r="J73" s="212" t="s">
        <v>482</v>
      </c>
      <c r="K73" s="212" t="s">
        <v>483</v>
      </c>
      <c r="L73" s="212" t="s">
        <v>484</v>
      </c>
      <c r="M73" s="212" t="s">
        <v>485</v>
      </c>
      <c r="N73" s="212" t="s">
        <v>486</v>
      </c>
      <c r="O73" s="212" t="s">
        <v>487</v>
      </c>
      <c r="P73" s="212" t="s">
        <v>6</v>
      </c>
      <c r="Q73" s="246"/>
      <c r="R73" s="246"/>
      <c r="S73" s="246"/>
      <c r="T73" s="246"/>
      <c r="U73" s="246"/>
      <c r="V73" s="246"/>
      <c r="W73" s="246"/>
      <c r="X73" s="246"/>
      <c r="Y73" s="246"/>
      <c r="Z73" s="246"/>
    </row>
    <row r="74" ht="3.75" customHeight="1" spans="1:26">
      <c r="A74" s="213"/>
      <c r="B74" s="213"/>
      <c r="C74" s="213"/>
      <c r="D74" s="213"/>
      <c r="E74" s="213"/>
      <c r="F74" s="213"/>
      <c r="G74" s="213"/>
      <c r="H74" s="213"/>
      <c r="I74" s="213"/>
      <c r="J74" s="213"/>
      <c r="K74" s="213"/>
      <c r="L74" s="213"/>
      <c r="M74" s="213"/>
      <c r="N74" s="213"/>
      <c r="O74" s="213"/>
      <c r="P74" s="237"/>
      <c r="Q74" s="247"/>
      <c r="R74" s="247"/>
      <c r="S74" s="247"/>
      <c r="T74" s="247"/>
      <c r="U74" s="247"/>
      <c r="V74" s="247"/>
      <c r="W74" s="247"/>
      <c r="X74" s="247"/>
      <c r="Y74" s="247"/>
      <c r="Z74" s="247"/>
    </row>
    <row r="75" ht="18.75" hidden="1" customHeight="1" spans="1:26">
      <c r="A75" s="214">
        <v>1</v>
      </c>
      <c r="B75" s="215" t="s">
        <v>430</v>
      </c>
      <c r="C75" s="214"/>
      <c r="D75" s="214">
        <v>126.47</v>
      </c>
      <c r="E75" s="216">
        <v>133.76</v>
      </c>
      <c r="F75" s="216">
        <v>168.73</v>
      </c>
      <c r="G75" s="216"/>
      <c r="H75" s="216"/>
      <c r="I75" s="216"/>
      <c r="J75" s="216"/>
      <c r="K75" s="216"/>
      <c r="L75" s="216"/>
      <c r="M75" s="216"/>
      <c r="N75" s="216"/>
      <c r="O75" s="216"/>
      <c r="P75" s="238">
        <f t="shared" ref="P75:P79" si="16">SUM(D75:O75)</f>
        <v>428.96</v>
      </c>
      <c r="Q75" s="247"/>
      <c r="R75" s="247"/>
      <c r="S75" s="247"/>
      <c r="T75" s="247"/>
      <c r="U75" s="247"/>
      <c r="V75" s="247"/>
      <c r="W75" s="247"/>
      <c r="X75" s="247"/>
      <c r="Y75" s="247"/>
      <c r="Z75" s="247"/>
    </row>
    <row r="76" ht="18.75" hidden="1" customHeight="1" spans="1:26">
      <c r="A76" s="119">
        <v>2</v>
      </c>
      <c r="B76" s="217" t="s">
        <v>431</v>
      </c>
      <c r="C76" s="119"/>
      <c r="D76" s="119">
        <v>114.95</v>
      </c>
      <c r="E76" s="218">
        <v>117.36</v>
      </c>
      <c r="F76" s="218">
        <v>187.93</v>
      </c>
      <c r="G76" s="218"/>
      <c r="H76" s="218"/>
      <c r="I76" s="218"/>
      <c r="J76" s="218"/>
      <c r="K76" s="218"/>
      <c r="L76" s="218"/>
      <c r="M76" s="218"/>
      <c r="N76" s="218"/>
      <c r="O76" s="218"/>
      <c r="P76" s="238">
        <f t="shared" si="16"/>
        <v>420.24</v>
      </c>
      <c r="Q76" s="247"/>
      <c r="R76" s="247"/>
      <c r="S76" s="247"/>
      <c r="T76" s="247"/>
      <c r="U76" s="247"/>
      <c r="V76" s="247"/>
      <c r="W76" s="247"/>
      <c r="X76" s="247"/>
      <c r="Y76" s="247"/>
      <c r="Z76" s="247"/>
    </row>
    <row r="77" ht="18.75" hidden="1" customHeight="1" spans="1:26">
      <c r="A77" s="119">
        <v>3</v>
      </c>
      <c r="B77" s="217" t="s">
        <v>220</v>
      </c>
      <c r="C77" s="119"/>
      <c r="D77" s="119">
        <v>138.26</v>
      </c>
      <c r="E77" s="218">
        <v>146.1</v>
      </c>
      <c r="F77" s="218">
        <v>203.87</v>
      </c>
      <c r="G77" s="218"/>
      <c r="H77" s="218"/>
      <c r="I77" s="218"/>
      <c r="J77" s="218"/>
      <c r="K77" s="218"/>
      <c r="L77" s="218"/>
      <c r="M77" s="218"/>
      <c r="N77" s="218"/>
      <c r="O77" s="218"/>
      <c r="P77" s="238">
        <f t="shared" si="16"/>
        <v>488.23</v>
      </c>
      <c r="Q77" s="247"/>
      <c r="R77" s="247"/>
      <c r="S77" s="247"/>
      <c r="T77" s="247"/>
      <c r="U77" s="247"/>
      <c r="V77" s="247"/>
      <c r="W77" s="247"/>
      <c r="X77" s="247"/>
      <c r="Y77" s="247"/>
      <c r="Z77" s="247"/>
    </row>
    <row r="78" ht="18.75" hidden="1" customHeight="1" spans="1:26">
      <c r="A78" s="214">
        <v>4</v>
      </c>
      <c r="B78" s="217" t="s">
        <v>432</v>
      </c>
      <c r="C78" s="218"/>
      <c r="D78" s="218">
        <v>163.6</v>
      </c>
      <c r="E78" s="218">
        <v>179.11</v>
      </c>
      <c r="F78" s="218">
        <v>256.6</v>
      </c>
      <c r="G78" s="218"/>
      <c r="H78" s="218"/>
      <c r="I78" s="218"/>
      <c r="J78" s="218"/>
      <c r="K78" s="218"/>
      <c r="L78" s="218"/>
      <c r="M78" s="218"/>
      <c r="N78" s="218"/>
      <c r="O78" s="218"/>
      <c r="P78" s="238">
        <f t="shared" si="16"/>
        <v>599.31</v>
      </c>
      <c r="Q78" s="247"/>
      <c r="R78" s="247"/>
      <c r="S78" s="247"/>
      <c r="T78" s="247"/>
      <c r="U78" s="247"/>
      <c r="V78" s="247"/>
      <c r="W78" s="247"/>
      <c r="X78" s="247"/>
      <c r="Y78" s="247"/>
      <c r="Z78" s="247"/>
    </row>
    <row r="79" ht="18.75" hidden="1" customHeight="1" spans="1:26">
      <c r="A79" s="227">
        <v>5</v>
      </c>
      <c r="B79" s="228" t="s">
        <v>433</v>
      </c>
      <c r="C79" s="261"/>
      <c r="D79" s="261">
        <v>150.04</v>
      </c>
      <c r="E79" s="229">
        <v>159.21</v>
      </c>
      <c r="F79" s="229">
        <v>151.16</v>
      </c>
      <c r="G79" s="229"/>
      <c r="H79" s="229"/>
      <c r="I79" s="229"/>
      <c r="J79" s="229"/>
      <c r="K79" s="229"/>
      <c r="L79" s="229"/>
      <c r="M79" s="229"/>
      <c r="N79" s="229"/>
      <c r="O79" s="229"/>
      <c r="P79" s="238">
        <f t="shared" si="16"/>
        <v>460.41</v>
      </c>
      <c r="Q79" s="247"/>
      <c r="R79" s="247"/>
      <c r="S79" s="247"/>
      <c r="T79" s="247"/>
      <c r="U79" s="247"/>
      <c r="V79" s="247"/>
      <c r="W79" s="247"/>
      <c r="X79" s="247"/>
      <c r="Y79" s="247"/>
      <c r="Z79" s="247"/>
    </row>
    <row r="80" ht="18.75" hidden="1" customHeight="1" spans="1:26">
      <c r="A80" s="219" t="s">
        <v>434</v>
      </c>
      <c r="B80" s="220"/>
      <c r="C80" s="262">
        <f t="shared" ref="C80:P80" si="17">SUM(C75:C79)</f>
        <v>0</v>
      </c>
      <c r="D80" s="221">
        <f t="shared" si="17"/>
        <v>693.32</v>
      </c>
      <c r="E80" s="221">
        <f t="shared" si="17"/>
        <v>735.54</v>
      </c>
      <c r="F80" s="221">
        <f t="shared" si="17"/>
        <v>968.29</v>
      </c>
      <c r="G80" s="221">
        <f t="shared" si="17"/>
        <v>0</v>
      </c>
      <c r="H80" s="221">
        <f t="shared" si="17"/>
        <v>0</v>
      </c>
      <c r="I80" s="221">
        <f t="shared" si="17"/>
        <v>0</v>
      </c>
      <c r="J80" s="221">
        <f t="shared" si="17"/>
        <v>0</v>
      </c>
      <c r="K80" s="221">
        <f t="shared" si="17"/>
        <v>0</v>
      </c>
      <c r="L80" s="221">
        <f t="shared" si="17"/>
        <v>0</v>
      </c>
      <c r="M80" s="221">
        <f t="shared" si="17"/>
        <v>0</v>
      </c>
      <c r="N80" s="221">
        <f t="shared" si="17"/>
        <v>0</v>
      </c>
      <c r="O80" s="221">
        <f t="shared" si="17"/>
        <v>0</v>
      </c>
      <c r="P80" s="221">
        <f t="shared" si="17"/>
        <v>2397.15</v>
      </c>
      <c r="Q80" s="230"/>
      <c r="R80" s="230"/>
      <c r="S80" s="230"/>
      <c r="T80" s="230"/>
      <c r="U80" s="230"/>
      <c r="V80" s="230"/>
      <c r="W80" s="230"/>
      <c r="X80" s="230"/>
      <c r="Y80" s="230"/>
      <c r="Z80" s="230"/>
    </row>
    <row r="81" ht="18.75" customHeight="1" spans="1:26">
      <c r="A81" s="214">
        <v>1</v>
      </c>
      <c r="B81" s="215" t="s">
        <v>16</v>
      </c>
      <c r="C81" s="268">
        <v>199.01</v>
      </c>
      <c r="D81" s="214">
        <v>116.736</v>
      </c>
      <c r="E81" s="216">
        <v>236.774</v>
      </c>
      <c r="F81" s="216">
        <v>120.768</v>
      </c>
      <c r="G81" s="216">
        <v>129.805</v>
      </c>
      <c r="H81" s="216">
        <v>129.4</v>
      </c>
      <c r="I81" s="216">
        <v>144.008</v>
      </c>
      <c r="J81" s="216">
        <v>137.996</v>
      </c>
      <c r="K81" s="274">
        <v>63.698</v>
      </c>
      <c r="L81" s="275">
        <v>135.34</v>
      </c>
      <c r="M81" s="216">
        <v>122.257</v>
      </c>
      <c r="N81" s="216">
        <v>117.1531713</v>
      </c>
      <c r="O81" s="216">
        <v>115.557</v>
      </c>
      <c r="P81" s="238">
        <f t="shared" ref="P81:P85" si="18">SUM(D81:O81)</f>
        <v>1569.4921713</v>
      </c>
      <c r="Q81" s="247"/>
      <c r="R81" s="247"/>
      <c r="S81" s="247"/>
      <c r="T81" s="247"/>
      <c r="U81" s="247"/>
      <c r="V81" s="247"/>
      <c r="W81" s="247"/>
      <c r="X81" s="247"/>
      <c r="Y81" s="247"/>
      <c r="Z81" s="247"/>
    </row>
    <row r="82" ht="18.75" customHeight="1" spans="1:26">
      <c r="A82" s="214">
        <v>2</v>
      </c>
      <c r="B82" s="217" t="s">
        <v>18</v>
      </c>
      <c r="C82" s="269">
        <v>116.79</v>
      </c>
      <c r="D82" s="119">
        <v>83.781</v>
      </c>
      <c r="E82" s="119">
        <v>70.861</v>
      </c>
      <c r="F82" s="218">
        <v>82.171</v>
      </c>
      <c r="G82" s="218">
        <v>108.364</v>
      </c>
      <c r="H82" s="218">
        <v>105.71</v>
      </c>
      <c r="I82" s="218">
        <v>111.998</v>
      </c>
      <c r="J82" s="218">
        <v>111.218</v>
      </c>
      <c r="K82" s="276">
        <v>251.0058609</v>
      </c>
      <c r="L82" s="218">
        <v>105.35</v>
      </c>
      <c r="M82" s="218">
        <v>100.161</v>
      </c>
      <c r="N82" s="218">
        <v>89.2919242</v>
      </c>
      <c r="O82" s="218">
        <v>78.25</v>
      </c>
      <c r="P82" s="238">
        <f t="shared" si="18"/>
        <v>1298.1617851</v>
      </c>
      <c r="Q82" s="247"/>
      <c r="R82" s="247"/>
      <c r="S82" s="247"/>
      <c r="T82" s="247"/>
      <c r="U82" s="247"/>
      <c r="V82" s="247"/>
      <c r="W82" s="247"/>
      <c r="X82" s="247"/>
      <c r="Y82" s="247"/>
      <c r="Z82" s="247"/>
    </row>
    <row r="83" ht="18.75" customHeight="1" spans="1:26">
      <c r="A83" s="214">
        <v>3</v>
      </c>
      <c r="B83" s="217" t="s">
        <v>17</v>
      </c>
      <c r="C83" s="269">
        <v>85.3</v>
      </c>
      <c r="D83" s="119">
        <v>101.757</v>
      </c>
      <c r="E83" s="119">
        <v>133.662</v>
      </c>
      <c r="F83" s="218">
        <v>56.59</v>
      </c>
      <c r="G83" s="218">
        <v>60.071</v>
      </c>
      <c r="H83" s="218">
        <v>57.28</v>
      </c>
      <c r="I83" s="218">
        <v>62.453</v>
      </c>
      <c r="J83" s="218">
        <v>63.294</v>
      </c>
      <c r="K83" s="276">
        <v>117.966174</v>
      </c>
      <c r="L83" s="218">
        <v>72.55</v>
      </c>
      <c r="M83" s="218">
        <v>74.307</v>
      </c>
      <c r="N83" s="218">
        <v>65.5870794</v>
      </c>
      <c r="O83" s="218">
        <v>58.64</v>
      </c>
      <c r="P83" s="238">
        <f t="shared" si="18"/>
        <v>924.1572534</v>
      </c>
      <c r="Q83" s="247"/>
      <c r="R83" s="247"/>
      <c r="S83" s="247"/>
      <c r="T83" s="247"/>
      <c r="U83" s="247"/>
      <c r="V83" s="247"/>
      <c r="W83" s="247"/>
      <c r="X83" s="247"/>
      <c r="Y83" s="247"/>
      <c r="Z83" s="247"/>
    </row>
    <row r="84" ht="18.75" customHeight="1" spans="1:26">
      <c r="A84" s="214">
        <v>4</v>
      </c>
      <c r="B84" s="217" t="s">
        <v>15</v>
      </c>
      <c r="C84" s="270">
        <v>207.94</v>
      </c>
      <c r="D84" s="218">
        <v>142.563</v>
      </c>
      <c r="E84" s="218">
        <v>177.437</v>
      </c>
      <c r="F84" s="218">
        <v>156.27</v>
      </c>
      <c r="G84" s="218">
        <v>148.238</v>
      </c>
      <c r="H84" s="218">
        <v>145.78</v>
      </c>
      <c r="I84" s="218">
        <v>156.763</v>
      </c>
      <c r="J84" s="218">
        <v>160.171</v>
      </c>
      <c r="K84" s="276">
        <v>139.9459057</v>
      </c>
      <c r="L84" s="218">
        <v>165.27</v>
      </c>
      <c r="M84" s="218">
        <v>158.476</v>
      </c>
      <c r="N84" s="218">
        <v>146.0702673</v>
      </c>
      <c r="O84" s="218">
        <v>134.469</v>
      </c>
      <c r="P84" s="238">
        <f t="shared" si="18"/>
        <v>1831.453173</v>
      </c>
      <c r="Q84" s="247"/>
      <c r="R84" s="247"/>
      <c r="S84" s="247"/>
      <c r="T84" s="247"/>
      <c r="U84" s="247"/>
      <c r="V84" s="247"/>
      <c r="W84" s="247"/>
      <c r="X84" s="247"/>
      <c r="Y84" s="247"/>
      <c r="Z84" s="247"/>
    </row>
    <row r="85" ht="18.75" customHeight="1" spans="1:26">
      <c r="A85" s="214">
        <v>5</v>
      </c>
      <c r="B85" s="217" t="s">
        <v>14</v>
      </c>
      <c r="C85" s="269">
        <v>239.76</v>
      </c>
      <c r="D85" s="119">
        <v>164.358</v>
      </c>
      <c r="E85" s="218">
        <v>212.905</v>
      </c>
      <c r="F85" s="218">
        <v>200.817</v>
      </c>
      <c r="G85" s="218">
        <v>246.779</v>
      </c>
      <c r="H85" s="218">
        <v>265.38</v>
      </c>
      <c r="I85" s="218">
        <v>274.568</v>
      </c>
      <c r="J85" s="218">
        <v>277.572</v>
      </c>
      <c r="K85" s="276">
        <v>179.5847084</v>
      </c>
      <c r="L85" s="275">
        <v>255.4</v>
      </c>
      <c r="M85" s="218">
        <v>251.954</v>
      </c>
      <c r="N85" s="218">
        <v>218.6862998</v>
      </c>
      <c r="O85" s="218">
        <v>200.756</v>
      </c>
      <c r="P85" s="238">
        <f t="shared" si="18"/>
        <v>2748.7600082</v>
      </c>
      <c r="Q85" s="247"/>
      <c r="R85" s="247"/>
      <c r="S85" s="247"/>
      <c r="T85" s="247"/>
      <c r="U85" s="247"/>
      <c r="V85" s="247"/>
      <c r="W85" s="247"/>
      <c r="X85" s="247"/>
      <c r="Y85" s="247"/>
      <c r="Z85" s="247"/>
    </row>
    <row r="86" ht="18.75" customHeight="1" spans="1:26">
      <c r="A86" s="97" t="s">
        <v>19</v>
      </c>
      <c r="B86" s="35"/>
      <c r="C86" s="98">
        <f t="shared" ref="C86:P86" si="19">SUM(C81:C85)</f>
        <v>848.8</v>
      </c>
      <c r="D86" s="98">
        <f t="shared" si="19"/>
        <v>609.195</v>
      </c>
      <c r="E86" s="100">
        <f t="shared" si="19"/>
        <v>831.639</v>
      </c>
      <c r="F86" s="100">
        <f t="shared" si="19"/>
        <v>616.616</v>
      </c>
      <c r="G86" s="100">
        <f t="shared" si="19"/>
        <v>693.257</v>
      </c>
      <c r="H86" s="100">
        <f t="shared" si="19"/>
        <v>703.55</v>
      </c>
      <c r="I86" s="100">
        <f t="shared" si="19"/>
        <v>749.79</v>
      </c>
      <c r="J86" s="100">
        <f t="shared" si="19"/>
        <v>750.251</v>
      </c>
      <c r="K86" s="277">
        <f t="shared" si="19"/>
        <v>752.200649</v>
      </c>
      <c r="L86" s="98">
        <f t="shared" si="19"/>
        <v>733.91</v>
      </c>
      <c r="M86" s="100">
        <f t="shared" si="19"/>
        <v>707.155</v>
      </c>
      <c r="N86" s="100">
        <f t="shared" si="19"/>
        <v>636.788742</v>
      </c>
      <c r="O86" s="100">
        <f t="shared" si="19"/>
        <v>587.672</v>
      </c>
      <c r="P86" s="224">
        <f t="shared" si="19"/>
        <v>8372.024391</v>
      </c>
      <c r="Q86" s="230"/>
      <c r="R86" s="230"/>
      <c r="S86" s="230"/>
      <c r="T86" s="230"/>
      <c r="U86" s="230"/>
      <c r="V86" s="230"/>
      <c r="W86" s="230"/>
      <c r="X86" s="230"/>
      <c r="Y86" s="230"/>
      <c r="Z86" s="230"/>
    </row>
    <row r="87" ht="15.75" customHeight="1" spans="1:26">
      <c r="A87" s="200"/>
      <c r="B87" s="200"/>
      <c r="C87" s="200"/>
      <c r="D87" s="200"/>
      <c r="E87" s="200"/>
      <c r="F87" s="200"/>
      <c r="G87" s="200"/>
      <c r="H87" s="200"/>
      <c r="I87" s="200"/>
      <c r="J87" s="200"/>
      <c r="K87" s="200"/>
      <c r="L87" s="200"/>
      <c r="M87" s="200"/>
      <c r="N87" s="200"/>
      <c r="O87" s="200"/>
      <c r="P87" s="230"/>
      <c r="Q87" s="200"/>
      <c r="R87" s="200"/>
      <c r="S87" s="200"/>
      <c r="T87" s="200"/>
      <c r="U87" s="200"/>
      <c r="V87" s="200"/>
      <c r="W87" s="200"/>
      <c r="X87" s="200"/>
      <c r="Y87" s="200"/>
      <c r="Z87" s="200"/>
    </row>
    <row r="88" ht="33" customHeight="1" spans="1:26">
      <c r="A88" s="200"/>
      <c r="B88" s="250" t="s">
        <v>474</v>
      </c>
      <c r="D88" s="267">
        <f t="shared" ref="D88:O88" si="20">D86-D65</f>
        <v>137.525</v>
      </c>
      <c r="E88" s="267">
        <f t="shared" si="20"/>
        <v>310.549</v>
      </c>
      <c r="F88" s="267">
        <f t="shared" si="20"/>
        <v>74.306</v>
      </c>
      <c r="G88" s="267">
        <f t="shared" si="20"/>
        <v>-47.0229999999999</v>
      </c>
      <c r="H88" s="267">
        <f t="shared" si="20"/>
        <v>-57.0100000000001</v>
      </c>
      <c r="I88" s="267">
        <f t="shared" si="20"/>
        <v>-49.36</v>
      </c>
      <c r="J88" s="267">
        <f t="shared" si="20"/>
        <v>-54.269</v>
      </c>
      <c r="K88" s="267">
        <f t="shared" si="20"/>
        <v>-27.9893509999999</v>
      </c>
      <c r="L88" s="267">
        <f t="shared" si="20"/>
        <v>24.9399999999999</v>
      </c>
      <c r="M88" s="267">
        <f t="shared" si="20"/>
        <v>63.105</v>
      </c>
      <c r="N88" s="267">
        <f t="shared" si="20"/>
        <v>102.248742</v>
      </c>
      <c r="O88" s="267">
        <f t="shared" si="20"/>
        <v>-3.57299999999998</v>
      </c>
      <c r="P88" s="230"/>
      <c r="Q88" s="200"/>
      <c r="R88" s="200"/>
      <c r="S88" s="200"/>
      <c r="T88" s="200"/>
      <c r="U88" s="200"/>
      <c r="V88" s="200"/>
      <c r="W88" s="200"/>
      <c r="X88" s="200"/>
      <c r="Y88" s="200"/>
      <c r="Z88" s="200"/>
    </row>
    <row r="89" ht="15.75" customHeight="1" spans="1:26">
      <c r="A89" s="200"/>
      <c r="B89" s="200"/>
      <c r="C89" s="200"/>
      <c r="D89" s="200"/>
      <c r="E89" s="200"/>
      <c r="F89" s="200"/>
      <c r="G89" s="200"/>
      <c r="H89" s="200"/>
      <c r="I89" s="200"/>
      <c r="J89" s="200"/>
      <c r="K89" s="200"/>
      <c r="L89" s="200"/>
      <c r="M89" s="200"/>
      <c r="N89" s="200"/>
      <c r="O89" s="200"/>
      <c r="P89" s="230"/>
      <c r="Q89" s="200"/>
      <c r="R89" s="200"/>
      <c r="S89" s="200"/>
      <c r="T89" s="200"/>
      <c r="U89" s="200"/>
      <c r="V89" s="200"/>
      <c r="W89" s="200"/>
      <c r="X89" s="200"/>
      <c r="Y89" s="200"/>
      <c r="Z89" s="200"/>
    </row>
    <row r="90" ht="24" customHeight="1" spans="1:26">
      <c r="A90" s="226" t="s">
        <v>488</v>
      </c>
      <c r="Q90" s="200"/>
      <c r="R90" s="200"/>
      <c r="S90" s="200"/>
      <c r="T90" s="200"/>
      <c r="U90" s="200"/>
      <c r="V90" s="200"/>
      <c r="W90" s="200"/>
      <c r="X90" s="200"/>
      <c r="Y90" s="200"/>
      <c r="Z90" s="200"/>
    </row>
    <row r="91" ht="15.75" customHeight="1" spans="1:26">
      <c r="A91" s="200"/>
      <c r="B91" s="200"/>
      <c r="C91" s="200"/>
      <c r="D91" s="200"/>
      <c r="E91" s="200"/>
      <c r="F91" s="200"/>
      <c r="G91" s="200"/>
      <c r="H91" s="200"/>
      <c r="I91" s="200"/>
      <c r="J91" s="200"/>
      <c r="K91" s="200"/>
      <c r="L91" s="200"/>
      <c r="M91" s="200"/>
      <c r="N91" s="200"/>
      <c r="O91" s="200"/>
      <c r="P91" s="230"/>
      <c r="Q91" s="200"/>
      <c r="R91" s="200"/>
      <c r="S91" s="200"/>
      <c r="T91" s="200"/>
      <c r="U91" s="200"/>
      <c r="V91" s="200"/>
      <c r="W91" s="200"/>
      <c r="X91" s="200"/>
      <c r="Y91" s="200"/>
      <c r="Z91" s="200"/>
    </row>
    <row r="92" ht="35.25" customHeight="1" spans="1:26">
      <c r="A92" s="212" t="s">
        <v>169</v>
      </c>
      <c r="B92" s="212" t="s">
        <v>83</v>
      </c>
      <c r="C92" s="212" t="s">
        <v>417</v>
      </c>
      <c r="D92" s="212" t="s">
        <v>489</v>
      </c>
      <c r="E92" s="212" t="s">
        <v>490</v>
      </c>
      <c r="F92" s="212" t="s">
        <v>491</v>
      </c>
      <c r="G92" s="212" t="s">
        <v>492</v>
      </c>
      <c r="H92" s="212" t="s">
        <v>493</v>
      </c>
      <c r="I92" s="212" t="s">
        <v>494</v>
      </c>
      <c r="J92" s="212" t="s">
        <v>495</v>
      </c>
      <c r="K92" s="212" t="s">
        <v>496</v>
      </c>
      <c r="L92" s="212" t="s">
        <v>497</v>
      </c>
      <c r="M92" s="212" t="s">
        <v>498</v>
      </c>
      <c r="N92" s="212" t="s">
        <v>499</v>
      </c>
      <c r="O92" s="212" t="s">
        <v>500</v>
      </c>
      <c r="P92" s="212" t="s">
        <v>6</v>
      </c>
      <c r="Q92" s="200"/>
      <c r="R92" s="200"/>
      <c r="S92" s="200"/>
      <c r="T92" s="200"/>
      <c r="U92" s="200"/>
      <c r="V92" s="200"/>
      <c r="W92" s="200"/>
      <c r="X92" s="200"/>
      <c r="Y92" s="200"/>
      <c r="Z92" s="200"/>
    </row>
    <row r="93" ht="2.25" customHeight="1" spans="1:26">
      <c r="A93" s="200"/>
      <c r="B93" s="200"/>
      <c r="C93" s="200"/>
      <c r="D93" s="200"/>
      <c r="E93" s="200"/>
      <c r="F93" s="200"/>
      <c r="G93" s="200"/>
      <c r="H93" s="200"/>
      <c r="I93" s="200"/>
      <c r="J93" s="200"/>
      <c r="K93" s="200"/>
      <c r="L93" s="200"/>
      <c r="M93" s="200"/>
      <c r="N93" s="200"/>
      <c r="O93" s="200"/>
      <c r="P93" s="230"/>
      <c r="Q93" s="200"/>
      <c r="R93" s="200"/>
      <c r="S93" s="200"/>
      <c r="T93" s="200"/>
      <c r="U93" s="200"/>
      <c r="V93" s="200"/>
      <c r="W93" s="200"/>
      <c r="X93" s="200"/>
      <c r="Y93" s="200"/>
      <c r="Z93" s="200"/>
    </row>
    <row r="94" ht="15.75" customHeight="1" spans="1:26">
      <c r="A94" s="214">
        <v>1</v>
      </c>
      <c r="B94" s="215" t="s">
        <v>16</v>
      </c>
      <c r="C94" s="268">
        <v>199.01</v>
      </c>
      <c r="D94" s="271">
        <v>120.23</v>
      </c>
      <c r="E94" s="216">
        <v>141.962</v>
      </c>
      <c r="F94" s="216">
        <v>147.928</v>
      </c>
      <c r="G94" s="216">
        <v>142.0996927</v>
      </c>
      <c r="H94" s="254">
        <v>145.267721</v>
      </c>
      <c r="I94" s="271">
        <v>151.3</v>
      </c>
      <c r="J94" s="271">
        <v>156.713</v>
      </c>
      <c r="K94" s="274">
        <v>169.2</v>
      </c>
      <c r="L94" s="275">
        <v>163.797</v>
      </c>
      <c r="M94" s="216">
        <v>152.005</v>
      </c>
      <c r="N94" s="216">
        <v>163.443</v>
      </c>
      <c r="O94" s="216">
        <v>135.605</v>
      </c>
      <c r="P94" s="238">
        <f t="shared" ref="P94:P98" si="21">SUM(D94:O94)</f>
        <v>1789.5504137</v>
      </c>
      <c r="Q94" s="200"/>
      <c r="R94" s="200"/>
      <c r="S94" s="200"/>
      <c r="T94" s="200"/>
      <c r="U94" s="200"/>
      <c r="V94" s="200"/>
      <c r="W94" s="200"/>
      <c r="X94" s="200"/>
      <c r="Y94" s="200"/>
      <c r="Z94" s="200"/>
    </row>
    <row r="95" ht="15.75" customHeight="1" spans="1:26">
      <c r="A95" s="214">
        <v>2</v>
      </c>
      <c r="B95" s="217" t="s">
        <v>18</v>
      </c>
      <c r="C95" s="269">
        <v>116.79</v>
      </c>
      <c r="D95" s="271">
        <v>75.844</v>
      </c>
      <c r="E95" s="119">
        <v>84.995</v>
      </c>
      <c r="F95" s="218">
        <v>95.149</v>
      </c>
      <c r="G95" s="218">
        <v>113.3660122</v>
      </c>
      <c r="H95" s="254">
        <v>120.411952</v>
      </c>
      <c r="I95" s="271">
        <v>119.17</v>
      </c>
      <c r="J95" s="271">
        <v>121.697</v>
      </c>
      <c r="K95" s="276">
        <v>127.315</v>
      </c>
      <c r="L95" s="218">
        <v>121.476</v>
      </c>
      <c r="M95" s="218">
        <v>109.564</v>
      </c>
      <c r="N95" s="218">
        <v>133.555</v>
      </c>
      <c r="O95" s="218">
        <v>88.337</v>
      </c>
      <c r="P95" s="238">
        <f t="shared" si="21"/>
        <v>1310.8799642</v>
      </c>
      <c r="Q95" s="200"/>
      <c r="R95" s="200"/>
      <c r="S95" s="200"/>
      <c r="T95" s="200"/>
      <c r="U95" s="200"/>
      <c r="V95" s="200"/>
      <c r="W95" s="200"/>
      <c r="X95" s="200"/>
      <c r="Y95" s="200"/>
      <c r="Z95" s="200"/>
    </row>
    <row r="96" ht="15.75" customHeight="1" spans="1:26">
      <c r="A96" s="214">
        <v>3</v>
      </c>
      <c r="B96" s="217" t="s">
        <v>17</v>
      </c>
      <c r="C96" s="269">
        <v>85.3</v>
      </c>
      <c r="D96" s="271">
        <v>62.124</v>
      </c>
      <c r="E96" s="119">
        <v>70.087</v>
      </c>
      <c r="F96" s="218">
        <v>108.479</v>
      </c>
      <c r="G96" s="218">
        <v>78.176341</v>
      </c>
      <c r="H96" s="254">
        <v>68.405327</v>
      </c>
      <c r="I96" s="271">
        <v>69.66</v>
      </c>
      <c r="J96" s="271">
        <v>71.519</v>
      </c>
      <c r="K96" s="276">
        <v>78.403</v>
      </c>
      <c r="L96" s="218">
        <v>77.106</v>
      </c>
      <c r="M96" s="218">
        <v>69.199</v>
      </c>
      <c r="N96" s="218">
        <v>63.432</v>
      </c>
      <c r="O96" s="218">
        <v>73.096</v>
      </c>
      <c r="P96" s="238">
        <f t="shared" si="21"/>
        <v>889.686668</v>
      </c>
      <c r="Q96" s="200"/>
      <c r="R96" s="200"/>
      <c r="S96" s="200"/>
      <c r="T96" s="200"/>
      <c r="U96" s="200"/>
      <c r="V96" s="200"/>
      <c r="W96" s="200"/>
      <c r="X96" s="200"/>
      <c r="Y96" s="200"/>
      <c r="Z96" s="200"/>
    </row>
    <row r="97" ht="15.75" customHeight="1" spans="1:26">
      <c r="A97" s="214">
        <v>4</v>
      </c>
      <c r="B97" s="217" t="s">
        <v>15</v>
      </c>
      <c r="C97" s="270">
        <v>207.94</v>
      </c>
      <c r="D97" s="271">
        <v>137.334</v>
      </c>
      <c r="E97" s="218">
        <v>162.412</v>
      </c>
      <c r="F97" s="218">
        <v>160.385</v>
      </c>
      <c r="G97" s="218">
        <v>165.1251827</v>
      </c>
      <c r="H97" s="254">
        <v>176.8720846</v>
      </c>
      <c r="I97" s="271">
        <v>179.27</v>
      </c>
      <c r="J97" s="271">
        <v>175.732</v>
      </c>
      <c r="K97" s="276">
        <v>184.226</v>
      </c>
      <c r="L97" s="218">
        <v>186.837</v>
      </c>
      <c r="M97" s="218">
        <v>191.581</v>
      </c>
      <c r="N97" s="218">
        <v>98.301</v>
      </c>
      <c r="O97" s="218">
        <v>185.031</v>
      </c>
      <c r="P97" s="238">
        <f t="shared" si="21"/>
        <v>2003.1062673</v>
      </c>
      <c r="Q97" s="200"/>
      <c r="R97" s="200"/>
      <c r="S97" s="200"/>
      <c r="T97" s="200"/>
      <c r="U97" s="200"/>
      <c r="V97" s="200"/>
      <c r="W97" s="200"/>
      <c r="X97" s="200"/>
      <c r="Y97" s="200"/>
      <c r="Z97" s="200"/>
    </row>
    <row r="98" ht="15.75" customHeight="1" spans="1:26">
      <c r="A98" s="214">
        <v>5</v>
      </c>
      <c r="B98" s="217" t="s">
        <v>14</v>
      </c>
      <c r="C98" s="269">
        <v>239.76</v>
      </c>
      <c r="D98" s="271">
        <v>174.409</v>
      </c>
      <c r="E98" s="218">
        <v>219.619</v>
      </c>
      <c r="F98" s="218">
        <v>238.749</v>
      </c>
      <c r="G98" s="218">
        <v>270.8011329</v>
      </c>
      <c r="H98" s="254">
        <v>302.253814</v>
      </c>
      <c r="I98" s="271">
        <v>275.72</v>
      </c>
      <c r="J98" s="271">
        <v>300.918</v>
      </c>
      <c r="K98" s="276">
        <v>321.639</v>
      </c>
      <c r="L98" s="275">
        <v>336.606</v>
      </c>
      <c r="M98" s="218">
        <v>309.737</v>
      </c>
      <c r="N98" s="218">
        <v>216.428</v>
      </c>
      <c r="O98" s="218">
        <v>231.919</v>
      </c>
      <c r="P98" s="238">
        <f t="shared" si="21"/>
        <v>3198.7989469</v>
      </c>
      <c r="Q98" s="200"/>
      <c r="R98" s="200"/>
      <c r="S98" s="200"/>
      <c r="T98" s="200"/>
      <c r="U98" s="200"/>
      <c r="V98" s="200"/>
      <c r="W98" s="200"/>
      <c r="X98" s="200"/>
      <c r="Y98" s="200"/>
      <c r="Z98" s="200"/>
    </row>
    <row r="99" ht="15.75" customHeight="1" spans="1:26">
      <c r="A99" s="97" t="s">
        <v>19</v>
      </c>
      <c r="B99" s="35"/>
      <c r="C99" s="98">
        <f t="shared" ref="C99:P99" si="22">SUM(C94:C98)</f>
        <v>848.8</v>
      </c>
      <c r="D99" s="272">
        <f t="shared" si="22"/>
        <v>569.941</v>
      </c>
      <c r="E99" s="100">
        <f t="shared" si="22"/>
        <v>679.075</v>
      </c>
      <c r="F99" s="100">
        <f t="shared" si="22"/>
        <v>750.69</v>
      </c>
      <c r="G99" s="100">
        <f t="shared" si="22"/>
        <v>769.5683615</v>
      </c>
      <c r="H99" s="100">
        <f t="shared" si="22"/>
        <v>813.2108986</v>
      </c>
      <c r="I99" s="272">
        <f t="shared" si="22"/>
        <v>795.12</v>
      </c>
      <c r="J99" s="272">
        <f t="shared" si="22"/>
        <v>826.579</v>
      </c>
      <c r="K99" s="277">
        <f t="shared" si="22"/>
        <v>880.783</v>
      </c>
      <c r="L99" s="98">
        <f t="shared" si="22"/>
        <v>885.822</v>
      </c>
      <c r="M99" s="100">
        <f t="shared" si="22"/>
        <v>832.086</v>
      </c>
      <c r="N99" s="100">
        <f t="shared" si="22"/>
        <v>675.159</v>
      </c>
      <c r="O99" s="100">
        <f t="shared" si="22"/>
        <v>713.988</v>
      </c>
      <c r="P99" s="224">
        <f t="shared" si="22"/>
        <v>9192.0222601</v>
      </c>
      <c r="Q99" s="200"/>
      <c r="R99" s="200"/>
      <c r="S99" s="200"/>
      <c r="T99" s="200"/>
      <c r="U99" s="200"/>
      <c r="V99" s="200"/>
      <c r="W99" s="200"/>
      <c r="X99" s="200"/>
      <c r="Y99" s="200"/>
      <c r="Z99" s="200"/>
    </row>
    <row r="100" ht="15.75" customHeight="1" spans="1:26">
      <c r="A100" s="200"/>
      <c r="B100" s="200"/>
      <c r="C100" s="200"/>
      <c r="D100" s="200"/>
      <c r="E100" s="200"/>
      <c r="F100" s="200"/>
      <c r="G100" s="200"/>
      <c r="H100" s="200"/>
      <c r="I100" s="200"/>
      <c r="J100" s="200"/>
      <c r="K100" s="200"/>
      <c r="L100" s="200"/>
      <c r="M100" s="200"/>
      <c r="N100" s="200"/>
      <c r="O100" s="200"/>
      <c r="P100" s="230"/>
      <c r="Q100" s="200"/>
      <c r="R100" s="200"/>
      <c r="S100" s="200"/>
      <c r="T100" s="200"/>
      <c r="U100" s="200"/>
      <c r="V100" s="200"/>
      <c r="W100" s="200"/>
      <c r="X100" s="200"/>
      <c r="Y100" s="200"/>
      <c r="Z100" s="200"/>
    </row>
    <row r="101" ht="32.25" customHeight="1" spans="1:26">
      <c r="A101" s="200"/>
      <c r="B101" s="250" t="s">
        <v>474</v>
      </c>
      <c r="D101" s="267">
        <f t="shared" ref="D101:O101" si="23">D99-D86</f>
        <v>-39.2539999999999</v>
      </c>
      <c r="E101" s="267">
        <f t="shared" si="23"/>
        <v>-152.564</v>
      </c>
      <c r="F101" s="267">
        <f t="shared" si="23"/>
        <v>134.074</v>
      </c>
      <c r="G101" s="267">
        <f t="shared" si="23"/>
        <v>76.3113615</v>
      </c>
      <c r="H101" s="267">
        <f t="shared" si="23"/>
        <v>109.6608986</v>
      </c>
      <c r="I101" s="267">
        <f t="shared" si="23"/>
        <v>45.3299999999999</v>
      </c>
      <c r="J101" s="267">
        <f t="shared" si="23"/>
        <v>76.328</v>
      </c>
      <c r="K101" s="267">
        <f t="shared" si="23"/>
        <v>128.582351</v>
      </c>
      <c r="L101" s="267">
        <f t="shared" si="23"/>
        <v>151.912</v>
      </c>
      <c r="M101" s="267">
        <f t="shared" si="23"/>
        <v>124.931</v>
      </c>
      <c r="N101" s="267">
        <f t="shared" si="23"/>
        <v>38.3702580000001</v>
      </c>
      <c r="O101" s="267">
        <f t="shared" si="23"/>
        <v>126.316</v>
      </c>
      <c r="P101" s="230"/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</row>
    <row r="102" ht="15.75" customHeight="1" spans="1:26">
      <c r="A102" s="200"/>
      <c r="B102" s="200"/>
      <c r="C102" s="200"/>
      <c r="D102" s="200"/>
      <c r="E102" s="200"/>
      <c r="F102" s="200"/>
      <c r="G102" s="200"/>
      <c r="H102" s="200"/>
      <c r="I102" s="200"/>
      <c r="J102" s="200"/>
      <c r="K102" s="200"/>
      <c r="L102" s="200"/>
      <c r="M102" s="200"/>
      <c r="N102" s="200"/>
      <c r="O102" s="200"/>
      <c r="P102" s="230"/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</row>
    <row r="103" ht="15.75" customHeight="1" spans="1:26">
      <c r="A103" s="226" t="s">
        <v>501</v>
      </c>
      <c r="Q103" s="200"/>
      <c r="R103" s="200"/>
      <c r="S103" s="200"/>
      <c r="T103" s="200"/>
      <c r="U103" s="200"/>
      <c r="V103" s="200"/>
      <c r="W103" s="200"/>
      <c r="X103" s="200"/>
      <c r="Y103" s="200"/>
      <c r="Z103" s="200"/>
    </row>
    <row r="104" ht="15.75" customHeight="1" spans="1:26">
      <c r="A104" s="200"/>
      <c r="B104" s="200"/>
      <c r="C104" s="200"/>
      <c r="D104" s="200"/>
      <c r="E104" s="200"/>
      <c r="F104" s="200"/>
      <c r="G104" s="200"/>
      <c r="H104" s="200"/>
      <c r="I104" s="200"/>
      <c r="J104" s="200"/>
      <c r="K104" s="200"/>
      <c r="L104" s="200"/>
      <c r="M104" s="200"/>
      <c r="N104" s="200"/>
      <c r="O104" s="200"/>
      <c r="P104" s="230"/>
      <c r="Q104" s="200"/>
      <c r="R104" s="200"/>
      <c r="S104" s="200"/>
      <c r="T104" s="200"/>
      <c r="U104" s="200"/>
      <c r="V104" s="200"/>
      <c r="W104" s="200"/>
      <c r="X104" s="200"/>
      <c r="Y104" s="200"/>
      <c r="Z104" s="200"/>
    </row>
    <row r="105" ht="15.75" customHeight="1" spans="1:26">
      <c r="A105" s="212" t="s">
        <v>169</v>
      </c>
      <c r="B105" s="212" t="s">
        <v>83</v>
      </c>
      <c r="C105" s="104" t="s">
        <v>417</v>
      </c>
      <c r="D105" s="104" t="s">
        <v>502</v>
      </c>
      <c r="E105" s="104" t="s">
        <v>503</v>
      </c>
      <c r="F105" s="104" t="s">
        <v>504</v>
      </c>
      <c r="G105" s="104" t="s">
        <v>505</v>
      </c>
      <c r="H105" s="104" t="s">
        <v>506</v>
      </c>
      <c r="I105" s="104" t="s">
        <v>507</v>
      </c>
      <c r="J105" s="104" t="s">
        <v>508</v>
      </c>
      <c r="K105" s="104" t="s">
        <v>509</v>
      </c>
      <c r="L105" s="104" t="s">
        <v>510</v>
      </c>
      <c r="M105" s="104" t="s">
        <v>511</v>
      </c>
      <c r="N105" s="104" t="s">
        <v>512</v>
      </c>
      <c r="O105" s="104" t="s">
        <v>513</v>
      </c>
      <c r="P105" s="104" t="s">
        <v>6</v>
      </c>
      <c r="Q105" s="200"/>
      <c r="R105" s="200"/>
      <c r="S105" s="200"/>
      <c r="T105" s="200"/>
      <c r="U105" s="200"/>
      <c r="V105" s="200"/>
      <c r="W105" s="200"/>
      <c r="X105" s="200"/>
      <c r="Y105" s="200"/>
      <c r="Z105" s="200"/>
    </row>
    <row r="106" ht="15.75" customHeight="1" spans="1:26">
      <c r="A106" s="200"/>
      <c r="B106" s="200"/>
      <c r="C106" s="200"/>
      <c r="D106" s="200"/>
      <c r="E106" s="200"/>
      <c r="F106" s="200"/>
      <c r="G106" s="200"/>
      <c r="H106" s="200"/>
      <c r="I106" s="200"/>
      <c r="J106" s="200"/>
      <c r="K106" s="200"/>
      <c r="L106" s="200"/>
      <c r="M106" s="200"/>
      <c r="N106" s="200"/>
      <c r="O106" s="200"/>
      <c r="P106" s="230"/>
      <c r="Q106" s="200"/>
      <c r="R106" s="200"/>
      <c r="S106" s="200"/>
      <c r="T106" s="200"/>
      <c r="U106" s="200"/>
      <c r="V106" s="200"/>
      <c r="W106" s="200"/>
      <c r="X106" s="200"/>
      <c r="Y106" s="200"/>
      <c r="Z106" s="200"/>
    </row>
    <row r="107" ht="15.75" customHeight="1" spans="1:26">
      <c r="A107" s="214">
        <v>1</v>
      </c>
      <c r="B107" s="215" t="s">
        <v>16</v>
      </c>
      <c r="C107" s="268"/>
      <c r="D107" s="271">
        <v>134.274</v>
      </c>
      <c r="E107" s="218">
        <v>150.126</v>
      </c>
      <c r="F107" s="218">
        <v>142.437</v>
      </c>
      <c r="G107" s="218">
        <v>165.7638109</v>
      </c>
      <c r="H107" s="254">
        <v>178.3</v>
      </c>
      <c r="I107" s="271">
        <v>181.533</v>
      </c>
      <c r="J107" s="271">
        <v>192.25</v>
      </c>
      <c r="K107" s="139">
        <v>197.354</v>
      </c>
      <c r="L107" s="275">
        <v>178.69</v>
      </c>
      <c r="M107" s="218">
        <v>165.133</v>
      </c>
      <c r="N107" s="218">
        <v>141.6374155</v>
      </c>
      <c r="O107" s="218">
        <v>137.515</v>
      </c>
      <c r="P107" s="239">
        <f t="shared" ref="P107:P111" si="24">SUM(D107:O107)</f>
        <v>1965.0132264</v>
      </c>
      <c r="Q107" s="200"/>
      <c r="R107" s="200"/>
      <c r="S107" s="200"/>
      <c r="T107" s="200"/>
      <c r="U107" s="200"/>
      <c r="V107" s="200"/>
      <c r="W107" s="200"/>
      <c r="X107" s="200"/>
      <c r="Y107" s="200"/>
      <c r="Z107" s="200"/>
    </row>
    <row r="108" ht="15.75" customHeight="1" spans="1:26">
      <c r="A108" s="214">
        <v>2</v>
      </c>
      <c r="B108" s="217" t="s">
        <v>18</v>
      </c>
      <c r="C108" s="269"/>
      <c r="D108" s="271">
        <v>84.1</v>
      </c>
      <c r="E108" s="119">
        <v>90.686</v>
      </c>
      <c r="F108" s="218">
        <v>104.111</v>
      </c>
      <c r="G108" s="218">
        <v>118.0409351</v>
      </c>
      <c r="H108" s="254">
        <v>128.618</v>
      </c>
      <c r="I108" s="271">
        <v>129.846</v>
      </c>
      <c r="J108" s="271">
        <v>140.864</v>
      </c>
      <c r="K108" s="276">
        <v>147.198</v>
      </c>
      <c r="L108" s="218">
        <v>126.77</v>
      </c>
      <c r="M108" s="218">
        <v>113.738</v>
      </c>
      <c r="N108" s="218">
        <v>101.6275677</v>
      </c>
      <c r="O108" s="218">
        <v>84.482</v>
      </c>
      <c r="P108" s="238">
        <f t="shared" si="24"/>
        <v>1370.0815028</v>
      </c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</row>
    <row r="109" ht="15.75" customHeight="1" spans="1:26">
      <c r="A109" s="214">
        <v>3</v>
      </c>
      <c r="B109" s="217" t="s">
        <v>17</v>
      </c>
      <c r="C109" s="269"/>
      <c r="D109" s="271">
        <v>68.936</v>
      </c>
      <c r="E109" s="119">
        <v>80.086</v>
      </c>
      <c r="F109" s="218">
        <v>78.963</v>
      </c>
      <c r="G109" s="218">
        <v>73.1959042</v>
      </c>
      <c r="H109" s="254">
        <v>78.734</v>
      </c>
      <c r="I109" s="271">
        <v>80.679</v>
      </c>
      <c r="J109" s="271">
        <v>86.868</v>
      </c>
      <c r="K109" s="276">
        <v>90.987</v>
      </c>
      <c r="L109" s="218">
        <v>87.538</v>
      </c>
      <c r="M109" s="218">
        <v>93.526</v>
      </c>
      <c r="N109" s="218">
        <v>122.6706908</v>
      </c>
      <c r="O109" s="218">
        <v>62.118</v>
      </c>
      <c r="P109" s="238">
        <f t="shared" si="24"/>
        <v>1004.301595</v>
      </c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</row>
    <row r="110" ht="15.75" customHeight="1" spans="1:26">
      <c r="A110" s="214">
        <v>4</v>
      </c>
      <c r="B110" s="217" t="s">
        <v>15</v>
      </c>
      <c r="C110" s="270"/>
      <c r="D110" s="271">
        <v>192.801</v>
      </c>
      <c r="E110" s="218">
        <v>214.759</v>
      </c>
      <c r="F110" s="218">
        <v>166.86</v>
      </c>
      <c r="G110" s="218">
        <v>174.1497419</v>
      </c>
      <c r="H110" s="254">
        <v>186.286</v>
      </c>
      <c r="I110" s="271">
        <v>191.446</v>
      </c>
      <c r="J110" s="271">
        <v>204.24</v>
      </c>
      <c r="K110" s="276">
        <v>206.332</v>
      </c>
      <c r="L110" s="218">
        <v>198.396</v>
      </c>
      <c r="M110" s="218">
        <v>180.539</v>
      </c>
      <c r="N110" s="218">
        <v>172.5884271</v>
      </c>
      <c r="O110" s="218">
        <v>156.223</v>
      </c>
      <c r="P110" s="238">
        <f t="shared" si="24"/>
        <v>2244.620169</v>
      </c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</row>
    <row r="111" ht="15.75" customHeight="1" spans="1:26">
      <c r="A111" s="214">
        <v>5</v>
      </c>
      <c r="B111" s="217" t="s">
        <v>14</v>
      </c>
      <c r="C111" s="269"/>
      <c r="D111" s="271">
        <v>191.533</v>
      </c>
      <c r="E111" s="218">
        <v>202.059</v>
      </c>
      <c r="F111" s="218">
        <v>239.296</v>
      </c>
      <c r="G111" s="218">
        <v>293.5297539</v>
      </c>
      <c r="H111" s="254">
        <v>315.142</v>
      </c>
      <c r="I111" s="271">
        <v>324.862</v>
      </c>
      <c r="J111" s="271">
        <v>329.592</v>
      </c>
      <c r="K111" s="276">
        <v>386.354</v>
      </c>
      <c r="L111" s="275">
        <v>300.205</v>
      </c>
      <c r="M111" s="218">
        <v>291.881</v>
      </c>
      <c r="N111" s="218">
        <v>223.1871978</v>
      </c>
      <c r="O111" s="218">
        <v>213.512</v>
      </c>
      <c r="P111" s="238">
        <f t="shared" si="24"/>
        <v>3311.1529517</v>
      </c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</row>
    <row r="112" ht="15.75" customHeight="1" spans="1:26">
      <c r="A112" s="97" t="s">
        <v>19</v>
      </c>
      <c r="B112" s="35"/>
      <c r="C112" s="98">
        <f t="shared" ref="C112:P112" si="25">SUM(C107:C111)</f>
        <v>0</v>
      </c>
      <c r="D112" s="272">
        <f t="shared" si="25"/>
        <v>671.644</v>
      </c>
      <c r="E112" s="100">
        <f t="shared" si="25"/>
        <v>737.716</v>
      </c>
      <c r="F112" s="100">
        <f t="shared" si="25"/>
        <v>731.667</v>
      </c>
      <c r="G112" s="100">
        <f t="shared" si="25"/>
        <v>824.680146</v>
      </c>
      <c r="H112" s="100">
        <f t="shared" si="25"/>
        <v>887.08</v>
      </c>
      <c r="I112" s="272">
        <f t="shared" si="25"/>
        <v>908.366</v>
      </c>
      <c r="J112" s="272">
        <f t="shared" si="25"/>
        <v>953.814</v>
      </c>
      <c r="K112" s="277">
        <f t="shared" si="25"/>
        <v>1028.225</v>
      </c>
      <c r="L112" s="98">
        <f t="shared" si="25"/>
        <v>891.599</v>
      </c>
      <c r="M112" s="100">
        <f t="shared" si="25"/>
        <v>844.817</v>
      </c>
      <c r="N112" s="100">
        <f t="shared" si="25"/>
        <v>761.7112989</v>
      </c>
      <c r="O112" s="100">
        <f t="shared" si="25"/>
        <v>653.85</v>
      </c>
      <c r="P112" s="224">
        <f t="shared" si="25"/>
        <v>9895.1694449</v>
      </c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</row>
    <row r="113" ht="15.75" customHeight="1" spans="1:26">
      <c r="A113" s="200"/>
      <c r="B113" s="200"/>
      <c r="C113" s="200"/>
      <c r="D113" s="200"/>
      <c r="E113" s="200"/>
      <c r="F113" s="200"/>
      <c r="G113" s="200"/>
      <c r="H113" s="200"/>
      <c r="I113" s="200"/>
      <c r="J113" s="200"/>
      <c r="K113" s="200"/>
      <c r="L113" s="200"/>
      <c r="M113" s="200"/>
      <c r="N113" s="200"/>
      <c r="O113" s="200"/>
      <c r="P113" s="230"/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</row>
    <row r="114" ht="15.75" customHeight="1" spans="1:26">
      <c r="A114" s="200"/>
      <c r="B114" s="250" t="s">
        <v>474</v>
      </c>
      <c r="D114" s="267">
        <f t="shared" ref="D114:O114" si="26">D112-D99</f>
        <v>101.703</v>
      </c>
      <c r="E114" s="267">
        <f t="shared" si="26"/>
        <v>58.641</v>
      </c>
      <c r="F114" s="267">
        <f t="shared" si="26"/>
        <v>-19.023</v>
      </c>
      <c r="G114" s="267">
        <f t="shared" si="26"/>
        <v>55.1117844999999</v>
      </c>
      <c r="H114" s="267">
        <f t="shared" si="26"/>
        <v>73.8691014</v>
      </c>
      <c r="I114" s="267">
        <f t="shared" si="26"/>
        <v>113.246</v>
      </c>
      <c r="J114" s="267">
        <f t="shared" si="26"/>
        <v>127.235</v>
      </c>
      <c r="K114" s="267">
        <f t="shared" si="26"/>
        <v>147.442</v>
      </c>
      <c r="L114" s="267">
        <f t="shared" si="26"/>
        <v>5.77699999999993</v>
      </c>
      <c r="M114" s="267">
        <f t="shared" si="26"/>
        <v>12.7309999999999</v>
      </c>
      <c r="N114" s="267">
        <f t="shared" si="26"/>
        <v>86.5522989</v>
      </c>
      <c r="O114" s="267">
        <f t="shared" si="26"/>
        <v>-60.138</v>
      </c>
      <c r="P114" s="230"/>
      <c r="Q114" s="200"/>
      <c r="R114" s="200"/>
      <c r="S114" s="200"/>
      <c r="T114" s="200"/>
      <c r="U114" s="200"/>
      <c r="V114" s="200"/>
      <c r="W114" s="200"/>
      <c r="X114" s="200"/>
      <c r="Y114" s="200"/>
      <c r="Z114" s="200"/>
    </row>
    <row r="115" ht="15.75" customHeight="1" spans="1:26">
      <c r="A115" s="200"/>
      <c r="B115" s="200"/>
      <c r="C115" s="200"/>
      <c r="D115" s="200"/>
      <c r="E115" s="200"/>
      <c r="F115" s="200"/>
      <c r="G115" s="200"/>
      <c r="H115" s="200"/>
      <c r="I115" s="200"/>
      <c r="J115" s="200"/>
      <c r="K115" s="200"/>
      <c r="L115" s="200"/>
      <c r="M115" s="200"/>
      <c r="N115" s="200"/>
      <c r="O115" s="200"/>
      <c r="P115" s="230"/>
      <c r="Q115" s="200"/>
      <c r="R115" s="200"/>
      <c r="S115" s="200"/>
      <c r="T115" s="200"/>
      <c r="U115" s="200"/>
      <c r="V115" s="200"/>
      <c r="W115" s="200"/>
      <c r="X115" s="200"/>
      <c r="Y115" s="200"/>
      <c r="Z115" s="200"/>
    </row>
    <row r="116" ht="15.75" customHeight="1" spans="1:26">
      <c r="A116" s="226" t="s">
        <v>514</v>
      </c>
      <c r="Q116" s="200"/>
      <c r="R116" s="200"/>
      <c r="S116" s="200"/>
      <c r="T116" s="200"/>
      <c r="U116" s="200"/>
      <c r="V116" s="200"/>
      <c r="W116" s="200"/>
      <c r="X116" s="200"/>
      <c r="Y116" s="200"/>
      <c r="Z116" s="200"/>
    </row>
    <row r="117" ht="15.75" customHeight="1" spans="1:26">
      <c r="A117" s="200"/>
      <c r="B117" s="200"/>
      <c r="C117" s="200"/>
      <c r="D117" s="200"/>
      <c r="E117" s="200"/>
      <c r="F117" s="200"/>
      <c r="G117" s="200"/>
      <c r="H117" s="200"/>
      <c r="I117" s="200"/>
      <c r="J117" s="200"/>
      <c r="K117" s="200"/>
      <c r="L117" s="200"/>
      <c r="M117" s="200"/>
      <c r="N117" s="200"/>
      <c r="O117" s="200"/>
      <c r="P117" s="230"/>
      <c r="Q117" s="200"/>
      <c r="R117" s="200"/>
      <c r="S117" s="200"/>
      <c r="T117" s="200"/>
      <c r="U117" s="200"/>
      <c r="V117" s="200"/>
      <c r="W117" s="200"/>
      <c r="X117" s="200"/>
      <c r="Y117" s="200"/>
      <c r="Z117" s="200"/>
    </row>
    <row r="118" ht="15.75" customHeight="1" spans="1:26">
      <c r="A118" s="212" t="s">
        <v>169</v>
      </c>
      <c r="B118" s="212" t="s">
        <v>83</v>
      </c>
      <c r="C118" s="104" t="s">
        <v>417</v>
      </c>
      <c r="D118" s="104" t="s">
        <v>515</v>
      </c>
      <c r="E118" s="104" t="s">
        <v>516</v>
      </c>
      <c r="F118" s="104" t="s">
        <v>517</v>
      </c>
      <c r="G118" s="104" t="s">
        <v>518</v>
      </c>
      <c r="H118" s="104" t="s">
        <v>519</v>
      </c>
      <c r="I118" s="104" t="s">
        <v>520</v>
      </c>
      <c r="J118" s="104" t="s">
        <v>521</v>
      </c>
      <c r="K118" s="104" t="s">
        <v>522</v>
      </c>
      <c r="L118" s="104" t="s">
        <v>523</v>
      </c>
      <c r="M118" s="104" t="s">
        <v>524</v>
      </c>
      <c r="N118" s="104" t="s">
        <v>525</v>
      </c>
      <c r="O118" s="104" t="s">
        <v>526</v>
      </c>
      <c r="P118" s="104" t="s">
        <v>6</v>
      </c>
      <c r="Q118" s="200"/>
      <c r="R118" s="200"/>
      <c r="S118" s="200"/>
      <c r="T118" s="200"/>
      <c r="U118" s="200"/>
      <c r="V118" s="200"/>
      <c r="W118" s="200"/>
      <c r="X118" s="200"/>
      <c r="Y118" s="200"/>
      <c r="Z118" s="200"/>
    </row>
    <row r="119" ht="3.75" customHeight="1" spans="1:26">
      <c r="A119" s="200"/>
      <c r="B119" s="200"/>
      <c r="C119" s="200"/>
      <c r="D119" s="200"/>
      <c r="E119" s="200"/>
      <c r="F119" s="200"/>
      <c r="G119" s="200"/>
      <c r="H119" s="200"/>
      <c r="I119" s="200"/>
      <c r="J119" s="200"/>
      <c r="K119" s="200"/>
      <c r="L119" s="200"/>
      <c r="M119" s="200"/>
      <c r="N119" s="200"/>
      <c r="O119" s="200"/>
      <c r="P119" s="230"/>
      <c r="Q119" s="200"/>
      <c r="R119" s="200"/>
      <c r="S119" s="200"/>
      <c r="T119" s="200"/>
      <c r="U119" s="200"/>
      <c r="V119" s="200"/>
      <c r="W119" s="200"/>
      <c r="X119" s="200"/>
      <c r="Y119" s="200"/>
      <c r="Z119" s="200"/>
    </row>
    <row r="120" ht="15.75" customHeight="1" spans="1:26">
      <c r="A120" s="214">
        <v>1</v>
      </c>
      <c r="B120" s="215" t="s">
        <v>16</v>
      </c>
      <c r="C120" s="268"/>
      <c r="D120" s="119">
        <v>153.747</v>
      </c>
      <c r="E120" s="218">
        <v>140.409</v>
      </c>
      <c r="F120" s="218">
        <v>171.525</v>
      </c>
      <c r="G120" s="218">
        <v>178.27</v>
      </c>
      <c r="H120" s="254">
        <v>191.331</v>
      </c>
      <c r="I120" s="271">
        <v>208.37</v>
      </c>
      <c r="J120" s="271">
        <v>217.84</v>
      </c>
      <c r="K120" s="139">
        <v>262.3434916</v>
      </c>
      <c r="L120" s="275">
        <v>219.1627939</v>
      </c>
      <c r="M120" s="218">
        <v>204.2615298</v>
      </c>
      <c r="N120" s="218">
        <v>151.85</v>
      </c>
      <c r="O120" s="218">
        <v>155.73</v>
      </c>
      <c r="P120" s="239">
        <f t="shared" ref="P120:P124" si="27">SUM(D120:O120)</f>
        <v>2254.8398153</v>
      </c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</row>
    <row r="121" ht="15.75" customHeight="1" spans="1:26">
      <c r="A121" s="214">
        <v>2</v>
      </c>
      <c r="B121" s="217" t="s">
        <v>18</v>
      </c>
      <c r="C121" s="269"/>
      <c r="D121" s="119">
        <v>86.579</v>
      </c>
      <c r="E121" s="119">
        <v>92.793</v>
      </c>
      <c r="F121" s="218">
        <v>103.406</v>
      </c>
      <c r="G121" s="218">
        <v>125.68</v>
      </c>
      <c r="H121" s="254">
        <v>136.427</v>
      </c>
      <c r="I121" s="271">
        <v>152.15</v>
      </c>
      <c r="J121" s="271">
        <v>158.36</v>
      </c>
      <c r="K121" s="276">
        <v>157.7980576</v>
      </c>
      <c r="L121" s="218">
        <v>152.0514948</v>
      </c>
      <c r="M121" s="218">
        <v>128.1757631</v>
      </c>
      <c r="N121" s="218">
        <v>107.48</v>
      </c>
      <c r="O121" s="218">
        <v>100.81</v>
      </c>
      <c r="P121" s="238">
        <f t="shared" si="27"/>
        <v>1501.7103155</v>
      </c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</row>
    <row r="122" ht="15.75" customHeight="1" spans="1:26">
      <c r="A122" s="214">
        <v>3</v>
      </c>
      <c r="B122" s="217" t="s">
        <v>17</v>
      </c>
      <c r="C122" s="269"/>
      <c r="D122" s="271">
        <v>55.875</v>
      </c>
      <c r="E122" s="119">
        <v>84.068</v>
      </c>
      <c r="F122" s="218">
        <v>76.672</v>
      </c>
      <c r="G122" s="218">
        <v>77.08</v>
      </c>
      <c r="H122" s="254">
        <v>90.235</v>
      </c>
      <c r="I122" s="271">
        <v>108.35</v>
      </c>
      <c r="J122" s="271">
        <v>106.8</v>
      </c>
      <c r="K122" s="276">
        <v>94.2902025</v>
      </c>
      <c r="L122" s="218">
        <v>98.8242349</v>
      </c>
      <c r="M122" s="218">
        <v>86.8528528</v>
      </c>
      <c r="N122" s="218">
        <v>64.21</v>
      </c>
      <c r="O122" s="218">
        <v>66.8</v>
      </c>
      <c r="P122" s="238">
        <f t="shared" si="27"/>
        <v>1010.0572902</v>
      </c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</row>
    <row r="123" ht="15.75" customHeight="1" spans="1:26">
      <c r="A123" s="214">
        <v>4</v>
      </c>
      <c r="B123" s="217" t="s">
        <v>15</v>
      </c>
      <c r="C123" s="270"/>
      <c r="D123" s="271">
        <v>173.453</v>
      </c>
      <c r="E123" s="218">
        <v>157.868</v>
      </c>
      <c r="F123" s="218">
        <v>192.034</v>
      </c>
      <c r="G123" s="218">
        <v>186.97</v>
      </c>
      <c r="H123" s="254">
        <v>213.563</v>
      </c>
      <c r="I123" s="271">
        <v>228.37</v>
      </c>
      <c r="J123" s="271">
        <v>233.62</v>
      </c>
      <c r="K123" s="276">
        <v>256.2106265</v>
      </c>
      <c r="L123" s="218">
        <v>220.1139791</v>
      </c>
      <c r="M123" s="218">
        <v>226.9301512</v>
      </c>
      <c r="N123" s="218">
        <v>181.63</v>
      </c>
      <c r="O123" s="218">
        <v>160.32</v>
      </c>
      <c r="P123" s="238">
        <f t="shared" si="27"/>
        <v>2431.0827568</v>
      </c>
      <c r="Q123" s="200"/>
      <c r="R123" s="200"/>
      <c r="S123" s="200"/>
      <c r="T123" s="200"/>
      <c r="U123" s="200"/>
      <c r="V123" s="200"/>
      <c r="W123" s="200"/>
      <c r="X123" s="200"/>
      <c r="Y123" s="200"/>
      <c r="Z123" s="200"/>
    </row>
    <row r="124" ht="15.75" customHeight="1" spans="1:26">
      <c r="A124" s="214">
        <v>5</v>
      </c>
      <c r="B124" s="217" t="s">
        <v>14</v>
      </c>
      <c r="C124" s="269"/>
      <c r="D124" s="271">
        <v>204.814</v>
      </c>
      <c r="E124" s="218">
        <v>212.968</v>
      </c>
      <c r="F124" s="218">
        <v>264.439</v>
      </c>
      <c r="G124" s="218">
        <v>327.94</v>
      </c>
      <c r="H124" s="254">
        <v>317.038</v>
      </c>
      <c r="I124" s="271">
        <v>373.59</v>
      </c>
      <c r="J124" s="271">
        <v>377.21</v>
      </c>
      <c r="K124" s="276">
        <v>364.0589316</v>
      </c>
      <c r="L124" s="275">
        <v>349.849753</v>
      </c>
      <c r="M124" s="218">
        <v>315.2401651</v>
      </c>
      <c r="N124" s="218">
        <v>255.53</v>
      </c>
      <c r="O124" s="218">
        <v>204.69</v>
      </c>
      <c r="P124" s="238">
        <f t="shared" si="27"/>
        <v>3567.3678497</v>
      </c>
      <c r="Q124" s="200"/>
      <c r="R124" s="200"/>
      <c r="S124" s="200"/>
      <c r="T124" s="200"/>
      <c r="U124" s="200"/>
      <c r="V124" s="200"/>
      <c r="W124" s="200"/>
      <c r="X124" s="200"/>
      <c r="Y124" s="200"/>
      <c r="Z124" s="200"/>
    </row>
    <row r="125" ht="15.75" customHeight="1" spans="1:26">
      <c r="A125" s="97" t="s">
        <v>19</v>
      </c>
      <c r="B125" s="35"/>
      <c r="C125" s="98">
        <f t="shared" ref="C125:P125" si="28">SUM(C120:C124)</f>
        <v>0</v>
      </c>
      <c r="D125" s="98">
        <f t="shared" si="28"/>
        <v>674.468</v>
      </c>
      <c r="E125" s="100">
        <f t="shared" si="28"/>
        <v>688.106</v>
      </c>
      <c r="F125" s="100">
        <f t="shared" si="28"/>
        <v>808.076</v>
      </c>
      <c r="G125" s="100">
        <f t="shared" si="28"/>
        <v>895.94</v>
      </c>
      <c r="H125" s="100">
        <f t="shared" si="28"/>
        <v>948.594</v>
      </c>
      <c r="I125" s="272">
        <f t="shared" si="28"/>
        <v>1070.83</v>
      </c>
      <c r="J125" s="272">
        <f t="shared" si="28"/>
        <v>1093.83</v>
      </c>
      <c r="K125" s="277">
        <f t="shared" si="28"/>
        <v>1134.7013098</v>
      </c>
      <c r="L125" s="100">
        <f t="shared" si="28"/>
        <v>1040.0022557</v>
      </c>
      <c r="M125" s="100">
        <f t="shared" si="28"/>
        <v>961.460462</v>
      </c>
      <c r="N125" s="100">
        <f t="shared" si="28"/>
        <v>760.7</v>
      </c>
      <c r="O125" s="100">
        <f t="shared" si="28"/>
        <v>688.35</v>
      </c>
      <c r="P125" s="224">
        <f t="shared" si="28"/>
        <v>10765.0580275</v>
      </c>
      <c r="Q125" s="200"/>
      <c r="R125" s="200"/>
      <c r="S125" s="200"/>
      <c r="T125" s="200"/>
      <c r="U125" s="200"/>
      <c r="V125" s="200"/>
      <c r="W125" s="200"/>
      <c r="X125" s="200"/>
      <c r="Y125" s="200"/>
      <c r="Z125" s="200"/>
    </row>
    <row r="126" ht="15.75" customHeight="1" spans="1:26">
      <c r="A126" s="200"/>
      <c r="B126" s="200"/>
      <c r="C126" s="200"/>
      <c r="D126" s="200"/>
      <c r="E126" s="200"/>
      <c r="F126" s="200"/>
      <c r="G126" s="200"/>
      <c r="H126" s="200"/>
      <c r="I126" s="200"/>
      <c r="J126" s="200"/>
      <c r="K126" s="200"/>
      <c r="L126" s="200"/>
      <c r="M126" s="200"/>
      <c r="N126" s="200"/>
      <c r="O126" s="200"/>
      <c r="P126" s="230"/>
      <c r="Q126" s="200"/>
      <c r="R126" s="200"/>
      <c r="S126" s="200"/>
      <c r="T126" s="200"/>
      <c r="U126" s="200"/>
      <c r="V126" s="200"/>
      <c r="W126" s="200"/>
      <c r="X126" s="200"/>
      <c r="Y126" s="200"/>
      <c r="Z126" s="200"/>
    </row>
    <row r="127" ht="15.75" customHeight="1" spans="1:26">
      <c r="A127" s="200"/>
      <c r="B127" s="250" t="s">
        <v>474</v>
      </c>
      <c r="D127" s="267">
        <f t="shared" ref="D127:M127" si="29">D125-D112</f>
        <v>2.82399999999996</v>
      </c>
      <c r="E127" s="267">
        <f t="shared" si="29"/>
        <v>-49.61</v>
      </c>
      <c r="F127" s="267">
        <f t="shared" si="29"/>
        <v>76.4090000000001</v>
      </c>
      <c r="G127" s="267">
        <f t="shared" si="29"/>
        <v>71.2598540000001</v>
      </c>
      <c r="H127" s="267">
        <f t="shared" si="29"/>
        <v>61.5140000000001</v>
      </c>
      <c r="I127" s="267">
        <f t="shared" si="29"/>
        <v>162.464</v>
      </c>
      <c r="J127" s="267">
        <f t="shared" si="29"/>
        <v>140.016</v>
      </c>
      <c r="K127" s="267">
        <f t="shared" si="29"/>
        <v>106.4763098</v>
      </c>
      <c r="L127" s="267">
        <f t="shared" si="29"/>
        <v>148.4032557</v>
      </c>
      <c r="M127" s="267">
        <f t="shared" si="29"/>
        <v>116.643462</v>
      </c>
      <c r="N127" s="267"/>
      <c r="O127" s="267"/>
      <c r="P127" s="230"/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</row>
    <row r="128" ht="15.75" customHeight="1" spans="1:26">
      <c r="A128" s="200"/>
      <c r="B128" s="200"/>
      <c r="C128" s="200"/>
      <c r="D128" s="200"/>
      <c r="E128" s="200"/>
      <c r="F128" s="200"/>
      <c r="G128" s="200"/>
      <c r="H128" s="200"/>
      <c r="I128" s="200"/>
      <c r="J128" s="200"/>
      <c r="K128" s="200"/>
      <c r="L128" s="200"/>
      <c r="M128" s="200"/>
      <c r="N128" s="200"/>
      <c r="O128" s="200"/>
      <c r="P128" s="230"/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</row>
    <row r="129" ht="15.75" customHeight="1" spans="1:26">
      <c r="A129" s="226" t="s">
        <v>527</v>
      </c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</row>
    <row r="130" ht="15.75" customHeight="1" spans="1:26">
      <c r="A130" s="200"/>
      <c r="B130" s="200"/>
      <c r="C130" s="200"/>
      <c r="D130" s="200"/>
      <c r="E130" s="200"/>
      <c r="F130" s="200"/>
      <c r="G130" s="200"/>
      <c r="H130" s="200"/>
      <c r="I130" s="200"/>
      <c r="J130" s="200"/>
      <c r="K130" s="200"/>
      <c r="L130" s="200"/>
      <c r="M130" s="200"/>
      <c r="N130" s="200"/>
      <c r="O130" s="200"/>
      <c r="P130" s="230"/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</row>
    <row r="131" ht="15.75" customHeight="1" spans="1:26">
      <c r="A131" s="212" t="s">
        <v>169</v>
      </c>
      <c r="B131" s="212" t="s">
        <v>83</v>
      </c>
      <c r="C131" s="104" t="s">
        <v>528</v>
      </c>
      <c r="D131" s="104" t="s">
        <v>529</v>
      </c>
      <c r="E131" s="104" t="s">
        <v>530</v>
      </c>
      <c r="F131" s="104" t="s">
        <v>531</v>
      </c>
      <c r="G131" s="104" t="s">
        <v>532</v>
      </c>
      <c r="H131" s="104" t="s">
        <v>533</v>
      </c>
      <c r="I131" s="104" t="s">
        <v>534</v>
      </c>
      <c r="J131" s="104" t="s">
        <v>535</v>
      </c>
      <c r="K131" s="104" t="s">
        <v>536</v>
      </c>
      <c r="L131" s="104" t="s">
        <v>537</v>
      </c>
      <c r="M131" s="104" t="s">
        <v>538</v>
      </c>
      <c r="N131" s="104" t="s">
        <v>539</v>
      </c>
      <c r="O131" s="104" t="s">
        <v>540</v>
      </c>
      <c r="P131" s="104" t="s">
        <v>6</v>
      </c>
      <c r="Q131" s="200"/>
      <c r="R131" s="53" t="s">
        <v>541</v>
      </c>
      <c r="S131" s="200"/>
      <c r="T131" s="200"/>
      <c r="U131" s="200"/>
      <c r="V131" s="200"/>
      <c r="W131" s="200"/>
      <c r="X131" s="200"/>
      <c r="Y131" s="200"/>
      <c r="Z131" s="200"/>
    </row>
    <row r="132" ht="3.75" customHeight="1" spans="1:26">
      <c r="A132" s="200"/>
      <c r="B132" s="200"/>
      <c r="C132" s="200"/>
      <c r="D132" s="200"/>
      <c r="E132" s="200"/>
      <c r="F132" s="200"/>
      <c r="G132" s="200"/>
      <c r="H132" s="200"/>
      <c r="I132" s="200"/>
      <c r="J132" s="200"/>
      <c r="K132" s="200"/>
      <c r="L132" s="200"/>
      <c r="M132" s="200"/>
      <c r="N132" s="200"/>
      <c r="O132" s="200"/>
      <c r="P132" s="230"/>
      <c r="Q132" s="200"/>
      <c r="R132" s="53"/>
      <c r="S132" s="200"/>
      <c r="T132" s="200"/>
      <c r="U132" s="200"/>
      <c r="V132" s="200"/>
      <c r="W132" s="200"/>
      <c r="X132" s="200"/>
      <c r="Y132" s="200"/>
      <c r="Z132" s="200"/>
    </row>
    <row r="133" ht="15.75" customHeight="1" spans="1:26">
      <c r="A133" s="214">
        <v>1</v>
      </c>
      <c r="B133" s="215" t="s">
        <v>16</v>
      </c>
      <c r="C133" s="268">
        <v>2881.33</v>
      </c>
      <c r="D133" s="256">
        <v>150.9728107</v>
      </c>
      <c r="E133" s="139">
        <v>170.8708958</v>
      </c>
      <c r="F133" s="256">
        <v>192.1666978</v>
      </c>
      <c r="G133" s="218">
        <v>196.23</v>
      </c>
      <c r="H133" s="254">
        <v>231.29</v>
      </c>
      <c r="I133" s="271">
        <v>253.88</v>
      </c>
      <c r="J133" s="254">
        <v>253.8982012</v>
      </c>
      <c r="K133" s="139">
        <v>242.7047915</v>
      </c>
      <c r="L133" s="256">
        <v>217.7802965</v>
      </c>
      <c r="M133" s="256">
        <v>189.2373756</v>
      </c>
      <c r="N133" s="218">
        <v>171.61</v>
      </c>
      <c r="O133" s="218">
        <v>151.54</v>
      </c>
      <c r="P133" s="239">
        <f t="shared" ref="P133:P137" si="30">SUM(D133:O133)</f>
        <v>2422.1810691</v>
      </c>
      <c r="Q133" s="200"/>
      <c r="R133" s="205">
        <f t="shared" ref="R133:R138" si="31">C133-P133</f>
        <v>459.1489309</v>
      </c>
      <c r="S133" s="200"/>
      <c r="T133" s="200"/>
      <c r="U133" s="200"/>
      <c r="V133" s="200"/>
      <c r="W133" s="200"/>
      <c r="X133" s="200"/>
      <c r="Y133" s="200"/>
      <c r="Z133" s="200"/>
    </row>
    <row r="134" ht="15.75" customHeight="1" spans="1:26">
      <c r="A134" s="214">
        <v>2</v>
      </c>
      <c r="B134" s="217" t="s">
        <v>18</v>
      </c>
      <c r="C134" s="269">
        <v>1768.27</v>
      </c>
      <c r="D134" s="256">
        <v>90.4875603</v>
      </c>
      <c r="E134" s="139">
        <v>98.1655696</v>
      </c>
      <c r="F134" s="256">
        <v>114.4910907</v>
      </c>
      <c r="G134" s="218">
        <v>143.17</v>
      </c>
      <c r="H134" s="254">
        <v>166.75</v>
      </c>
      <c r="I134" s="200">
        <v>190.33</v>
      </c>
      <c r="J134" s="254">
        <v>190.3389838</v>
      </c>
      <c r="K134" s="276">
        <v>178.2548606</v>
      </c>
      <c r="L134" s="256">
        <v>163.7340597</v>
      </c>
      <c r="M134" s="256">
        <v>156.2518124</v>
      </c>
      <c r="N134" s="218">
        <v>119.07</v>
      </c>
      <c r="O134" s="218">
        <v>107.95</v>
      </c>
      <c r="P134" s="238">
        <f t="shared" si="30"/>
        <v>1718.9939371</v>
      </c>
      <c r="Q134" s="200"/>
      <c r="R134" s="205">
        <f t="shared" si="31"/>
        <v>49.2760628999999</v>
      </c>
      <c r="S134" s="200"/>
      <c r="T134" s="200"/>
      <c r="U134" s="200"/>
      <c r="V134" s="200"/>
      <c r="W134" s="200"/>
      <c r="X134" s="200"/>
      <c r="Y134" s="200"/>
      <c r="Z134" s="200"/>
    </row>
    <row r="135" ht="15.75" customHeight="1" spans="1:26">
      <c r="A135" s="214">
        <v>3</v>
      </c>
      <c r="B135" s="217" t="s">
        <v>17</v>
      </c>
      <c r="C135" s="269">
        <v>1235.79</v>
      </c>
      <c r="D135" s="256">
        <v>71.575266</v>
      </c>
      <c r="E135" s="139">
        <v>77.4803126</v>
      </c>
      <c r="F135" s="256">
        <v>80.9954937</v>
      </c>
      <c r="G135" s="218">
        <v>96.41</v>
      </c>
      <c r="H135" s="254">
        <v>107.01</v>
      </c>
      <c r="I135" s="271">
        <v>122.66</v>
      </c>
      <c r="J135" s="254">
        <v>122.6790147</v>
      </c>
      <c r="K135" s="276">
        <v>115.3878219</v>
      </c>
      <c r="L135" s="256">
        <v>101.6970911</v>
      </c>
      <c r="M135" s="256">
        <v>83.8264663</v>
      </c>
      <c r="N135" s="218">
        <v>70.26</v>
      </c>
      <c r="O135" s="218">
        <v>68.41</v>
      </c>
      <c r="P135" s="238">
        <f t="shared" si="30"/>
        <v>1118.3914663</v>
      </c>
      <c r="Q135" s="200"/>
      <c r="R135" s="205">
        <f t="shared" si="31"/>
        <v>117.3985337</v>
      </c>
      <c r="S135" s="200"/>
      <c r="T135" s="200"/>
      <c r="U135" s="200"/>
      <c r="V135" s="200"/>
      <c r="W135" s="200"/>
      <c r="X135" s="200"/>
      <c r="Y135" s="200"/>
      <c r="Z135" s="200"/>
    </row>
    <row r="136" ht="15.75" customHeight="1" spans="1:26">
      <c r="A136" s="214">
        <v>4</v>
      </c>
      <c r="B136" s="217" t="s">
        <v>15</v>
      </c>
      <c r="C136" s="270">
        <v>2973.85</v>
      </c>
      <c r="D136" s="256">
        <v>157.2410375</v>
      </c>
      <c r="E136" s="139">
        <v>174.56531</v>
      </c>
      <c r="F136" s="256">
        <v>191.8849316</v>
      </c>
      <c r="G136" s="218">
        <v>203.68</v>
      </c>
      <c r="H136" s="254">
        <v>239.11</v>
      </c>
      <c r="I136" s="271">
        <v>270.71</v>
      </c>
      <c r="J136" s="254">
        <v>270.715275</v>
      </c>
      <c r="K136" s="276">
        <v>245.7540487</v>
      </c>
      <c r="L136" s="256">
        <v>229.1863265</v>
      </c>
      <c r="M136" s="256">
        <v>209.6357479</v>
      </c>
      <c r="N136" s="218">
        <v>169.89</v>
      </c>
      <c r="O136" s="218">
        <v>152.03</v>
      </c>
      <c r="P136" s="238">
        <f t="shared" si="30"/>
        <v>2514.4026772</v>
      </c>
      <c r="Q136" s="200"/>
      <c r="R136" s="205">
        <f t="shared" si="31"/>
        <v>459.4473228</v>
      </c>
      <c r="S136" s="200"/>
      <c r="T136" s="200"/>
      <c r="U136" s="200"/>
      <c r="V136" s="200"/>
      <c r="W136" s="200"/>
      <c r="X136" s="200"/>
      <c r="Y136" s="200"/>
      <c r="Z136" s="200"/>
    </row>
    <row r="137" ht="15.75" customHeight="1" spans="1:26">
      <c r="A137" s="214">
        <v>5</v>
      </c>
      <c r="B137" s="217" t="s">
        <v>14</v>
      </c>
      <c r="C137" s="269">
        <v>3859.92</v>
      </c>
      <c r="D137" s="256">
        <v>199.9695163</v>
      </c>
      <c r="E137" s="139">
        <v>224.8533164</v>
      </c>
      <c r="F137" s="256">
        <v>265.177274</v>
      </c>
      <c r="G137" s="218">
        <v>335.47</v>
      </c>
      <c r="H137" s="254">
        <v>402.09</v>
      </c>
      <c r="I137" s="271">
        <v>433.71</v>
      </c>
      <c r="J137" s="254">
        <v>433.7227879</v>
      </c>
      <c r="K137" s="276">
        <v>407.2317419</v>
      </c>
      <c r="L137" s="256">
        <v>369.819484</v>
      </c>
      <c r="M137" s="256">
        <v>317.2568248</v>
      </c>
      <c r="N137" s="200">
        <v>251.47</v>
      </c>
      <c r="O137" s="218">
        <v>215.96</v>
      </c>
      <c r="P137" s="238">
        <f t="shared" si="30"/>
        <v>3856.7309453</v>
      </c>
      <c r="Q137" s="200"/>
      <c r="R137" s="205">
        <f t="shared" si="31"/>
        <v>3.18905469999981</v>
      </c>
      <c r="S137" s="200"/>
      <c r="T137" s="200"/>
      <c r="U137" s="200"/>
      <c r="V137" s="200"/>
      <c r="W137" s="200"/>
      <c r="X137" s="200"/>
      <c r="Y137" s="200"/>
      <c r="Z137" s="200"/>
    </row>
    <row r="138" ht="15.75" customHeight="1" spans="1:26">
      <c r="A138" s="97" t="s">
        <v>19</v>
      </c>
      <c r="B138" s="35"/>
      <c r="C138" s="98">
        <f t="shared" ref="C138:P138" si="32">SUM(C133:C137)</f>
        <v>12719.16</v>
      </c>
      <c r="D138" s="272">
        <f t="shared" si="32"/>
        <v>670.2461908</v>
      </c>
      <c r="E138" s="277">
        <f t="shared" si="32"/>
        <v>745.9354044</v>
      </c>
      <c r="F138" s="277">
        <f t="shared" si="32"/>
        <v>844.7154878</v>
      </c>
      <c r="G138" s="100">
        <f t="shared" si="32"/>
        <v>974.96</v>
      </c>
      <c r="H138" s="100">
        <f t="shared" si="32"/>
        <v>1146.25</v>
      </c>
      <c r="I138" s="272">
        <f t="shared" si="32"/>
        <v>1271.29</v>
      </c>
      <c r="J138" s="100">
        <f t="shared" si="32"/>
        <v>1271.3542626</v>
      </c>
      <c r="K138" s="277">
        <f t="shared" si="32"/>
        <v>1189.3332646</v>
      </c>
      <c r="L138" s="100">
        <f t="shared" si="32"/>
        <v>1082.2172578</v>
      </c>
      <c r="M138" s="272">
        <f t="shared" si="32"/>
        <v>956.208227</v>
      </c>
      <c r="N138" s="100">
        <f t="shared" si="32"/>
        <v>782.3</v>
      </c>
      <c r="O138" s="100">
        <f t="shared" si="32"/>
        <v>695.89</v>
      </c>
      <c r="P138" s="224">
        <f t="shared" si="32"/>
        <v>11630.700095</v>
      </c>
      <c r="Q138" s="200"/>
      <c r="R138" s="205">
        <f t="shared" si="31"/>
        <v>1088.459905</v>
      </c>
      <c r="S138" s="200"/>
      <c r="T138" s="200"/>
      <c r="U138" s="200"/>
      <c r="V138" s="200"/>
      <c r="W138" s="200"/>
      <c r="X138" s="200"/>
      <c r="Y138" s="200"/>
      <c r="Z138" s="200"/>
    </row>
    <row r="139" ht="15.75" customHeight="1" spans="1:26">
      <c r="A139" s="200"/>
      <c r="B139" s="200"/>
      <c r="C139" s="200"/>
      <c r="D139" s="200"/>
      <c r="E139" s="200"/>
      <c r="F139" s="200"/>
      <c r="G139" s="200"/>
      <c r="H139" s="200"/>
      <c r="I139" s="200"/>
      <c r="J139" s="200"/>
      <c r="K139" s="200"/>
      <c r="L139" s="200"/>
      <c r="M139" s="200"/>
      <c r="N139" s="200"/>
      <c r="O139" s="200"/>
      <c r="P139" s="230"/>
      <c r="Q139" s="200"/>
      <c r="R139" s="200"/>
      <c r="S139" s="200"/>
      <c r="T139" s="200"/>
      <c r="U139" s="200"/>
      <c r="V139" s="200"/>
      <c r="W139" s="200"/>
      <c r="X139" s="200"/>
      <c r="Y139" s="200"/>
      <c r="Z139" s="200"/>
    </row>
    <row r="140" ht="25.5" customHeight="1" spans="1:26">
      <c r="A140" s="200"/>
      <c r="B140" s="250" t="s">
        <v>474</v>
      </c>
      <c r="D140" s="267">
        <f t="shared" ref="D140:M140" si="33">D138-D125</f>
        <v>-4.22180919999994</v>
      </c>
      <c r="E140" s="267">
        <f t="shared" si="33"/>
        <v>57.8294044</v>
      </c>
      <c r="F140" s="267">
        <f t="shared" si="33"/>
        <v>36.6394878</v>
      </c>
      <c r="G140" s="267">
        <f t="shared" si="33"/>
        <v>79.02</v>
      </c>
      <c r="H140" s="267">
        <f t="shared" si="33"/>
        <v>197.656</v>
      </c>
      <c r="I140" s="267">
        <f t="shared" si="33"/>
        <v>200.46</v>
      </c>
      <c r="J140" s="267">
        <f t="shared" si="33"/>
        <v>177.5242626</v>
      </c>
      <c r="K140" s="267">
        <f t="shared" si="33"/>
        <v>54.6319547999999</v>
      </c>
      <c r="L140" s="267">
        <f t="shared" si="33"/>
        <v>42.2150021</v>
      </c>
      <c r="M140" s="267">
        <f t="shared" si="33"/>
        <v>-5.25223499999993</v>
      </c>
      <c r="N140" s="267"/>
      <c r="O140" s="267"/>
      <c r="P140" s="230"/>
      <c r="Q140" s="200"/>
      <c r="R140" s="200"/>
      <c r="S140" s="200"/>
      <c r="T140" s="200"/>
      <c r="U140" s="200"/>
      <c r="V140" s="200"/>
      <c r="W140" s="200"/>
      <c r="X140" s="200"/>
      <c r="Y140" s="200"/>
      <c r="Z140" s="200"/>
    </row>
    <row r="141" ht="15.75" customHeight="1" spans="1:26">
      <c r="A141" s="200"/>
      <c r="B141" s="200"/>
      <c r="C141" s="200"/>
      <c r="D141" s="200"/>
      <c r="E141" s="200"/>
      <c r="F141" s="200"/>
      <c r="G141" s="200"/>
      <c r="H141" s="200"/>
      <c r="I141" s="200"/>
      <c r="J141" s="200"/>
      <c r="K141" s="200"/>
      <c r="L141" s="200"/>
      <c r="M141" s="200"/>
      <c r="N141" s="200"/>
      <c r="O141" s="200"/>
      <c r="P141" s="230"/>
      <c r="Q141" s="200"/>
      <c r="R141" s="200"/>
      <c r="S141" s="200"/>
      <c r="T141" s="200"/>
      <c r="U141" s="200"/>
      <c r="V141" s="200"/>
      <c r="W141" s="200"/>
      <c r="X141" s="200"/>
      <c r="Y141" s="200"/>
      <c r="Z141" s="200"/>
    </row>
    <row r="142" ht="15.75" customHeight="1" spans="1:26">
      <c r="A142" s="226" t="s">
        <v>542</v>
      </c>
      <c r="Q142" s="200"/>
      <c r="R142" s="200"/>
      <c r="S142" s="200"/>
      <c r="T142" s="200"/>
      <c r="U142" s="200"/>
      <c r="V142" s="200"/>
      <c r="W142" s="200"/>
      <c r="X142" s="200"/>
      <c r="Y142" s="200"/>
      <c r="Z142" s="200"/>
    </row>
    <row r="143" ht="15.75" customHeight="1" spans="1:26">
      <c r="A143" s="200"/>
      <c r="B143" s="200"/>
      <c r="C143" s="200"/>
      <c r="D143" s="200"/>
      <c r="E143" s="200"/>
      <c r="F143" s="200"/>
      <c r="G143" s="200"/>
      <c r="H143" s="200"/>
      <c r="I143" s="200"/>
      <c r="J143" s="200"/>
      <c r="K143" s="200"/>
      <c r="L143" s="200"/>
      <c r="M143" s="200"/>
      <c r="N143" s="200"/>
      <c r="O143" s="200"/>
      <c r="P143" s="230"/>
      <c r="Q143" s="200"/>
      <c r="R143" s="200"/>
      <c r="S143" s="200"/>
      <c r="T143" s="200"/>
      <c r="U143" s="200"/>
      <c r="V143" s="200"/>
      <c r="W143" s="200"/>
      <c r="X143" s="200"/>
      <c r="Y143" s="200"/>
      <c r="Z143" s="200"/>
    </row>
    <row r="144" ht="15.75" customHeight="1" spans="1:26">
      <c r="A144" s="212" t="s">
        <v>169</v>
      </c>
      <c r="B144" s="212" t="s">
        <v>83</v>
      </c>
      <c r="C144" s="104" t="s">
        <v>543</v>
      </c>
      <c r="D144" s="104" t="s">
        <v>544</v>
      </c>
      <c r="E144" s="104" t="s">
        <v>545</v>
      </c>
      <c r="F144" s="104" t="s">
        <v>546</v>
      </c>
      <c r="G144" s="104" t="s">
        <v>547</v>
      </c>
      <c r="H144" s="104" t="s">
        <v>548</v>
      </c>
      <c r="I144" s="104" t="s">
        <v>549</v>
      </c>
      <c r="J144" s="104" t="s">
        <v>550</v>
      </c>
      <c r="K144" s="104" t="s">
        <v>551</v>
      </c>
      <c r="L144" s="104" t="s">
        <v>552</v>
      </c>
      <c r="M144" s="104" t="s">
        <v>553</v>
      </c>
      <c r="N144" s="104" t="s">
        <v>554</v>
      </c>
      <c r="O144" s="104" t="s">
        <v>555</v>
      </c>
      <c r="P144" s="104" t="s">
        <v>6</v>
      </c>
      <c r="Q144" s="200"/>
      <c r="R144" s="53" t="s">
        <v>541</v>
      </c>
      <c r="S144" s="200"/>
      <c r="T144" s="200"/>
      <c r="U144" s="200"/>
      <c r="V144" s="200"/>
      <c r="W144" s="200"/>
      <c r="X144" s="200"/>
      <c r="Y144" s="200"/>
      <c r="Z144" s="200"/>
    </row>
    <row r="145" ht="3.75" customHeight="1" spans="1:26">
      <c r="A145" s="200"/>
      <c r="B145" s="200"/>
      <c r="C145" s="200"/>
      <c r="D145" s="200"/>
      <c r="E145" s="200"/>
      <c r="F145" s="200"/>
      <c r="G145" s="200"/>
      <c r="H145" s="200"/>
      <c r="I145" s="200"/>
      <c r="J145" s="200"/>
      <c r="K145" s="200"/>
      <c r="L145" s="200"/>
      <c r="M145" s="200"/>
      <c r="N145" s="200"/>
      <c r="O145" s="200"/>
      <c r="P145" s="230"/>
      <c r="Q145" s="200"/>
      <c r="R145" s="53"/>
      <c r="S145" s="200"/>
      <c r="T145" s="200"/>
      <c r="U145" s="200"/>
      <c r="V145" s="200"/>
      <c r="W145" s="200"/>
      <c r="X145" s="200"/>
      <c r="Y145" s="200"/>
      <c r="Z145" s="200"/>
    </row>
    <row r="146" ht="15.75" customHeight="1" spans="1:26">
      <c r="A146" s="214">
        <v>1</v>
      </c>
      <c r="B146" s="215" t="s">
        <v>16</v>
      </c>
      <c r="C146" s="268">
        <v>2881.33</v>
      </c>
      <c r="D146" s="256">
        <v>171.491647</v>
      </c>
      <c r="E146" s="139">
        <v>39.70440992</v>
      </c>
      <c r="F146" s="256">
        <v>173.7217786</v>
      </c>
      <c r="G146" s="218">
        <v>211.5964045</v>
      </c>
      <c r="H146" s="254">
        <v>230.5773374</v>
      </c>
      <c r="I146" s="254">
        <v>243.402642</v>
      </c>
      <c r="J146" s="254">
        <v>245.9703564</v>
      </c>
      <c r="K146" s="139">
        <v>290.5658032</v>
      </c>
      <c r="L146" s="256">
        <v>271.7738294</v>
      </c>
      <c r="M146" s="218">
        <v>238.6019178</v>
      </c>
      <c r="N146" s="218">
        <v>194.1291191</v>
      </c>
      <c r="O146" s="200">
        <v>177.2259711</v>
      </c>
      <c r="P146" s="239">
        <f t="shared" ref="P146:P150" si="34">SUM(D146:O146)</f>
        <v>2488.76121642</v>
      </c>
      <c r="Q146" s="260">
        <f>P146-'[1]Annex B'!E8</f>
        <v>0</v>
      </c>
      <c r="R146" s="205">
        <f t="shared" ref="R146:R151" si="35">C146-P146</f>
        <v>392.568783579999</v>
      </c>
      <c r="S146" s="200"/>
      <c r="T146" s="200"/>
      <c r="U146" s="200"/>
      <c r="V146" s="200"/>
      <c r="W146" s="200"/>
      <c r="X146" s="200"/>
      <c r="Y146" s="200"/>
      <c r="Z146" s="200"/>
    </row>
    <row r="147" ht="15.75" customHeight="1" spans="1:26">
      <c r="A147" s="214">
        <v>2</v>
      </c>
      <c r="B147" s="217" t="s">
        <v>18</v>
      </c>
      <c r="C147" s="269">
        <v>1768.27</v>
      </c>
      <c r="D147" s="256">
        <v>101.2749131</v>
      </c>
      <c r="E147" s="139">
        <v>26.94658342</v>
      </c>
      <c r="F147" s="256">
        <v>91.7574455</v>
      </c>
      <c r="G147" s="218">
        <v>136.9819666</v>
      </c>
      <c r="H147" s="254">
        <v>135.424417</v>
      </c>
      <c r="I147" s="254">
        <v>153.2319396</v>
      </c>
      <c r="J147" s="254">
        <v>155.6700428</v>
      </c>
      <c r="K147" s="276">
        <v>185.9903298</v>
      </c>
      <c r="L147" s="256">
        <v>169.3733737</v>
      </c>
      <c r="M147" s="218">
        <v>156.4393844</v>
      </c>
      <c r="N147" s="218">
        <v>129.0934674</v>
      </c>
      <c r="O147" s="200">
        <v>107.3071064</v>
      </c>
      <c r="P147" s="238">
        <f t="shared" si="34"/>
        <v>1549.49096972</v>
      </c>
      <c r="Q147" s="260">
        <f>P147-'[1]Annex B'!E10</f>
        <v>0</v>
      </c>
      <c r="R147" s="205">
        <f t="shared" si="35"/>
        <v>218.77903028</v>
      </c>
      <c r="S147" s="200"/>
      <c r="T147" s="200"/>
      <c r="U147" s="200"/>
      <c r="V147" s="200"/>
      <c r="W147" s="200"/>
      <c r="X147" s="200"/>
      <c r="Y147" s="200"/>
      <c r="Z147" s="200"/>
    </row>
    <row r="148" ht="15.75" customHeight="1" spans="1:26">
      <c r="A148" s="214">
        <v>3</v>
      </c>
      <c r="B148" s="217" t="s">
        <v>17</v>
      </c>
      <c r="C148" s="269">
        <v>1235.79</v>
      </c>
      <c r="D148" s="256">
        <v>66.3480803</v>
      </c>
      <c r="E148" s="139">
        <v>17.88912079</v>
      </c>
      <c r="F148" s="256">
        <v>70.4850115</v>
      </c>
      <c r="G148" s="218">
        <v>93.3295191</v>
      </c>
      <c r="H148" s="254">
        <v>113.068155</v>
      </c>
      <c r="I148" s="254">
        <v>123.7759777</v>
      </c>
      <c r="J148" s="254">
        <v>98.8768506</v>
      </c>
      <c r="K148" s="276">
        <v>135.5690714</v>
      </c>
      <c r="L148" s="256">
        <v>117.3063499</v>
      </c>
      <c r="M148" s="218">
        <v>116.6844314</v>
      </c>
      <c r="N148" s="218">
        <v>91.3636933</v>
      </c>
      <c r="O148" s="200">
        <v>84.4244088</v>
      </c>
      <c r="P148" s="238">
        <f t="shared" si="34"/>
        <v>1129.12066979</v>
      </c>
      <c r="Q148" s="260">
        <f>P148-'[1]Annex B'!E9</f>
        <v>0</v>
      </c>
      <c r="R148" s="205">
        <f t="shared" si="35"/>
        <v>106.66933021</v>
      </c>
      <c r="S148" s="200"/>
      <c r="T148" s="200"/>
      <c r="U148" s="200"/>
      <c r="V148" s="200"/>
      <c r="W148" s="200"/>
      <c r="X148" s="200"/>
      <c r="Y148" s="200"/>
      <c r="Z148" s="200"/>
    </row>
    <row r="149" ht="15.75" customHeight="1" spans="1:26">
      <c r="A149" s="214">
        <v>4</v>
      </c>
      <c r="B149" s="217" t="s">
        <v>15</v>
      </c>
      <c r="C149" s="270">
        <v>2973.85</v>
      </c>
      <c r="D149" s="256">
        <v>153.1384003</v>
      </c>
      <c r="E149" s="139">
        <v>39.70121665</v>
      </c>
      <c r="F149" s="256">
        <v>177.4427577</v>
      </c>
      <c r="G149" s="218">
        <v>220.6840715</v>
      </c>
      <c r="H149" s="254">
        <v>241.3032021</v>
      </c>
      <c r="I149" s="254">
        <v>263.7772379</v>
      </c>
      <c r="J149" s="254">
        <v>228.5199875</v>
      </c>
      <c r="K149" s="276">
        <v>288.9282779</v>
      </c>
      <c r="L149" s="256">
        <v>261.5131699</v>
      </c>
      <c r="M149" s="218">
        <v>233.0992089</v>
      </c>
      <c r="N149" s="218">
        <v>198.1555871</v>
      </c>
      <c r="O149" s="200">
        <v>171.6554803</v>
      </c>
      <c r="P149" s="238">
        <f t="shared" si="34"/>
        <v>2477.91859775</v>
      </c>
      <c r="Q149" s="260">
        <f>P149-'[1]Annex B'!E7</f>
        <v>0</v>
      </c>
      <c r="R149" s="205">
        <f t="shared" si="35"/>
        <v>495.93140225</v>
      </c>
      <c r="S149" s="200"/>
      <c r="T149" s="200"/>
      <c r="U149" s="200"/>
      <c r="V149" s="200"/>
      <c r="W149" s="200"/>
      <c r="X149" s="200"/>
      <c r="Y149" s="200"/>
      <c r="Z149" s="200"/>
    </row>
    <row r="150" ht="15.75" customHeight="1" spans="1:26">
      <c r="A150" s="214">
        <v>5</v>
      </c>
      <c r="B150" s="217" t="s">
        <v>14</v>
      </c>
      <c r="C150" s="269">
        <v>3859.92</v>
      </c>
      <c r="D150" s="256">
        <v>215.666346</v>
      </c>
      <c r="E150" s="139">
        <v>56.85841959</v>
      </c>
      <c r="F150" s="256">
        <v>257.3147348</v>
      </c>
      <c r="G150" s="218">
        <v>338.6084328</v>
      </c>
      <c r="H150" s="254">
        <v>357.0121128</v>
      </c>
      <c r="I150" s="254">
        <v>371.6134827</v>
      </c>
      <c r="J150" s="254">
        <v>340.2362315</v>
      </c>
      <c r="K150" s="276">
        <v>428.2869022</v>
      </c>
      <c r="L150" s="256">
        <v>390.5928311</v>
      </c>
      <c r="M150" s="218">
        <v>359.5614535</v>
      </c>
      <c r="N150" s="218">
        <v>292.0123439</v>
      </c>
      <c r="O150" s="200">
        <v>257.4010764</v>
      </c>
      <c r="P150" s="238">
        <f t="shared" si="34"/>
        <v>3665.16436729</v>
      </c>
      <c r="Q150" s="260">
        <f>P150-'[1]Annex B'!E6</f>
        <v>0</v>
      </c>
      <c r="R150" s="205">
        <f t="shared" si="35"/>
        <v>194.75563271</v>
      </c>
      <c r="S150" s="200"/>
      <c r="T150" s="200"/>
      <c r="U150" s="200"/>
      <c r="V150" s="200"/>
      <c r="W150" s="200"/>
      <c r="X150" s="200"/>
      <c r="Y150" s="200"/>
      <c r="Z150" s="200"/>
    </row>
    <row r="151" ht="15.75" customHeight="1" spans="1:26">
      <c r="A151" s="97" t="s">
        <v>19</v>
      </c>
      <c r="B151" s="35"/>
      <c r="C151" s="98">
        <f t="shared" ref="C151:P151" si="36">SUM(C146:C150)</f>
        <v>12719.16</v>
      </c>
      <c r="D151" s="272">
        <f t="shared" si="36"/>
        <v>707.9193867</v>
      </c>
      <c r="E151" s="277">
        <f t="shared" si="36"/>
        <v>181.09975037</v>
      </c>
      <c r="F151" s="277">
        <f t="shared" si="36"/>
        <v>770.7217281</v>
      </c>
      <c r="G151" s="100">
        <f t="shared" si="36"/>
        <v>1001.2003945</v>
      </c>
      <c r="H151" s="100">
        <f t="shared" si="36"/>
        <v>1077.3852243</v>
      </c>
      <c r="I151" s="278">
        <f t="shared" si="36"/>
        <v>1155.8012799</v>
      </c>
      <c r="J151" s="100">
        <f t="shared" si="36"/>
        <v>1069.2734688</v>
      </c>
      <c r="K151" s="277">
        <f t="shared" si="36"/>
        <v>1329.3403845</v>
      </c>
      <c r="L151" s="100">
        <f t="shared" si="36"/>
        <v>1210.559554</v>
      </c>
      <c r="M151" s="100">
        <f t="shared" si="36"/>
        <v>1104.386396</v>
      </c>
      <c r="N151" s="100">
        <f t="shared" si="36"/>
        <v>904.7542108</v>
      </c>
      <c r="O151" s="98">
        <f t="shared" si="36"/>
        <v>798.014043</v>
      </c>
      <c r="P151" s="224">
        <f t="shared" si="36"/>
        <v>11310.45582097</v>
      </c>
      <c r="Q151" s="200"/>
      <c r="R151" s="205">
        <f t="shared" si="35"/>
        <v>1408.70417903</v>
      </c>
      <c r="S151" s="200"/>
      <c r="T151" s="200"/>
      <c r="U151" s="200"/>
      <c r="V151" s="200"/>
      <c r="W151" s="200"/>
      <c r="X151" s="200"/>
      <c r="Y151" s="200"/>
      <c r="Z151" s="200"/>
    </row>
    <row r="152" ht="15.75" customHeight="1" spans="1:26">
      <c r="A152" s="200"/>
      <c r="B152" s="200"/>
      <c r="C152" s="200"/>
      <c r="D152" s="200"/>
      <c r="E152" s="200"/>
      <c r="F152" s="200"/>
      <c r="G152" s="200"/>
      <c r="H152" s="200"/>
      <c r="I152" s="200"/>
      <c r="J152" s="200"/>
      <c r="K152" s="200"/>
      <c r="L152" s="200"/>
      <c r="M152" s="200"/>
      <c r="N152" s="200"/>
      <c r="O152" s="200"/>
      <c r="P152" s="230"/>
      <c r="Q152" s="200"/>
      <c r="R152" s="200"/>
      <c r="S152" s="200"/>
      <c r="T152" s="200"/>
      <c r="U152" s="200"/>
      <c r="V152" s="200"/>
      <c r="W152" s="200"/>
      <c r="X152" s="200"/>
      <c r="Y152" s="200"/>
      <c r="Z152" s="200"/>
    </row>
    <row r="153" ht="25.5" customHeight="1" spans="1:26">
      <c r="A153" s="200"/>
      <c r="B153" s="250" t="s">
        <v>474</v>
      </c>
      <c r="D153" s="267">
        <f t="shared" ref="D153:M153" si="37">D151-D138</f>
        <v>37.6731959</v>
      </c>
      <c r="E153" s="267">
        <f t="shared" si="37"/>
        <v>-564.83565403</v>
      </c>
      <c r="F153" s="267">
        <f t="shared" si="37"/>
        <v>-73.9937597000001</v>
      </c>
      <c r="G153" s="267">
        <f t="shared" si="37"/>
        <v>26.2403944999999</v>
      </c>
      <c r="H153" s="267">
        <f t="shared" si="37"/>
        <v>-68.8647757000001</v>
      </c>
      <c r="I153" s="267">
        <f t="shared" si="37"/>
        <v>-115.4887201</v>
      </c>
      <c r="J153" s="267">
        <f t="shared" si="37"/>
        <v>-202.0807938</v>
      </c>
      <c r="K153" s="267">
        <f t="shared" si="37"/>
        <v>140.0071199</v>
      </c>
      <c r="L153" s="267">
        <f t="shared" si="37"/>
        <v>128.3422962</v>
      </c>
      <c r="M153" s="267">
        <f t="shared" si="37"/>
        <v>148.178169</v>
      </c>
      <c r="N153" s="267"/>
      <c r="O153" s="267"/>
      <c r="P153" s="230"/>
      <c r="Q153" s="200"/>
      <c r="R153" s="200"/>
      <c r="S153" s="200"/>
      <c r="T153" s="200"/>
      <c r="U153" s="200"/>
      <c r="V153" s="200"/>
      <c r="W153" s="200"/>
      <c r="X153" s="200"/>
      <c r="Y153" s="200"/>
      <c r="Z153" s="200"/>
    </row>
    <row r="154" ht="15.75" customHeight="1" spans="1:26">
      <c r="A154" s="200"/>
      <c r="B154" s="200"/>
      <c r="C154" s="200"/>
      <c r="D154" s="200"/>
      <c r="E154" s="200"/>
      <c r="F154" s="200"/>
      <c r="G154" s="200"/>
      <c r="H154" s="200"/>
      <c r="I154" s="200"/>
      <c r="J154" s="200"/>
      <c r="K154" s="200"/>
      <c r="L154" s="200"/>
      <c r="M154" s="200"/>
      <c r="N154" s="200"/>
      <c r="O154" s="200"/>
      <c r="P154" s="230"/>
      <c r="Q154" s="200"/>
      <c r="R154" s="200"/>
      <c r="S154" s="200"/>
      <c r="T154" s="200"/>
      <c r="U154" s="200"/>
      <c r="V154" s="200"/>
      <c r="W154" s="200"/>
      <c r="X154" s="200"/>
      <c r="Y154" s="200"/>
      <c r="Z154" s="200"/>
    </row>
    <row r="155" ht="15.75" customHeight="1" spans="1:26">
      <c r="A155" s="226" t="s">
        <v>556</v>
      </c>
      <c r="Q155" s="200"/>
      <c r="R155" s="200"/>
      <c r="S155" s="200"/>
      <c r="T155" s="200"/>
      <c r="U155" s="200"/>
      <c r="V155" s="200"/>
      <c r="W155" s="200"/>
      <c r="X155" s="200"/>
      <c r="Y155" s="200"/>
      <c r="Z155" s="200"/>
    </row>
    <row r="156" ht="15.75" customHeight="1" spans="1:26">
      <c r="A156" s="200"/>
      <c r="B156" s="200"/>
      <c r="C156" s="200"/>
      <c r="D156" s="200"/>
      <c r="E156" s="200"/>
      <c r="F156" s="200"/>
      <c r="G156" s="200"/>
      <c r="H156" s="200"/>
      <c r="I156" s="200"/>
      <c r="J156" s="200"/>
      <c r="K156" s="200"/>
      <c r="L156" s="200"/>
      <c r="M156" s="200"/>
      <c r="N156" s="200"/>
      <c r="O156" s="200"/>
      <c r="P156" s="230"/>
      <c r="Q156" s="200"/>
      <c r="R156" s="200"/>
      <c r="S156" s="200"/>
      <c r="T156" s="200"/>
      <c r="U156" s="200"/>
      <c r="V156" s="200"/>
      <c r="W156" s="200"/>
      <c r="X156" s="200"/>
      <c r="Y156" s="200"/>
      <c r="Z156" s="200"/>
    </row>
    <row r="157" ht="38.25" spans="1:26">
      <c r="A157" s="212" t="s">
        <v>169</v>
      </c>
      <c r="B157" s="212" t="s">
        <v>83</v>
      </c>
      <c r="C157" s="104" t="s">
        <v>543</v>
      </c>
      <c r="D157" s="104" t="s">
        <v>557</v>
      </c>
      <c r="E157" s="104" t="s">
        <v>558</v>
      </c>
      <c r="F157" s="104" t="s">
        <v>559</v>
      </c>
      <c r="G157" s="104" t="s">
        <v>560</v>
      </c>
      <c r="H157" s="104" t="s">
        <v>561</v>
      </c>
      <c r="I157" s="104" t="s">
        <v>562</v>
      </c>
      <c r="J157" s="104" t="s">
        <v>563</v>
      </c>
      <c r="K157" s="104" t="s">
        <v>564</v>
      </c>
      <c r="L157" s="104" t="s">
        <v>552</v>
      </c>
      <c r="M157" s="104" t="s">
        <v>565</v>
      </c>
      <c r="N157" s="104" t="s">
        <v>566</v>
      </c>
      <c r="O157" s="104" t="s">
        <v>567</v>
      </c>
      <c r="P157" s="104" t="s">
        <v>6</v>
      </c>
      <c r="Q157" s="200"/>
      <c r="R157" s="53" t="s">
        <v>541</v>
      </c>
      <c r="S157" s="200"/>
      <c r="T157" s="200"/>
      <c r="U157" s="200"/>
      <c r="V157" s="200"/>
      <c r="W157" s="200"/>
      <c r="X157" s="200"/>
      <c r="Y157" s="200"/>
      <c r="Z157" s="200"/>
    </row>
    <row r="158" ht="3.75" customHeight="1" spans="1:26">
      <c r="A158" s="200"/>
      <c r="B158" s="200"/>
      <c r="C158" s="200"/>
      <c r="D158" s="200"/>
      <c r="E158" s="200"/>
      <c r="F158" s="200"/>
      <c r="G158" s="200"/>
      <c r="H158" s="200"/>
      <c r="I158" s="200"/>
      <c r="J158" s="200"/>
      <c r="K158" s="200"/>
      <c r="L158" s="200"/>
      <c r="M158" s="200"/>
      <c r="N158" s="200"/>
      <c r="O158" s="200"/>
      <c r="P158" s="230"/>
      <c r="Q158" s="200"/>
      <c r="R158" s="53"/>
      <c r="S158" s="200"/>
      <c r="T158" s="200"/>
      <c r="U158" s="200"/>
      <c r="V158" s="200"/>
      <c r="W158" s="200"/>
      <c r="X158" s="200"/>
      <c r="Y158" s="200"/>
      <c r="Z158" s="200"/>
    </row>
    <row r="159" ht="15.75" customHeight="1" spans="1:26">
      <c r="A159" s="214">
        <v>1</v>
      </c>
      <c r="B159" s="215" t="s">
        <v>16</v>
      </c>
      <c r="C159" s="268">
        <v>2881.33</v>
      </c>
      <c r="D159" s="139">
        <v>173.246156</v>
      </c>
      <c r="E159" s="256">
        <v>216.4656721</v>
      </c>
      <c r="F159" s="218">
        <v>216.9105161</v>
      </c>
      <c r="G159" s="218">
        <v>217.1240297</v>
      </c>
      <c r="H159" s="254">
        <v>250.5966385</v>
      </c>
      <c r="I159" s="254">
        <v>307.2146064</v>
      </c>
      <c r="J159" s="139">
        <v>310.9894737</v>
      </c>
      <c r="K159" s="256">
        <v>313.124729</v>
      </c>
      <c r="L159" s="256">
        <v>269.7609575</v>
      </c>
      <c r="M159" s="218">
        <v>230.4903214</v>
      </c>
      <c r="N159" s="218">
        <v>201.9699781</v>
      </c>
      <c r="O159" s="200">
        <v>169.0046946</v>
      </c>
      <c r="P159" s="239">
        <f t="shared" ref="P159:P163" si="38">SUM(D159:O159)</f>
        <v>2876.8977731</v>
      </c>
      <c r="Q159" s="260">
        <f>P159-'[1]Annex B'!E21</f>
        <v>2876.8977731</v>
      </c>
      <c r="R159" s="205">
        <f>P159-C159</f>
        <v>-4.43222689999948</v>
      </c>
      <c r="S159" s="200"/>
      <c r="T159" s="200"/>
      <c r="U159" s="200"/>
      <c r="V159" s="200"/>
      <c r="W159" s="200"/>
      <c r="X159" s="200"/>
      <c r="Y159" s="200"/>
      <c r="Z159" s="200"/>
    </row>
    <row r="160" ht="15.75" customHeight="1" spans="1:26">
      <c r="A160" s="214">
        <v>2</v>
      </c>
      <c r="B160" s="217" t="s">
        <v>18</v>
      </c>
      <c r="C160" s="269">
        <v>1768.27</v>
      </c>
      <c r="D160" s="139">
        <v>102.5570247</v>
      </c>
      <c r="E160" s="256">
        <v>122.6599843</v>
      </c>
      <c r="F160" s="218">
        <v>147.8821869</v>
      </c>
      <c r="G160" s="218">
        <v>172.4839834</v>
      </c>
      <c r="H160" s="254">
        <v>187.8168454</v>
      </c>
      <c r="I160" s="254">
        <v>192.1623209</v>
      </c>
      <c r="J160" s="139">
        <v>197.1899353</v>
      </c>
      <c r="K160" s="256">
        <v>198.5156542</v>
      </c>
      <c r="L160" s="256">
        <v>191.8682869</v>
      </c>
      <c r="M160" s="218">
        <v>168.1047129</v>
      </c>
      <c r="N160" s="218">
        <v>131.3128396</v>
      </c>
      <c r="O160" s="200">
        <v>110.5336328</v>
      </c>
      <c r="P160" s="238">
        <f t="shared" si="38"/>
        <v>1923.0874073</v>
      </c>
      <c r="Q160" s="260">
        <f>P160-'[1]Annex B'!E23</f>
        <v>1923.0874073</v>
      </c>
      <c r="R160" s="205">
        <f t="shared" ref="R159:R164" si="39">P160-C160</f>
        <v>154.8174073</v>
      </c>
      <c r="S160" s="200"/>
      <c r="T160" s="200"/>
      <c r="U160" s="200"/>
      <c r="V160" s="200"/>
      <c r="W160" s="200"/>
      <c r="X160" s="200"/>
      <c r="Y160" s="200"/>
      <c r="Z160" s="200"/>
    </row>
    <row r="161" ht="15.75" customHeight="1" spans="1:26">
      <c r="A161" s="214">
        <v>3</v>
      </c>
      <c r="B161" s="217" t="s">
        <v>17</v>
      </c>
      <c r="C161" s="269">
        <v>1235.79</v>
      </c>
      <c r="D161" s="139">
        <v>78.4924675</v>
      </c>
      <c r="E161" s="256">
        <v>103.9242134</v>
      </c>
      <c r="F161" s="218">
        <v>107.121245</v>
      </c>
      <c r="G161" s="218">
        <v>122.9868405</v>
      </c>
      <c r="H161" s="254">
        <v>116.4557243</v>
      </c>
      <c r="I161" s="254">
        <v>153.5758206</v>
      </c>
      <c r="J161" s="139">
        <v>135.3910756</v>
      </c>
      <c r="K161" s="256">
        <v>136.9067619</v>
      </c>
      <c r="L161" s="256">
        <v>125.3143326</v>
      </c>
      <c r="M161" s="218">
        <v>105.0956539</v>
      </c>
      <c r="N161" s="218">
        <v>97.0116357</v>
      </c>
      <c r="O161" s="200">
        <v>79.7238956</v>
      </c>
      <c r="P161" s="238">
        <f t="shared" si="38"/>
        <v>1361.9996666</v>
      </c>
      <c r="Q161" s="260">
        <f>P161-'[1]Annex B'!E22</f>
        <v>1361.9996666</v>
      </c>
      <c r="R161" s="205">
        <f t="shared" si="39"/>
        <v>126.2096666</v>
      </c>
      <c r="S161" s="200"/>
      <c r="T161" s="200"/>
      <c r="U161" s="200"/>
      <c r="V161" s="200"/>
      <c r="W161" s="200"/>
      <c r="X161" s="200"/>
      <c r="Y161" s="200"/>
      <c r="Z161" s="200"/>
    </row>
    <row r="162" ht="15.75" customHeight="1" spans="1:26">
      <c r="A162" s="214">
        <v>4</v>
      </c>
      <c r="B162" s="217" t="s">
        <v>15</v>
      </c>
      <c r="C162" s="270">
        <v>2973.85</v>
      </c>
      <c r="D162" s="139">
        <v>177.6264754</v>
      </c>
      <c r="E162" s="256">
        <v>198.7326007</v>
      </c>
      <c r="F162" s="218">
        <v>236.4367952</v>
      </c>
      <c r="G162" s="218">
        <v>237.0258391</v>
      </c>
      <c r="H162" s="254">
        <v>260.9112893</v>
      </c>
      <c r="I162" s="254">
        <v>296.2923807</v>
      </c>
      <c r="J162" s="139">
        <v>301.4686388</v>
      </c>
      <c r="K162" s="256">
        <v>298.7694118</v>
      </c>
      <c r="L162" s="256">
        <v>276.7209815</v>
      </c>
      <c r="M162" s="218">
        <v>242.5348887</v>
      </c>
      <c r="N162" s="218">
        <v>194.387182</v>
      </c>
      <c r="O162" s="200">
        <v>168.4576133</v>
      </c>
      <c r="P162" s="238">
        <f t="shared" si="38"/>
        <v>2889.3640965</v>
      </c>
      <c r="Q162" s="260">
        <f>P162-'[1]Annex B'!E20</f>
        <v>508.2978114</v>
      </c>
      <c r="R162" s="205">
        <f t="shared" si="39"/>
        <v>-84.4859034999999</v>
      </c>
      <c r="S162" s="200"/>
      <c r="T162" s="200"/>
      <c r="U162" s="200"/>
      <c r="V162" s="200"/>
      <c r="W162" s="200"/>
      <c r="X162" s="200"/>
      <c r="Y162" s="200"/>
      <c r="Z162" s="200"/>
    </row>
    <row r="163" ht="15.75" customHeight="1" spans="1:26">
      <c r="A163" s="214">
        <v>5</v>
      </c>
      <c r="B163" s="217" t="s">
        <v>14</v>
      </c>
      <c r="C163" s="269">
        <v>3859.92</v>
      </c>
      <c r="D163" s="139">
        <v>236.8830534</v>
      </c>
      <c r="E163" s="256">
        <v>275.0760877</v>
      </c>
      <c r="F163" s="218">
        <v>298.7595388</v>
      </c>
      <c r="G163" s="218">
        <v>343.8782158</v>
      </c>
      <c r="H163" s="254">
        <v>376.8563586</v>
      </c>
      <c r="I163" s="254">
        <v>459.1343801</v>
      </c>
      <c r="J163" s="139">
        <v>461.9802888</v>
      </c>
      <c r="K163" s="256">
        <v>459.9766084</v>
      </c>
      <c r="L163" s="256">
        <v>409.69658</v>
      </c>
      <c r="M163" s="218">
        <v>365.9241325</v>
      </c>
      <c r="N163" s="218">
        <v>311.0689963</v>
      </c>
      <c r="O163" s="200">
        <v>265.0009811</v>
      </c>
      <c r="P163" s="238">
        <f t="shared" si="38"/>
        <v>4264.2352215</v>
      </c>
      <c r="Q163" s="260">
        <f>P163-'[1]Annex B'!E19</f>
        <v>4148.25537</v>
      </c>
      <c r="R163" s="205">
        <f t="shared" si="39"/>
        <v>404.315221499999</v>
      </c>
      <c r="S163" s="200"/>
      <c r="T163" s="200"/>
      <c r="U163" s="200"/>
      <c r="V163" s="200"/>
      <c r="W163" s="200"/>
      <c r="X163" s="200"/>
      <c r="Y163" s="200"/>
      <c r="Z163" s="200"/>
    </row>
    <row r="164" ht="15.75" customHeight="1" spans="1:26">
      <c r="A164" s="97" t="s">
        <v>19</v>
      </c>
      <c r="B164" s="35"/>
      <c r="C164" s="98">
        <f t="shared" ref="C164:P164" si="40">SUM(C159:C163)</f>
        <v>12719.16</v>
      </c>
      <c r="D164" s="277">
        <f t="shared" si="40"/>
        <v>768.805177</v>
      </c>
      <c r="E164" s="272">
        <f t="shared" si="40"/>
        <v>916.8585582</v>
      </c>
      <c r="F164" s="277">
        <f t="shared" si="40"/>
        <v>1007.110282</v>
      </c>
      <c r="G164" s="100">
        <f t="shared" si="40"/>
        <v>1093.4989085</v>
      </c>
      <c r="H164" s="100">
        <f t="shared" si="40"/>
        <v>1192.6368561</v>
      </c>
      <c r="I164" s="278">
        <f t="shared" si="40"/>
        <v>1408.3795087</v>
      </c>
      <c r="J164" s="100">
        <f t="shared" si="40"/>
        <v>1407.0194122</v>
      </c>
      <c r="K164" s="277">
        <f t="shared" si="40"/>
        <v>1407.2931653</v>
      </c>
      <c r="L164" s="100">
        <f t="shared" si="40"/>
        <v>1273.3611385</v>
      </c>
      <c r="M164" s="100">
        <f t="shared" si="40"/>
        <v>1112.1497094</v>
      </c>
      <c r="N164" s="100">
        <f t="shared" si="40"/>
        <v>935.7506317</v>
      </c>
      <c r="O164" s="98">
        <f t="shared" si="40"/>
        <v>792.7208174</v>
      </c>
      <c r="P164" s="224">
        <f t="shared" si="40"/>
        <v>13315.584165</v>
      </c>
      <c r="Q164" s="200"/>
      <c r="R164" s="205">
        <f t="shared" si="39"/>
        <v>596.424165</v>
      </c>
      <c r="S164" s="200"/>
      <c r="T164" s="200"/>
      <c r="U164" s="200"/>
      <c r="V164" s="200"/>
      <c r="W164" s="200"/>
      <c r="X164" s="200"/>
      <c r="Y164" s="200"/>
      <c r="Z164" s="200"/>
    </row>
    <row r="165" ht="15.75" customHeight="1" spans="1:26">
      <c r="A165" s="200"/>
      <c r="B165" s="200"/>
      <c r="C165" s="200"/>
      <c r="D165" s="200"/>
      <c r="E165" s="200"/>
      <c r="F165" s="200"/>
      <c r="G165" s="200"/>
      <c r="H165" s="200"/>
      <c r="I165" s="200"/>
      <c r="J165" s="200"/>
      <c r="K165" s="200"/>
      <c r="L165" s="200"/>
      <c r="M165" s="200"/>
      <c r="N165" s="200"/>
      <c r="O165" s="200"/>
      <c r="P165" s="230"/>
      <c r="Q165" s="200"/>
      <c r="R165" s="200"/>
      <c r="S165" s="200"/>
      <c r="T165" s="200"/>
      <c r="U165" s="200"/>
      <c r="V165" s="200"/>
      <c r="W165" s="200"/>
      <c r="X165" s="200"/>
      <c r="Y165" s="200"/>
      <c r="Z165" s="200"/>
    </row>
    <row r="166" ht="25.5" customHeight="1" spans="1:26">
      <c r="A166" s="200"/>
      <c r="B166" s="250" t="s">
        <v>474</v>
      </c>
      <c r="D166" s="267">
        <f t="shared" ref="D166:O166" si="41">D164-D151</f>
        <v>60.8857902999999</v>
      </c>
      <c r="E166" s="267">
        <f t="shared" si="41"/>
        <v>735.75880783</v>
      </c>
      <c r="F166" s="267">
        <f t="shared" si="41"/>
        <v>236.3885539</v>
      </c>
      <c r="G166" s="267">
        <f t="shared" si="41"/>
        <v>92.298514</v>
      </c>
      <c r="H166" s="267">
        <f t="shared" si="41"/>
        <v>115.2516318</v>
      </c>
      <c r="I166" s="267">
        <f t="shared" si="41"/>
        <v>252.5782288</v>
      </c>
      <c r="J166" s="267">
        <f t="shared" si="41"/>
        <v>337.7459434</v>
      </c>
      <c r="K166" s="267">
        <f t="shared" si="41"/>
        <v>77.9527808</v>
      </c>
      <c r="L166" s="267">
        <f t="shared" si="41"/>
        <v>62.8015845</v>
      </c>
      <c r="M166" s="267">
        <f t="shared" si="41"/>
        <v>7.76331340000002</v>
      </c>
      <c r="N166" s="267">
        <f t="shared" si="41"/>
        <v>30.9964209</v>
      </c>
      <c r="O166" s="267">
        <f t="shared" si="41"/>
        <v>-5.29322560000003</v>
      </c>
      <c r="P166" s="230"/>
      <c r="Q166" s="200"/>
      <c r="R166" s="200"/>
      <c r="S166" s="200"/>
      <c r="T166" s="200"/>
      <c r="U166" s="200"/>
      <c r="V166" s="200"/>
      <c r="W166" s="200"/>
      <c r="X166" s="200"/>
      <c r="Y166" s="200"/>
      <c r="Z166" s="200"/>
    </row>
    <row r="167" ht="15.75" customHeight="1" spans="1:26">
      <c r="A167" s="200"/>
      <c r="B167" s="200"/>
      <c r="C167" s="200"/>
      <c r="D167" s="200"/>
      <c r="E167" s="200"/>
      <c r="F167" s="200"/>
      <c r="G167" s="200"/>
      <c r="H167" s="200"/>
      <c r="I167" s="200"/>
      <c r="J167" s="200"/>
      <c r="K167" s="200"/>
      <c r="L167" s="200"/>
      <c r="M167" s="200"/>
      <c r="N167" s="200"/>
      <c r="O167" s="200"/>
      <c r="P167" s="230"/>
      <c r="Q167" s="200"/>
      <c r="R167" s="200"/>
      <c r="S167" s="200"/>
      <c r="T167" s="200"/>
      <c r="U167" s="200"/>
      <c r="V167" s="200"/>
      <c r="W167" s="200"/>
      <c r="X167" s="200"/>
      <c r="Y167" s="200"/>
      <c r="Z167" s="200"/>
    </row>
    <row r="168" ht="15.75" customHeight="1" spans="1:26">
      <c r="A168" s="226" t="s">
        <v>568</v>
      </c>
      <c r="Q168" s="200"/>
      <c r="R168" s="200"/>
      <c r="S168" s="200"/>
      <c r="T168" s="200"/>
      <c r="U168" s="200"/>
      <c r="V168" s="200"/>
      <c r="W168" s="200"/>
      <c r="X168" s="200"/>
      <c r="Y168" s="200"/>
      <c r="Z168" s="200"/>
    </row>
    <row r="169" ht="15.75" customHeight="1" spans="1:26">
      <c r="A169" s="200"/>
      <c r="B169" s="200"/>
      <c r="C169" s="200"/>
      <c r="D169" s="200"/>
      <c r="E169" s="200"/>
      <c r="F169" s="200"/>
      <c r="G169" s="200"/>
      <c r="H169" s="200"/>
      <c r="I169" s="200"/>
      <c r="J169" s="200"/>
      <c r="K169" s="200"/>
      <c r="L169" s="200"/>
      <c r="M169" s="200"/>
      <c r="N169" s="200"/>
      <c r="O169" s="200"/>
      <c r="P169" s="230"/>
      <c r="Q169" s="200"/>
      <c r="R169" s="200"/>
      <c r="S169" s="200"/>
      <c r="T169" s="200"/>
      <c r="U169" s="200"/>
      <c r="V169" s="200"/>
      <c r="W169" s="200"/>
      <c r="X169" s="200"/>
      <c r="Y169" s="200"/>
      <c r="Z169" s="200"/>
    </row>
    <row r="170" ht="38.25" spans="1:26">
      <c r="A170" s="212" t="s">
        <v>169</v>
      </c>
      <c r="B170" s="212" t="s">
        <v>83</v>
      </c>
      <c r="C170" s="104" t="s">
        <v>569</v>
      </c>
      <c r="D170" s="104" t="s">
        <v>570</v>
      </c>
      <c r="E170" s="104" t="s">
        <v>571</v>
      </c>
      <c r="F170" s="104" t="s">
        <v>572</v>
      </c>
      <c r="G170" s="104" t="s">
        <v>573</v>
      </c>
      <c r="H170" s="104" t="s">
        <v>574</v>
      </c>
      <c r="I170" s="104" t="s">
        <v>575</v>
      </c>
      <c r="J170" s="104" t="s">
        <v>576</v>
      </c>
      <c r="K170" s="104" t="s">
        <v>577</v>
      </c>
      <c r="L170" s="104" t="s">
        <v>578</v>
      </c>
      <c r="M170" s="104" t="s">
        <v>579</v>
      </c>
      <c r="N170" s="104" t="s">
        <v>580</v>
      </c>
      <c r="O170" s="104" t="s">
        <v>581</v>
      </c>
      <c r="P170" s="104" t="s">
        <v>6</v>
      </c>
      <c r="Q170" s="200"/>
      <c r="R170" s="53" t="s">
        <v>541</v>
      </c>
      <c r="S170" s="200"/>
      <c r="T170" s="200"/>
      <c r="U170" s="200"/>
      <c r="V170" s="200"/>
      <c r="W170" s="200"/>
      <c r="X170" s="200"/>
      <c r="Y170" s="200"/>
      <c r="Z170" s="200"/>
    </row>
    <row r="171" ht="3.75" customHeight="1" spans="1:26">
      <c r="A171" s="200"/>
      <c r="B171" s="200"/>
      <c r="C171" s="200"/>
      <c r="D171" s="200"/>
      <c r="E171" s="200"/>
      <c r="F171" s="200"/>
      <c r="G171" s="200"/>
      <c r="H171" s="200"/>
      <c r="I171" s="200"/>
      <c r="J171" s="200"/>
      <c r="K171" s="200"/>
      <c r="L171" s="200"/>
      <c r="M171" s="200"/>
      <c r="N171" s="200"/>
      <c r="O171" s="200"/>
      <c r="P171" s="230"/>
      <c r="Q171" s="200"/>
      <c r="R171" s="53"/>
      <c r="S171" s="200"/>
      <c r="T171" s="200"/>
      <c r="U171" s="200"/>
      <c r="V171" s="200"/>
      <c r="W171" s="200"/>
      <c r="X171" s="200"/>
      <c r="Y171" s="200"/>
      <c r="Z171" s="200"/>
    </row>
    <row r="172" ht="15.75" customHeight="1" spans="1:26">
      <c r="A172" s="214">
        <v>1</v>
      </c>
      <c r="B172" s="215" t="s">
        <v>16</v>
      </c>
      <c r="C172" s="268">
        <v>2881.33</v>
      </c>
      <c r="D172" s="139">
        <v>183.8215552</v>
      </c>
      <c r="E172" s="256">
        <v>219.637064</v>
      </c>
      <c r="F172" s="218">
        <v>229.5614989</v>
      </c>
      <c r="G172" s="218">
        <v>267.2939334</v>
      </c>
      <c r="H172" s="254"/>
      <c r="I172" s="254"/>
      <c r="J172" s="139"/>
      <c r="K172" s="256"/>
      <c r="L172" s="256"/>
      <c r="M172" s="218"/>
      <c r="N172" s="218"/>
      <c r="O172" s="200"/>
      <c r="P172" s="239">
        <f t="shared" ref="P172:P176" si="42">SUM(D172:O172)</f>
        <v>900.3140515</v>
      </c>
      <c r="Q172" s="260" t="e">
        <f>P172-'[1]Annex B'!E34</f>
        <v>#REF!</v>
      </c>
      <c r="R172" s="205">
        <f>P172-C172</f>
        <v>-1981.0159485</v>
      </c>
      <c r="S172" s="200"/>
      <c r="T172" s="200"/>
      <c r="U172" s="200"/>
      <c r="V172" s="200"/>
      <c r="W172" s="200"/>
      <c r="X172" s="200"/>
      <c r="Y172" s="200"/>
      <c r="Z172" s="200"/>
    </row>
    <row r="173" ht="15.75" customHeight="1" spans="1:26">
      <c r="A173" s="214">
        <v>2</v>
      </c>
      <c r="B173" s="217" t="s">
        <v>18</v>
      </c>
      <c r="C173" s="269">
        <v>1768.27</v>
      </c>
      <c r="D173" s="139">
        <v>114.1185442</v>
      </c>
      <c r="E173" s="256">
        <v>129.1784468</v>
      </c>
      <c r="F173" s="218">
        <v>157.2005599</v>
      </c>
      <c r="G173" s="218">
        <v>183.1729933</v>
      </c>
      <c r="H173" s="254"/>
      <c r="I173" s="254"/>
      <c r="J173" s="139"/>
      <c r="K173" s="256"/>
      <c r="L173" s="256"/>
      <c r="M173" s="218"/>
      <c r="N173" s="218"/>
      <c r="O173" s="200"/>
      <c r="P173" s="238">
        <f t="shared" si="42"/>
        <v>583.6705442</v>
      </c>
      <c r="Q173" s="260" t="e">
        <f>P173-'[1]Annex B'!E36</f>
        <v>#REF!</v>
      </c>
      <c r="R173" s="205">
        <f t="shared" ref="R172:R177" si="43">P173-C173</f>
        <v>-1184.5994558</v>
      </c>
      <c r="S173" s="200"/>
      <c r="T173" s="200"/>
      <c r="U173" s="200"/>
      <c r="V173" s="200"/>
      <c r="W173" s="200"/>
      <c r="X173" s="200"/>
      <c r="Y173" s="200"/>
      <c r="Z173" s="200"/>
    </row>
    <row r="174" ht="15.75" customHeight="1" spans="1:26">
      <c r="A174" s="214">
        <v>3</v>
      </c>
      <c r="B174" s="217" t="s">
        <v>17</v>
      </c>
      <c r="C174" s="269">
        <v>1235.79</v>
      </c>
      <c r="D174" s="139">
        <v>87.5580612</v>
      </c>
      <c r="E174" s="256">
        <v>128.7723956</v>
      </c>
      <c r="F174" s="218">
        <v>109.0467441</v>
      </c>
      <c r="G174" s="218">
        <v>120.7773937</v>
      </c>
      <c r="H174" s="254"/>
      <c r="I174" s="254"/>
      <c r="J174" s="139"/>
      <c r="K174" s="256"/>
      <c r="L174" s="256"/>
      <c r="M174" s="218"/>
      <c r="N174" s="218"/>
      <c r="O174" s="200"/>
      <c r="P174" s="238">
        <f t="shared" si="42"/>
        <v>446.1545946</v>
      </c>
      <c r="Q174" s="260" t="e">
        <f>P174-'[1]Annex B'!E35</f>
        <v>#REF!</v>
      </c>
      <c r="R174" s="205">
        <f t="shared" si="43"/>
        <v>-789.6354054</v>
      </c>
      <c r="S174" s="200"/>
      <c r="T174" s="200"/>
      <c r="U174" s="200"/>
      <c r="V174" s="200"/>
      <c r="W174" s="200"/>
      <c r="X174" s="200"/>
      <c r="Y174" s="200"/>
      <c r="Z174" s="200"/>
    </row>
    <row r="175" ht="15.75" customHeight="1" spans="1:26">
      <c r="A175" s="214">
        <v>4</v>
      </c>
      <c r="B175" s="217" t="s">
        <v>15</v>
      </c>
      <c r="C175" s="270">
        <v>2973.85</v>
      </c>
      <c r="D175" s="139">
        <v>177.9820733</v>
      </c>
      <c r="E175" s="256">
        <v>208.9049895</v>
      </c>
      <c r="F175" s="218">
        <v>243.8896953</v>
      </c>
      <c r="G175" s="218">
        <v>257.4994867</v>
      </c>
      <c r="H175" s="254"/>
      <c r="I175" s="254"/>
      <c r="J175" s="139"/>
      <c r="K175" s="256"/>
      <c r="L175" s="256"/>
      <c r="M175" s="218"/>
      <c r="N175" s="218"/>
      <c r="O175" s="200"/>
      <c r="P175" s="238">
        <f t="shared" si="42"/>
        <v>888.2762448</v>
      </c>
      <c r="Q175" s="260" t="e">
        <f>P175-'[1]Annex B'!E33</f>
        <v>#REF!</v>
      </c>
      <c r="R175" s="205">
        <f t="shared" si="43"/>
        <v>-2085.5737552</v>
      </c>
      <c r="S175" s="200"/>
      <c r="T175" s="200"/>
      <c r="U175" s="200"/>
      <c r="V175" s="200"/>
      <c r="W175" s="200"/>
      <c r="X175" s="200"/>
      <c r="Y175" s="200"/>
      <c r="Z175" s="200"/>
    </row>
    <row r="176" ht="15.75" customHeight="1" spans="1:26">
      <c r="A176" s="214">
        <v>5</v>
      </c>
      <c r="B176" s="217" t="s">
        <v>14</v>
      </c>
      <c r="C176" s="269">
        <v>3859.92</v>
      </c>
      <c r="D176" s="139">
        <v>247.4119559</v>
      </c>
      <c r="E176" s="256">
        <v>287.920984</v>
      </c>
      <c r="F176" s="218">
        <v>319.0625943</v>
      </c>
      <c r="G176" s="218">
        <v>427.4707991</v>
      </c>
      <c r="H176" s="254"/>
      <c r="I176" s="254"/>
      <c r="J176" s="139"/>
      <c r="K176" s="256"/>
      <c r="L176" s="256"/>
      <c r="M176" s="218"/>
      <c r="N176" s="218"/>
      <c r="O176" s="200"/>
      <c r="P176" s="238">
        <f t="shared" si="42"/>
        <v>1281.8663333</v>
      </c>
      <c r="Q176" s="260" t="e">
        <f>P176-'[1]Annex B'!E32</f>
        <v>#REF!</v>
      </c>
      <c r="R176" s="205">
        <f t="shared" si="43"/>
        <v>-2578.0536667</v>
      </c>
      <c r="S176" s="200"/>
      <c r="T176" s="200"/>
      <c r="U176" s="200"/>
      <c r="V176" s="200"/>
      <c r="W176" s="200"/>
      <c r="X176" s="200"/>
      <c r="Y176" s="200"/>
      <c r="Z176" s="200"/>
    </row>
    <row r="177" ht="15.75" customHeight="1" spans="1:26">
      <c r="A177" s="97" t="s">
        <v>19</v>
      </c>
      <c r="B177" s="35"/>
      <c r="C177" s="98">
        <f t="shared" ref="C177:P177" si="44">SUM(C172:C176)</f>
        <v>12719.16</v>
      </c>
      <c r="D177" s="277">
        <f t="shared" si="44"/>
        <v>810.8921898</v>
      </c>
      <c r="E177" s="272">
        <f t="shared" si="44"/>
        <v>974.4138799</v>
      </c>
      <c r="F177" s="277">
        <f t="shared" si="44"/>
        <v>1058.7610925</v>
      </c>
      <c r="G177" s="100">
        <f t="shared" si="44"/>
        <v>1256.2146062</v>
      </c>
      <c r="H177" s="100">
        <f t="shared" si="44"/>
        <v>0</v>
      </c>
      <c r="I177" s="278">
        <f t="shared" si="44"/>
        <v>0</v>
      </c>
      <c r="J177" s="100">
        <f t="shared" si="44"/>
        <v>0</v>
      </c>
      <c r="K177" s="277">
        <f t="shared" si="44"/>
        <v>0</v>
      </c>
      <c r="L177" s="100">
        <f t="shared" si="44"/>
        <v>0</v>
      </c>
      <c r="M177" s="100">
        <f t="shared" si="44"/>
        <v>0</v>
      </c>
      <c r="N177" s="100">
        <f t="shared" si="44"/>
        <v>0</v>
      </c>
      <c r="O177" s="98">
        <f t="shared" si="44"/>
        <v>0</v>
      </c>
      <c r="P177" s="224">
        <f t="shared" si="44"/>
        <v>4100.2817684</v>
      </c>
      <c r="Q177" s="200"/>
      <c r="R177" s="205">
        <f t="shared" si="43"/>
        <v>-8618.8782316</v>
      </c>
      <c r="S177" s="200"/>
      <c r="T177" s="200"/>
      <c r="U177" s="200"/>
      <c r="V177" s="200"/>
      <c r="W177" s="200"/>
      <c r="X177" s="200"/>
      <c r="Y177" s="200"/>
      <c r="Z177" s="200"/>
    </row>
    <row r="178" ht="15.75" customHeight="1" spans="1:26">
      <c r="A178" s="200"/>
      <c r="B178" s="200"/>
      <c r="C178" s="200"/>
      <c r="D178" s="200"/>
      <c r="E178" s="200"/>
      <c r="F178" s="200"/>
      <c r="G178" s="200"/>
      <c r="H178" s="200"/>
      <c r="I178" s="200"/>
      <c r="J178" s="200"/>
      <c r="K178" s="200"/>
      <c r="L178" s="200"/>
      <c r="M178" s="200"/>
      <c r="N178" s="200"/>
      <c r="O178" s="200"/>
      <c r="P178" s="230"/>
      <c r="Q178" s="200"/>
      <c r="R178" s="200"/>
      <c r="S178" s="200"/>
      <c r="T178" s="200"/>
      <c r="U178" s="200"/>
      <c r="V178" s="200"/>
      <c r="W178" s="200"/>
      <c r="X178" s="200"/>
      <c r="Y178" s="200"/>
      <c r="Z178" s="200"/>
    </row>
    <row r="179" ht="25.5" customHeight="1" spans="1:26">
      <c r="A179" s="200"/>
      <c r="B179" s="250" t="s">
        <v>474</v>
      </c>
      <c r="D179" s="267">
        <f>D177-D164</f>
        <v>42.0870128000001</v>
      </c>
      <c r="E179" s="267">
        <f t="shared" ref="D179:O179" si="45">E177-E164</f>
        <v>57.5553216999999</v>
      </c>
      <c r="F179" s="267">
        <f t="shared" si="45"/>
        <v>51.6508104999999</v>
      </c>
      <c r="G179" s="267">
        <f t="shared" si="45"/>
        <v>162.7156977</v>
      </c>
      <c r="H179" s="267">
        <f t="shared" si="45"/>
        <v>-1192.6368561</v>
      </c>
      <c r="I179" s="267">
        <f t="shared" si="45"/>
        <v>-1408.3795087</v>
      </c>
      <c r="J179" s="267">
        <f t="shared" si="45"/>
        <v>-1407.0194122</v>
      </c>
      <c r="K179" s="267">
        <f t="shared" si="45"/>
        <v>-1407.2931653</v>
      </c>
      <c r="L179" s="267">
        <f t="shared" si="45"/>
        <v>-1273.3611385</v>
      </c>
      <c r="M179" s="267">
        <f t="shared" si="45"/>
        <v>-1112.1497094</v>
      </c>
      <c r="N179" s="267">
        <f t="shared" si="45"/>
        <v>-935.7506317</v>
      </c>
      <c r="O179" s="267">
        <f t="shared" si="45"/>
        <v>-792.7208174</v>
      </c>
      <c r="P179" s="230"/>
      <c r="Q179" s="200"/>
      <c r="R179" s="200"/>
      <c r="S179" s="200"/>
      <c r="T179" s="200"/>
      <c r="U179" s="200"/>
      <c r="V179" s="200"/>
      <c r="W179" s="200"/>
      <c r="X179" s="200"/>
      <c r="Y179" s="200"/>
      <c r="Z179" s="200"/>
    </row>
    <row r="180" ht="15.75" customHeight="1" spans="1:26">
      <c r="A180" s="200"/>
      <c r="B180" s="200"/>
      <c r="C180" s="200"/>
      <c r="D180" s="200"/>
      <c r="E180" s="200"/>
      <c r="F180" s="200"/>
      <c r="G180" s="200"/>
      <c r="H180" s="200"/>
      <c r="I180" s="200"/>
      <c r="J180" s="200"/>
      <c r="K180" s="200"/>
      <c r="L180" s="200"/>
      <c r="M180" s="200"/>
      <c r="N180" s="200"/>
      <c r="O180" s="200"/>
      <c r="P180" s="230"/>
      <c r="Q180" s="200"/>
      <c r="R180" s="200"/>
      <c r="S180" s="200"/>
      <c r="T180" s="200"/>
      <c r="U180" s="200"/>
      <c r="V180" s="200"/>
      <c r="W180" s="200"/>
      <c r="X180" s="200"/>
      <c r="Y180" s="200"/>
      <c r="Z180" s="200"/>
    </row>
    <row r="181" ht="15.75" customHeight="1" spans="1:26">
      <c r="A181" s="200"/>
      <c r="B181" s="200"/>
      <c r="C181" s="200"/>
      <c r="D181" s="200"/>
      <c r="E181" s="200"/>
      <c r="F181" s="200"/>
      <c r="G181" s="200"/>
      <c r="H181" s="200"/>
      <c r="I181" s="200"/>
      <c r="J181" s="200"/>
      <c r="K181" s="200"/>
      <c r="L181" s="200"/>
      <c r="M181" s="200"/>
      <c r="N181" s="200"/>
      <c r="O181" s="200"/>
      <c r="P181" s="230"/>
      <c r="Q181" s="200"/>
      <c r="R181" s="200"/>
      <c r="S181" s="200"/>
      <c r="T181" s="200"/>
      <c r="U181" s="200"/>
      <c r="V181" s="200"/>
      <c r="W181" s="200"/>
      <c r="X181" s="200"/>
      <c r="Y181" s="200"/>
      <c r="Z181" s="200"/>
    </row>
    <row r="182" ht="15.75" customHeight="1" spans="1:26">
      <c r="A182" s="200"/>
      <c r="B182" s="200"/>
      <c r="C182" s="200"/>
      <c r="D182" s="200"/>
      <c r="E182" s="200"/>
      <c r="F182" s="200"/>
      <c r="G182" s="200"/>
      <c r="H182" s="200"/>
      <c r="I182" s="200"/>
      <c r="J182" s="200"/>
      <c r="K182" s="200"/>
      <c r="L182" s="200"/>
      <c r="M182" s="200"/>
      <c r="N182" s="200"/>
      <c r="O182" s="200"/>
      <c r="P182" s="230"/>
      <c r="Q182" s="200"/>
      <c r="R182" s="200"/>
      <c r="S182" s="200"/>
      <c r="T182" s="200"/>
      <c r="U182" s="200"/>
      <c r="V182" s="200"/>
      <c r="W182" s="200"/>
      <c r="X182" s="200"/>
      <c r="Y182" s="200"/>
      <c r="Z182" s="200"/>
    </row>
    <row r="183" ht="15.75" customHeight="1" spans="1:26">
      <c r="A183" s="200"/>
      <c r="B183" s="200"/>
      <c r="C183" s="200"/>
      <c r="D183" s="200"/>
      <c r="E183" s="200"/>
      <c r="F183" s="200"/>
      <c r="G183" s="200"/>
      <c r="H183" s="200"/>
      <c r="I183" s="200"/>
      <c r="J183" s="200"/>
      <c r="K183" s="200"/>
      <c r="L183" s="200"/>
      <c r="M183" s="200"/>
      <c r="N183" s="200"/>
      <c r="O183" s="200"/>
      <c r="P183" s="230"/>
      <c r="Q183" s="200"/>
      <c r="R183" s="200"/>
      <c r="S183" s="200"/>
      <c r="T183" s="200"/>
      <c r="U183" s="200"/>
      <c r="V183" s="200"/>
      <c r="W183" s="200"/>
      <c r="X183" s="200"/>
      <c r="Y183" s="200"/>
      <c r="Z183" s="200"/>
    </row>
    <row r="184" ht="15.75" customHeight="1" spans="1:26">
      <c r="A184" s="200"/>
      <c r="B184" s="200"/>
      <c r="C184" s="200"/>
      <c r="D184" s="200"/>
      <c r="E184" s="200"/>
      <c r="F184" s="200"/>
      <c r="G184" s="200"/>
      <c r="H184" s="200"/>
      <c r="I184" s="200"/>
      <c r="J184" s="200"/>
      <c r="K184" s="200"/>
      <c r="L184" s="200"/>
      <c r="M184" s="200"/>
      <c r="N184" s="200"/>
      <c r="O184" s="200"/>
      <c r="P184" s="230"/>
      <c r="Q184" s="200"/>
      <c r="R184" s="200"/>
      <c r="S184" s="200"/>
      <c r="T184" s="200"/>
      <c r="U184" s="200"/>
      <c r="V184" s="200"/>
      <c r="W184" s="200"/>
      <c r="X184" s="200"/>
      <c r="Y184" s="200"/>
      <c r="Z184" s="200"/>
    </row>
    <row r="185" ht="15.75" customHeight="1" spans="1:26">
      <c r="A185" s="200"/>
      <c r="B185" s="200"/>
      <c r="C185" s="200"/>
      <c r="D185" s="200"/>
      <c r="E185" s="200"/>
      <c r="F185" s="200"/>
      <c r="G185" s="200"/>
      <c r="H185" s="200"/>
      <c r="I185" s="200"/>
      <c r="J185" s="200"/>
      <c r="K185" s="200"/>
      <c r="L185" s="200"/>
      <c r="M185" s="200"/>
      <c r="N185" s="200"/>
      <c r="O185" s="200"/>
      <c r="P185" s="230"/>
      <c r="Q185" s="200"/>
      <c r="R185" s="200"/>
      <c r="S185" s="200"/>
      <c r="T185" s="200"/>
      <c r="U185" s="200"/>
      <c r="V185" s="200"/>
      <c r="W185" s="200"/>
      <c r="X185" s="200"/>
      <c r="Y185" s="200"/>
      <c r="Z185" s="200"/>
    </row>
    <row r="186" ht="15.75" customHeight="1" spans="1:26">
      <c r="A186" s="200"/>
      <c r="B186" s="200"/>
      <c r="C186" s="200"/>
      <c r="D186" s="200"/>
      <c r="E186" s="200"/>
      <c r="F186" s="200"/>
      <c r="G186" s="200"/>
      <c r="H186" s="200"/>
      <c r="I186" s="200"/>
      <c r="J186" s="200"/>
      <c r="K186" s="200"/>
      <c r="L186" s="200"/>
      <c r="M186" s="200"/>
      <c r="N186" s="200"/>
      <c r="O186" s="200"/>
      <c r="P186" s="230"/>
      <c r="Q186" s="200"/>
      <c r="R186" s="200"/>
      <c r="S186" s="200"/>
      <c r="T186" s="200"/>
      <c r="U186" s="200"/>
      <c r="V186" s="200"/>
      <c r="W186" s="200"/>
      <c r="X186" s="200"/>
      <c r="Y186" s="200"/>
      <c r="Z186" s="200"/>
    </row>
    <row r="187" ht="15.75" customHeight="1" spans="1:26">
      <c r="A187" s="200"/>
      <c r="B187" s="200"/>
      <c r="C187" s="200"/>
      <c r="D187" s="200"/>
      <c r="E187" s="200"/>
      <c r="F187" s="200"/>
      <c r="G187" s="200"/>
      <c r="H187" s="200"/>
      <c r="I187" s="200"/>
      <c r="J187" s="200"/>
      <c r="K187" s="200"/>
      <c r="L187" s="200"/>
      <c r="M187" s="200"/>
      <c r="N187" s="200"/>
      <c r="O187" s="200"/>
      <c r="P187" s="230"/>
      <c r="Q187" s="200"/>
      <c r="R187" s="200"/>
      <c r="S187" s="200"/>
      <c r="T187" s="200"/>
      <c r="U187" s="200"/>
      <c r="V187" s="200"/>
      <c r="W187" s="200"/>
      <c r="X187" s="200"/>
      <c r="Y187" s="200"/>
      <c r="Z187" s="200"/>
    </row>
    <row r="188" ht="15.75" customHeight="1" spans="1:26">
      <c r="A188" s="200"/>
      <c r="B188" s="200"/>
      <c r="C188" s="200"/>
      <c r="D188" s="200"/>
      <c r="E188" s="200"/>
      <c r="F188" s="200"/>
      <c r="G188" s="200"/>
      <c r="H188" s="200"/>
      <c r="I188" s="200"/>
      <c r="J188" s="200"/>
      <c r="K188" s="200"/>
      <c r="L188" s="200"/>
      <c r="M188" s="200"/>
      <c r="N188" s="200"/>
      <c r="O188" s="200"/>
      <c r="P188" s="230"/>
      <c r="Q188" s="200"/>
      <c r="R188" s="200"/>
      <c r="S188" s="200"/>
      <c r="T188" s="200"/>
      <c r="U188" s="200"/>
      <c r="V188" s="200"/>
      <c r="W188" s="200"/>
      <c r="X188" s="200"/>
      <c r="Y188" s="200"/>
      <c r="Z188" s="200"/>
    </row>
    <row r="189" ht="15.75" customHeight="1" spans="1:26">
      <c r="A189" s="200"/>
      <c r="B189" s="200"/>
      <c r="C189" s="200"/>
      <c r="D189" s="200"/>
      <c r="E189" s="200"/>
      <c r="F189" s="200"/>
      <c r="G189" s="200"/>
      <c r="H189" s="200"/>
      <c r="I189" s="200"/>
      <c r="J189" s="200"/>
      <c r="K189" s="200"/>
      <c r="L189" s="200"/>
      <c r="M189" s="200"/>
      <c r="N189" s="200"/>
      <c r="O189" s="200"/>
      <c r="P189" s="230"/>
      <c r="Q189" s="200"/>
      <c r="R189" s="200"/>
      <c r="S189" s="200"/>
      <c r="T189" s="200"/>
      <c r="U189" s="200"/>
      <c r="V189" s="200"/>
      <c r="W189" s="200"/>
      <c r="X189" s="200"/>
      <c r="Y189" s="200"/>
      <c r="Z189" s="200"/>
    </row>
    <row r="190" ht="15.75" customHeight="1" spans="1:26">
      <c r="A190" s="200"/>
      <c r="B190" s="200"/>
      <c r="C190" s="200"/>
      <c r="D190" s="200"/>
      <c r="E190" s="200"/>
      <c r="F190" s="200"/>
      <c r="G190" s="200"/>
      <c r="H190" s="200"/>
      <c r="I190" s="200"/>
      <c r="J190" s="200"/>
      <c r="K190" s="200"/>
      <c r="L190" s="200"/>
      <c r="M190" s="200"/>
      <c r="N190" s="200"/>
      <c r="O190" s="200"/>
      <c r="P190" s="230"/>
      <c r="Q190" s="200"/>
      <c r="R190" s="200"/>
      <c r="S190" s="200"/>
      <c r="T190" s="200"/>
      <c r="U190" s="200"/>
      <c r="V190" s="200"/>
      <c r="W190" s="200"/>
      <c r="X190" s="200"/>
      <c r="Y190" s="200"/>
      <c r="Z190" s="200"/>
    </row>
    <row r="191" ht="15.75" customHeight="1" spans="1:26">
      <c r="A191" s="200"/>
      <c r="B191" s="200"/>
      <c r="C191" s="200"/>
      <c r="D191" s="200"/>
      <c r="E191" s="200"/>
      <c r="F191" s="200"/>
      <c r="G191" s="200"/>
      <c r="H191" s="200"/>
      <c r="I191" s="200"/>
      <c r="J191" s="200"/>
      <c r="K191" s="200"/>
      <c r="L191" s="200"/>
      <c r="M191" s="200"/>
      <c r="N191" s="200"/>
      <c r="O191" s="200"/>
      <c r="P191" s="230"/>
      <c r="Q191" s="200"/>
      <c r="R191" s="200"/>
      <c r="S191" s="200"/>
      <c r="T191" s="200"/>
      <c r="U191" s="200"/>
      <c r="V191" s="200"/>
      <c r="W191" s="200"/>
      <c r="X191" s="200"/>
      <c r="Y191" s="200"/>
      <c r="Z191" s="200"/>
    </row>
    <row r="192" ht="15.75" customHeight="1" spans="1:26">
      <c r="A192" s="200"/>
      <c r="B192" s="200"/>
      <c r="C192" s="200"/>
      <c r="D192" s="200"/>
      <c r="E192" s="200"/>
      <c r="F192" s="200"/>
      <c r="G192" s="200"/>
      <c r="H192" s="200"/>
      <c r="I192" s="200"/>
      <c r="J192" s="200"/>
      <c r="K192" s="200"/>
      <c r="L192" s="200"/>
      <c r="M192" s="200"/>
      <c r="N192" s="200"/>
      <c r="O192" s="200"/>
      <c r="P192" s="230"/>
      <c r="Q192" s="200"/>
      <c r="R192" s="200"/>
      <c r="S192" s="200"/>
      <c r="T192" s="200"/>
      <c r="U192" s="200"/>
      <c r="V192" s="200"/>
      <c r="W192" s="200"/>
      <c r="X192" s="200"/>
      <c r="Y192" s="200"/>
      <c r="Z192" s="200"/>
    </row>
    <row r="193" ht="15.75" customHeight="1" spans="1:26">
      <c r="A193" s="200"/>
      <c r="B193" s="200"/>
      <c r="C193" s="200"/>
      <c r="D193" s="200"/>
      <c r="E193" s="200"/>
      <c r="F193" s="200"/>
      <c r="G193" s="200"/>
      <c r="H193" s="200"/>
      <c r="I193" s="200"/>
      <c r="J193" s="200"/>
      <c r="K193" s="200"/>
      <c r="L193" s="200"/>
      <c r="M193" s="200"/>
      <c r="N193" s="200"/>
      <c r="O193" s="200"/>
      <c r="P193" s="230"/>
      <c r="Q193" s="200"/>
      <c r="R193" s="200"/>
      <c r="S193" s="200"/>
      <c r="T193" s="200"/>
      <c r="U193" s="200"/>
      <c r="V193" s="200"/>
      <c r="W193" s="200"/>
      <c r="X193" s="200"/>
      <c r="Y193" s="200"/>
      <c r="Z193" s="200"/>
    </row>
    <row r="194" ht="15.75" customHeight="1" spans="1:26">
      <c r="A194" s="200"/>
      <c r="B194" s="200"/>
      <c r="C194" s="200"/>
      <c r="D194" s="200"/>
      <c r="E194" s="200"/>
      <c r="F194" s="200"/>
      <c r="G194" s="200"/>
      <c r="H194" s="200"/>
      <c r="I194" s="200"/>
      <c r="J194" s="200"/>
      <c r="K194" s="200"/>
      <c r="L194" s="200"/>
      <c r="M194" s="200"/>
      <c r="N194" s="200"/>
      <c r="O194" s="200"/>
      <c r="P194" s="230"/>
      <c r="Q194" s="200"/>
      <c r="R194" s="200"/>
      <c r="S194" s="200"/>
      <c r="T194" s="200"/>
      <c r="U194" s="200"/>
      <c r="V194" s="200"/>
      <c r="W194" s="200"/>
      <c r="X194" s="200"/>
      <c r="Y194" s="200"/>
      <c r="Z194" s="200"/>
    </row>
    <row r="195" ht="15.75" customHeight="1" spans="1:26">
      <c r="A195" s="200"/>
      <c r="B195" s="200"/>
      <c r="C195" s="200"/>
      <c r="D195" s="200"/>
      <c r="E195" s="200"/>
      <c r="F195" s="200"/>
      <c r="G195" s="200"/>
      <c r="H195" s="200"/>
      <c r="I195" s="200"/>
      <c r="J195" s="200"/>
      <c r="K195" s="200"/>
      <c r="L195" s="200"/>
      <c r="M195" s="200"/>
      <c r="N195" s="200"/>
      <c r="O195" s="200"/>
      <c r="P195" s="230"/>
      <c r="Q195" s="200"/>
      <c r="R195" s="200"/>
      <c r="S195" s="200"/>
      <c r="T195" s="200"/>
      <c r="U195" s="200"/>
      <c r="V195" s="200"/>
      <c r="W195" s="200"/>
      <c r="X195" s="200"/>
      <c r="Y195" s="200"/>
      <c r="Z195" s="200"/>
    </row>
    <row r="196" ht="15.75" customHeight="1" spans="1:26">
      <c r="A196" s="200"/>
      <c r="B196" s="200"/>
      <c r="C196" s="200"/>
      <c r="D196" s="200"/>
      <c r="E196" s="200"/>
      <c r="F196" s="200"/>
      <c r="G196" s="200"/>
      <c r="H196" s="200"/>
      <c r="I196" s="200"/>
      <c r="J196" s="200"/>
      <c r="K196" s="200"/>
      <c r="L196" s="200"/>
      <c r="M196" s="200"/>
      <c r="N196" s="200"/>
      <c r="O196" s="200"/>
      <c r="P196" s="230"/>
      <c r="Q196" s="200"/>
      <c r="R196" s="200"/>
      <c r="S196" s="200"/>
      <c r="T196" s="200"/>
      <c r="U196" s="200"/>
      <c r="V196" s="200"/>
      <c r="W196" s="200"/>
      <c r="X196" s="200"/>
      <c r="Y196" s="200"/>
      <c r="Z196" s="200"/>
    </row>
    <row r="197" ht="15.75" customHeight="1" spans="1:26">
      <c r="A197" s="200"/>
      <c r="B197" s="200"/>
      <c r="C197" s="200"/>
      <c r="D197" s="200"/>
      <c r="E197" s="200"/>
      <c r="F197" s="200"/>
      <c r="G197" s="200"/>
      <c r="H197" s="200"/>
      <c r="I197" s="200"/>
      <c r="J197" s="200"/>
      <c r="K197" s="200"/>
      <c r="L197" s="200"/>
      <c r="M197" s="200"/>
      <c r="N197" s="200"/>
      <c r="O197" s="200"/>
      <c r="P197" s="230"/>
      <c r="Q197" s="200"/>
      <c r="R197" s="200"/>
      <c r="S197" s="200"/>
      <c r="T197" s="200"/>
      <c r="U197" s="200"/>
      <c r="V197" s="200"/>
      <c r="W197" s="200"/>
      <c r="X197" s="200"/>
      <c r="Y197" s="200"/>
      <c r="Z197" s="200"/>
    </row>
    <row r="198" ht="15.75" customHeight="1" spans="1:26">
      <c r="A198" s="200"/>
      <c r="B198" s="200"/>
      <c r="C198" s="200"/>
      <c r="D198" s="200"/>
      <c r="E198" s="200"/>
      <c r="F198" s="200"/>
      <c r="G198" s="200"/>
      <c r="H198" s="200"/>
      <c r="I198" s="200"/>
      <c r="J198" s="200"/>
      <c r="K198" s="200"/>
      <c r="L198" s="200"/>
      <c r="M198" s="200"/>
      <c r="N198" s="200"/>
      <c r="O198" s="200"/>
      <c r="P198" s="230"/>
      <c r="Q198" s="200"/>
      <c r="R198" s="200"/>
      <c r="S198" s="200"/>
      <c r="T198" s="200"/>
      <c r="U198" s="200"/>
      <c r="V198" s="200"/>
      <c r="W198" s="200"/>
      <c r="X198" s="200"/>
      <c r="Y198" s="200"/>
      <c r="Z198" s="200"/>
    </row>
    <row r="199" ht="15.75" customHeight="1" spans="1:26">
      <c r="A199" s="200"/>
      <c r="B199" s="200"/>
      <c r="C199" s="200"/>
      <c r="D199" s="200"/>
      <c r="E199" s="200"/>
      <c r="F199" s="200"/>
      <c r="G199" s="200"/>
      <c r="H199" s="200"/>
      <c r="I199" s="200"/>
      <c r="J199" s="200"/>
      <c r="K199" s="200"/>
      <c r="L199" s="200"/>
      <c r="M199" s="200"/>
      <c r="N199" s="200"/>
      <c r="O199" s="200"/>
      <c r="P199" s="230"/>
      <c r="Q199" s="200"/>
      <c r="R199" s="200"/>
      <c r="S199" s="200"/>
      <c r="T199" s="200"/>
      <c r="U199" s="200"/>
      <c r="V199" s="200"/>
      <c r="W199" s="200"/>
      <c r="X199" s="200"/>
      <c r="Y199" s="200"/>
      <c r="Z199" s="200"/>
    </row>
    <row r="200" ht="15.75" customHeight="1" spans="1:26">
      <c r="A200" s="200"/>
      <c r="B200" s="200"/>
      <c r="C200" s="200"/>
      <c r="D200" s="200"/>
      <c r="E200" s="200"/>
      <c r="F200" s="200"/>
      <c r="G200" s="200"/>
      <c r="H200" s="200"/>
      <c r="I200" s="200"/>
      <c r="J200" s="200"/>
      <c r="K200" s="200"/>
      <c r="L200" s="200"/>
      <c r="M200" s="200"/>
      <c r="N200" s="200"/>
      <c r="O200" s="200"/>
      <c r="P200" s="230"/>
      <c r="Q200" s="200"/>
      <c r="R200" s="200"/>
      <c r="S200" s="200"/>
      <c r="T200" s="200"/>
      <c r="U200" s="200"/>
      <c r="V200" s="200"/>
      <c r="W200" s="200"/>
      <c r="X200" s="200"/>
      <c r="Y200" s="200"/>
      <c r="Z200" s="200"/>
    </row>
    <row r="201" ht="15.75" customHeight="1" spans="1:26">
      <c r="A201" s="200"/>
      <c r="B201" s="200"/>
      <c r="C201" s="200"/>
      <c r="D201" s="200"/>
      <c r="E201" s="200"/>
      <c r="F201" s="200"/>
      <c r="G201" s="200"/>
      <c r="H201" s="200"/>
      <c r="I201" s="200"/>
      <c r="J201" s="200"/>
      <c r="K201" s="200"/>
      <c r="L201" s="200"/>
      <c r="M201" s="200"/>
      <c r="N201" s="200"/>
      <c r="O201" s="200"/>
      <c r="P201" s="230"/>
      <c r="Q201" s="200"/>
      <c r="R201" s="200"/>
      <c r="S201" s="200"/>
      <c r="T201" s="200"/>
      <c r="U201" s="200"/>
      <c r="V201" s="200"/>
      <c r="W201" s="200"/>
      <c r="X201" s="200"/>
      <c r="Y201" s="200"/>
      <c r="Z201" s="200"/>
    </row>
    <row r="202" ht="15.75" customHeight="1" spans="1:26">
      <c r="A202" s="200"/>
      <c r="B202" s="200"/>
      <c r="C202" s="200"/>
      <c r="D202" s="200"/>
      <c r="E202" s="200"/>
      <c r="F202" s="200"/>
      <c r="G202" s="200"/>
      <c r="H202" s="200"/>
      <c r="I202" s="200"/>
      <c r="J202" s="200"/>
      <c r="K202" s="200"/>
      <c r="L202" s="200"/>
      <c r="M202" s="200"/>
      <c r="N202" s="200"/>
      <c r="O202" s="200"/>
      <c r="P202" s="230"/>
      <c r="Q202" s="200"/>
      <c r="R202" s="200"/>
      <c r="S202" s="200"/>
      <c r="T202" s="200"/>
      <c r="U202" s="200"/>
      <c r="V202" s="200"/>
      <c r="W202" s="200"/>
      <c r="X202" s="200"/>
      <c r="Y202" s="200"/>
      <c r="Z202" s="200"/>
    </row>
    <row r="203" ht="15.75" customHeight="1" spans="1:26">
      <c r="A203" s="200"/>
      <c r="B203" s="200"/>
      <c r="C203" s="200"/>
      <c r="D203" s="200"/>
      <c r="E203" s="200"/>
      <c r="F203" s="200"/>
      <c r="G203" s="200"/>
      <c r="H203" s="200"/>
      <c r="I203" s="200"/>
      <c r="J203" s="200"/>
      <c r="K203" s="200"/>
      <c r="L203" s="200"/>
      <c r="M203" s="200"/>
      <c r="N203" s="200"/>
      <c r="O203" s="200"/>
      <c r="P203" s="230"/>
      <c r="Q203" s="200"/>
      <c r="R203" s="200"/>
      <c r="S203" s="200"/>
      <c r="T203" s="200"/>
      <c r="U203" s="200"/>
      <c r="V203" s="200"/>
      <c r="W203" s="200"/>
      <c r="X203" s="200"/>
      <c r="Y203" s="200"/>
      <c r="Z203" s="200"/>
    </row>
    <row r="204" ht="15.75" customHeight="1" spans="1:26">
      <c r="A204" s="200"/>
      <c r="B204" s="200"/>
      <c r="C204" s="200"/>
      <c r="D204" s="200"/>
      <c r="E204" s="200"/>
      <c r="F204" s="200"/>
      <c r="G204" s="200"/>
      <c r="H204" s="200"/>
      <c r="I204" s="200"/>
      <c r="J204" s="200"/>
      <c r="K204" s="200"/>
      <c r="L204" s="200"/>
      <c r="M204" s="200"/>
      <c r="N204" s="200"/>
      <c r="O204" s="200"/>
      <c r="P204" s="230"/>
      <c r="Q204" s="200"/>
      <c r="R204" s="200"/>
      <c r="S204" s="200"/>
      <c r="T204" s="200"/>
      <c r="U204" s="200"/>
      <c r="V204" s="200"/>
      <c r="W204" s="200"/>
      <c r="X204" s="200"/>
      <c r="Y204" s="200"/>
      <c r="Z204" s="200"/>
    </row>
    <row r="205" ht="15.75" customHeight="1" spans="1:26">
      <c r="A205" s="200"/>
      <c r="B205" s="200"/>
      <c r="C205" s="200"/>
      <c r="D205" s="200"/>
      <c r="E205" s="200"/>
      <c r="F205" s="200"/>
      <c r="G205" s="200"/>
      <c r="H205" s="200"/>
      <c r="I205" s="200"/>
      <c r="J205" s="200"/>
      <c r="K205" s="200"/>
      <c r="L205" s="200"/>
      <c r="M205" s="200"/>
      <c r="N205" s="200"/>
      <c r="O205" s="200"/>
      <c r="P205" s="230"/>
      <c r="Q205" s="200"/>
      <c r="R205" s="200"/>
      <c r="S205" s="200"/>
      <c r="T205" s="200"/>
      <c r="U205" s="200"/>
      <c r="V205" s="200"/>
      <c r="W205" s="200"/>
      <c r="X205" s="200"/>
      <c r="Y205" s="200"/>
      <c r="Z205" s="200"/>
    </row>
    <row r="206" ht="15.75" customHeight="1" spans="1:26">
      <c r="A206" s="200"/>
      <c r="B206" s="200"/>
      <c r="C206" s="200"/>
      <c r="D206" s="200"/>
      <c r="E206" s="200"/>
      <c r="F206" s="200"/>
      <c r="G206" s="200"/>
      <c r="H206" s="200"/>
      <c r="I206" s="200"/>
      <c r="J206" s="200"/>
      <c r="K206" s="200"/>
      <c r="L206" s="200"/>
      <c r="M206" s="200"/>
      <c r="N206" s="200"/>
      <c r="O206" s="200"/>
      <c r="P206" s="230"/>
      <c r="Q206" s="200"/>
      <c r="R206" s="200"/>
      <c r="S206" s="200"/>
      <c r="T206" s="200"/>
      <c r="U206" s="200"/>
      <c r="V206" s="200"/>
      <c r="W206" s="200"/>
      <c r="X206" s="200"/>
      <c r="Y206" s="200"/>
      <c r="Z206" s="200"/>
    </row>
    <row r="207" ht="15.75" customHeight="1" spans="1:26">
      <c r="A207" s="200"/>
      <c r="B207" s="200"/>
      <c r="C207" s="200"/>
      <c r="D207" s="200"/>
      <c r="E207" s="200"/>
      <c r="F207" s="200"/>
      <c r="G207" s="200"/>
      <c r="H207" s="200"/>
      <c r="I207" s="200"/>
      <c r="J207" s="200"/>
      <c r="K207" s="200"/>
      <c r="L207" s="200"/>
      <c r="M207" s="200"/>
      <c r="N207" s="200"/>
      <c r="O207" s="200"/>
      <c r="P207" s="230"/>
      <c r="Q207" s="200"/>
      <c r="R207" s="200"/>
      <c r="S207" s="200"/>
      <c r="T207" s="200"/>
      <c r="U207" s="200"/>
      <c r="V207" s="200"/>
      <c r="W207" s="200"/>
      <c r="X207" s="200"/>
      <c r="Y207" s="200"/>
      <c r="Z207" s="200"/>
    </row>
    <row r="208" ht="15.75" customHeight="1" spans="1:26">
      <c r="A208" s="200"/>
      <c r="B208" s="200"/>
      <c r="C208" s="200"/>
      <c r="D208" s="200"/>
      <c r="E208" s="200"/>
      <c r="F208" s="200"/>
      <c r="G208" s="200"/>
      <c r="H208" s="200"/>
      <c r="I208" s="200"/>
      <c r="J208" s="200"/>
      <c r="K208" s="200"/>
      <c r="L208" s="200"/>
      <c r="M208" s="200"/>
      <c r="N208" s="200"/>
      <c r="O208" s="200"/>
      <c r="P208" s="230"/>
      <c r="Q208" s="200"/>
      <c r="R208" s="200"/>
      <c r="S208" s="200"/>
      <c r="T208" s="200"/>
      <c r="U208" s="200"/>
      <c r="V208" s="200"/>
      <c r="W208" s="200"/>
      <c r="X208" s="200"/>
      <c r="Y208" s="200"/>
      <c r="Z208" s="200"/>
    </row>
    <row r="209" ht="15.75" customHeight="1" spans="1:26">
      <c r="A209" s="200"/>
      <c r="B209" s="200"/>
      <c r="C209" s="200"/>
      <c r="D209" s="200"/>
      <c r="E209" s="200"/>
      <c r="F209" s="200"/>
      <c r="G209" s="200"/>
      <c r="H209" s="200"/>
      <c r="I209" s="200"/>
      <c r="J209" s="200"/>
      <c r="K209" s="200"/>
      <c r="L209" s="200"/>
      <c r="M209" s="200"/>
      <c r="N209" s="200"/>
      <c r="O209" s="200"/>
      <c r="P209" s="230"/>
      <c r="Q209" s="200"/>
      <c r="R209" s="200"/>
      <c r="S209" s="200"/>
      <c r="T209" s="200"/>
      <c r="U209" s="200"/>
      <c r="V209" s="200"/>
      <c r="W209" s="200"/>
      <c r="X209" s="200"/>
      <c r="Y209" s="200"/>
      <c r="Z209" s="200"/>
    </row>
    <row r="210" ht="15.75" customHeight="1" spans="1:26">
      <c r="A210" s="200"/>
      <c r="B210" s="200"/>
      <c r="C210" s="200"/>
      <c r="D210" s="200"/>
      <c r="E210" s="200"/>
      <c r="F210" s="200"/>
      <c r="G210" s="200"/>
      <c r="H210" s="200"/>
      <c r="I210" s="200"/>
      <c r="J210" s="200"/>
      <c r="K210" s="200"/>
      <c r="L210" s="200"/>
      <c r="M210" s="200"/>
      <c r="N210" s="200"/>
      <c r="O210" s="200"/>
      <c r="P210" s="230"/>
      <c r="Q210" s="200"/>
      <c r="R210" s="200"/>
      <c r="S210" s="200"/>
      <c r="T210" s="200"/>
      <c r="U210" s="200"/>
      <c r="V210" s="200"/>
      <c r="W210" s="200"/>
      <c r="X210" s="200"/>
      <c r="Y210" s="200"/>
      <c r="Z210" s="200"/>
    </row>
    <row r="211" ht="15.75" customHeight="1" spans="1:26">
      <c r="A211" s="200"/>
      <c r="B211" s="200"/>
      <c r="C211" s="200"/>
      <c r="D211" s="200"/>
      <c r="E211" s="200"/>
      <c r="F211" s="200"/>
      <c r="G211" s="200"/>
      <c r="H211" s="200"/>
      <c r="I211" s="200"/>
      <c r="J211" s="200"/>
      <c r="K211" s="200"/>
      <c r="L211" s="200"/>
      <c r="M211" s="200"/>
      <c r="N211" s="200"/>
      <c r="O211" s="200"/>
      <c r="P211" s="23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</row>
    <row r="212" ht="15.75" customHeight="1" spans="1:26">
      <c r="A212" s="200"/>
      <c r="B212" s="200"/>
      <c r="C212" s="200"/>
      <c r="D212" s="200"/>
      <c r="E212" s="200"/>
      <c r="F212" s="200"/>
      <c r="G212" s="200"/>
      <c r="H212" s="200"/>
      <c r="I212" s="200"/>
      <c r="J212" s="200"/>
      <c r="K212" s="200"/>
      <c r="L212" s="200"/>
      <c r="M212" s="200"/>
      <c r="N212" s="200"/>
      <c r="O212" s="200"/>
      <c r="P212" s="230"/>
      <c r="Q212" s="200"/>
      <c r="R212" s="200"/>
      <c r="S212" s="200"/>
      <c r="T212" s="200"/>
      <c r="U212" s="200"/>
      <c r="V212" s="200"/>
      <c r="W212" s="200"/>
      <c r="X212" s="200"/>
      <c r="Y212" s="200"/>
      <c r="Z212" s="200"/>
    </row>
    <row r="213" ht="15.75" customHeight="1" spans="1:26">
      <c r="A213" s="200"/>
      <c r="B213" s="200"/>
      <c r="C213" s="200"/>
      <c r="D213" s="200"/>
      <c r="E213" s="200"/>
      <c r="F213" s="200"/>
      <c r="G213" s="200"/>
      <c r="H213" s="200"/>
      <c r="I213" s="200"/>
      <c r="J213" s="200"/>
      <c r="K213" s="200"/>
      <c r="L213" s="200"/>
      <c r="M213" s="200"/>
      <c r="N213" s="200"/>
      <c r="O213" s="200"/>
      <c r="P213" s="230"/>
      <c r="Q213" s="200"/>
      <c r="R213" s="200"/>
      <c r="S213" s="200"/>
      <c r="T213" s="200"/>
      <c r="U213" s="200"/>
      <c r="V213" s="200"/>
      <c r="W213" s="200"/>
      <c r="X213" s="200"/>
      <c r="Y213" s="200"/>
      <c r="Z213" s="200"/>
    </row>
    <row r="214" ht="15.75" customHeight="1" spans="1:26">
      <c r="A214" s="200"/>
      <c r="B214" s="200"/>
      <c r="C214" s="200"/>
      <c r="D214" s="200"/>
      <c r="E214" s="200"/>
      <c r="F214" s="200"/>
      <c r="G214" s="200"/>
      <c r="H214" s="200"/>
      <c r="I214" s="200"/>
      <c r="J214" s="200"/>
      <c r="K214" s="200"/>
      <c r="L214" s="200"/>
      <c r="M214" s="200"/>
      <c r="N214" s="200"/>
      <c r="O214" s="200"/>
      <c r="P214" s="230"/>
      <c r="Q214" s="200"/>
      <c r="R214" s="200"/>
      <c r="S214" s="200"/>
      <c r="T214" s="200"/>
      <c r="U214" s="200"/>
      <c r="V214" s="200"/>
      <c r="W214" s="200"/>
      <c r="X214" s="200"/>
      <c r="Y214" s="200"/>
      <c r="Z214" s="200"/>
    </row>
    <row r="215" ht="15.75" customHeight="1" spans="1:26">
      <c r="A215" s="200"/>
      <c r="B215" s="200"/>
      <c r="C215" s="200"/>
      <c r="D215" s="200"/>
      <c r="E215" s="200"/>
      <c r="F215" s="200"/>
      <c r="G215" s="200"/>
      <c r="H215" s="200"/>
      <c r="I215" s="200"/>
      <c r="J215" s="200"/>
      <c r="K215" s="200"/>
      <c r="L215" s="200"/>
      <c r="M215" s="200"/>
      <c r="N215" s="200"/>
      <c r="O215" s="200"/>
      <c r="P215" s="230"/>
      <c r="Q215" s="200"/>
      <c r="R215" s="200"/>
      <c r="S215" s="200"/>
      <c r="T215" s="200"/>
      <c r="U215" s="200"/>
      <c r="V215" s="200"/>
      <c r="W215" s="200"/>
      <c r="X215" s="200"/>
      <c r="Y215" s="200"/>
      <c r="Z215" s="200"/>
    </row>
    <row r="216" ht="15.75" customHeight="1" spans="1:26">
      <c r="A216" s="200"/>
      <c r="B216" s="200"/>
      <c r="C216" s="200"/>
      <c r="D216" s="200"/>
      <c r="E216" s="200"/>
      <c r="F216" s="200"/>
      <c r="G216" s="200"/>
      <c r="H216" s="200"/>
      <c r="I216" s="200"/>
      <c r="J216" s="200"/>
      <c r="K216" s="200"/>
      <c r="L216" s="200"/>
      <c r="M216" s="200"/>
      <c r="N216" s="200"/>
      <c r="O216" s="200"/>
      <c r="P216" s="230"/>
      <c r="Q216" s="200"/>
      <c r="R216" s="200"/>
      <c r="S216" s="200"/>
      <c r="T216" s="200"/>
      <c r="U216" s="200"/>
      <c r="V216" s="200"/>
      <c r="W216" s="200"/>
      <c r="X216" s="200"/>
      <c r="Y216" s="200"/>
      <c r="Z216" s="200"/>
    </row>
    <row r="217" ht="15.75" customHeight="1" spans="1:26">
      <c r="A217" s="200"/>
      <c r="B217" s="200"/>
      <c r="C217" s="200"/>
      <c r="D217" s="200"/>
      <c r="E217" s="200"/>
      <c r="F217" s="200"/>
      <c r="G217" s="200"/>
      <c r="H217" s="200"/>
      <c r="I217" s="200"/>
      <c r="J217" s="200"/>
      <c r="K217" s="200"/>
      <c r="L217" s="200"/>
      <c r="M217" s="200"/>
      <c r="N217" s="200"/>
      <c r="O217" s="200"/>
      <c r="P217" s="230"/>
      <c r="Q217" s="200"/>
      <c r="R217" s="200"/>
      <c r="S217" s="200"/>
      <c r="T217" s="200"/>
      <c r="U217" s="200"/>
      <c r="V217" s="200"/>
      <c r="W217" s="200"/>
      <c r="X217" s="200"/>
      <c r="Y217" s="200"/>
      <c r="Z217" s="200"/>
    </row>
    <row r="218" ht="15.75" customHeight="1" spans="1:26">
      <c r="A218" s="200"/>
      <c r="B218" s="200"/>
      <c r="C218" s="200"/>
      <c r="D218" s="200"/>
      <c r="E218" s="200"/>
      <c r="F218" s="200"/>
      <c r="G218" s="200"/>
      <c r="H218" s="200"/>
      <c r="I218" s="200"/>
      <c r="J218" s="200"/>
      <c r="K218" s="200"/>
      <c r="L218" s="200"/>
      <c r="M218" s="200"/>
      <c r="N218" s="200"/>
      <c r="O218" s="200"/>
      <c r="P218" s="230"/>
      <c r="Q218" s="200"/>
      <c r="R218" s="200"/>
      <c r="S218" s="200"/>
      <c r="T218" s="200"/>
      <c r="U218" s="200"/>
      <c r="V218" s="200"/>
      <c r="W218" s="200"/>
      <c r="X218" s="200"/>
      <c r="Y218" s="200"/>
      <c r="Z218" s="200"/>
    </row>
    <row r="219" ht="15.75" customHeight="1" spans="1:26">
      <c r="A219" s="200"/>
      <c r="B219" s="200"/>
      <c r="C219" s="200"/>
      <c r="D219" s="200"/>
      <c r="E219" s="200"/>
      <c r="F219" s="200"/>
      <c r="G219" s="200"/>
      <c r="H219" s="200"/>
      <c r="I219" s="200"/>
      <c r="J219" s="200"/>
      <c r="K219" s="200"/>
      <c r="L219" s="200"/>
      <c r="M219" s="200"/>
      <c r="N219" s="200"/>
      <c r="O219" s="200"/>
      <c r="P219" s="230"/>
      <c r="Q219" s="200"/>
      <c r="R219" s="200"/>
      <c r="S219" s="200"/>
      <c r="T219" s="200"/>
      <c r="U219" s="200"/>
      <c r="V219" s="200"/>
      <c r="W219" s="200"/>
      <c r="X219" s="200"/>
      <c r="Y219" s="200"/>
      <c r="Z219" s="200"/>
    </row>
    <row r="220" ht="15.75" customHeight="1" spans="1:26">
      <c r="A220" s="200"/>
      <c r="B220" s="200"/>
      <c r="C220" s="200"/>
      <c r="D220" s="200"/>
      <c r="E220" s="200"/>
      <c r="F220" s="200"/>
      <c r="G220" s="200"/>
      <c r="H220" s="200"/>
      <c r="I220" s="200"/>
      <c r="J220" s="200"/>
      <c r="K220" s="200"/>
      <c r="L220" s="200"/>
      <c r="M220" s="200"/>
      <c r="N220" s="200"/>
      <c r="O220" s="200"/>
      <c r="P220" s="230"/>
      <c r="Q220" s="200"/>
      <c r="R220" s="200"/>
      <c r="S220" s="200"/>
      <c r="T220" s="200"/>
      <c r="U220" s="200"/>
      <c r="V220" s="200"/>
      <c r="W220" s="200"/>
      <c r="X220" s="200"/>
      <c r="Y220" s="200"/>
      <c r="Z220" s="200"/>
    </row>
    <row r="221" ht="15.75" customHeight="1" spans="1:26">
      <c r="A221" s="200"/>
      <c r="B221" s="200"/>
      <c r="C221" s="200"/>
      <c r="D221" s="200"/>
      <c r="E221" s="200"/>
      <c r="F221" s="200"/>
      <c r="G221" s="200"/>
      <c r="H221" s="200"/>
      <c r="I221" s="200"/>
      <c r="J221" s="200"/>
      <c r="K221" s="200"/>
      <c r="L221" s="200"/>
      <c r="M221" s="200"/>
      <c r="N221" s="200"/>
      <c r="O221" s="200"/>
      <c r="P221" s="230"/>
      <c r="Q221" s="200"/>
      <c r="R221" s="200"/>
      <c r="S221" s="200"/>
      <c r="T221" s="200"/>
      <c r="U221" s="200"/>
      <c r="V221" s="200"/>
      <c r="W221" s="200"/>
      <c r="X221" s="200"/>
      <c r="Y221" s="200"/>
      <c r="Z221" s="200"/>
    </row>
    <row r="222" ht="15.75" customHeight="1" spans="1:26">
      <c r="A222" s="200"/>
      <c r="B222" s="200"/>
      <c r="C222" s="200"/>
      <c r="D222" s="200"/>
      <c r="E222" s="200"/>
      <c r="F222" s="200"/>
      <c r="G222" s="200"/>
      <c r="H222" s="200"/>
      <c r="I222" s="200"/>
      <c r="J222" s="200"/>
      <c r="K222" s="200"/>
      <c r="L222" s="200"/>
      <c r="M222" s="200"/>
      <c r="N222" s="200"/>
      <c r="O222" s="200"/>
      <c r="P222" s="230"/>
      <c r="Q222" s="200"/>
      <c r="R222" s="200"/>
      <c r="S222" s="200"/>
      <c r="T222" s="200"/>
      <c r="U222" s="200"/>
      <c r="V222" s="200"/>
      <c r="W222" s="200"/>
      <c r="X222" s="200"/>
      <c r="Y222" s="200"/>
      <c r="Z222" s="200"/>
    </row>
    <row r="223" ht="15.75" customHeight="1" spans="1:26">
      <c r="A223" s="200"/>
      <c r="B223" s="200"/>
      <c r="C223" s="200"/>
      <c r="D223" s="200"/>
      <c r="E223" s="200"/>
      <c r="F223" s="200"/>
      <c r="G223" s="200"/>
      <c r="H223" s="200"/>
      <c r="I223" s="200"/>
      <c r="J223" s="200"/>
      <c r="K223" s="200"/>
      <c r="L223" s="200"/>
      <c r="M223" s="200"/>
      <c r="N223" s="200"/>
      <c r="O223" s="200"/>
      <c r="P223" s="230"/>
      <c r="Q223" s="200"/>
      <c r="R223" s="200"/>
      <c r="S223" s="200"/>
      <c r="T223" s="200"/>
      <c r="U223" s="200"/>
      <c r="V223" s="200"/>
      <c r="W223" s="200"/>
      <c r="X223" s="200"/>
      <c r="Y223" s="200"/>
      <c r="Z223" s="200"/>
    </row>
    <row r="224" ht="15.75" customHeight="1" spans="1:26">
      <c r="A224" s="200"/>
      <c r="B224" s="200"/>
      <c r="C224" s="200"/>
      <c r="D224" s="200"/>
      <c r="E224" s="200"/>
      <c r="F224" s="200"/>
      <c r="G224" s="200"/>
      <c r="H224" s="200"/>
      <c r="I224" s="200"/>
      <c r="J224" s="200"/>
      <c r="K224" s="200"/>
      <c r="L224" s="200"/>
      <c r="M224" s="200"/>
      <c r="N224" s="200"/>
      <c r="O224" s="200"/>
      <c r="P224" s="230"/>
      <c r="Q224" s="200"/>
      <c r="R224" s="200"/>
      <c r="S224" s="200"/>
      <c r="T224" s="200"/>
      <c r="U224" s="200"/>
      <c r="V224" s="200"/>
      <c r="W224" s="200"/>
      <c r="X224" s="200"/>
      <c r="Y224" s="200"/>
      <c r="Z224" s="200"/>
    </row>
    <row r="225" ht="15.75" customHeight="1" spans="1:26">
      <c r="A225" s="200"/>
      <c r="B225" s="200"/>
      <c r="C225" s="200"/>
      <c r="D225" s="200"/>
      <c r="E225" s="200"/>
      <c r="F225" s="200"/>
      <c r="G225" s="200"/>
      <c r="H225" s="200"/>
      <c r="I225" s="200"/>
      <c r="J225" s="200"/>
      <c r="K225" s="200"/>
      <c r="L225" s="200"/>
      <c r="M225" s="200"/>
      <c r="N225" s="200"/>
      <c r="O225" s="200"/>
      <c r="P225" s="230"/>
      <c r="Q225" s="200"/>
      <c r="R225" s="200"/>
      <c r="S225" s="200"/>
      <c r="T225" s="200"/>
      <c r="U225" s="200"/>
      <c r="V225" s="200"/>
      <c r="W225" s="200"/>
      <c r="X225" s="200"/>
      <c r="Y225" s="200"/>
      <c r="Z225" s="200"/>
    </row>
    <row r="226" ht="15.75" customHeight="1" spans="1:26">
      <c r="A226" s="200"/>
      <c r="B226" s="200"/>
      <c r="C226" s="200"/>
      <c r="D226" s="200"/>
      <c r="E226" s="200"/>
      <c r="F226" s="200"/>
      <c r="G226" s="200"/>
      <c r="H226" s="200"/>
      <c r="I226" s="200"/>
      <c r="J226" s="200"/>
      <c r="K226" s="200"/>
      <c r="L226" s="200"/>
      <c r="M226" s="200"/>
      <c r="N226" s="200"/>
      <c r="O226" s="200"/>
      <c r="P226" s="230"/>
      <c r="Q226" s="200"/>
      <c r="R226" s="200"/>
      <c r="S226" s="200"/>
      <c r="T226" s="200"/>
      <c r="U226" s="200"/>
      <c r="V226" s="200"/>
      <c r="W226" s="200"/>
      <c r="X226" s="200"/>
      <c r="Y226" s="200"/>
      <c r="Z226" s="200"/>
    </row>
    <row r="227" ht="15.75" customHeight="1" spans="1:26">
      <c r="A227" s="200"/>
      <c r="B227" s="200"/>
      <c r="C227" s="200"/>
      <c r="D227" s="200"/>
      <c r="E227" s="200"/>
      <c r="F227" s="200"/>
      <c r="G227" s="200"/>
      <c r="H227" s="200"/>
      <c r="I227" s="200"/>
      <c r="J227" s="200"/>
      <c r="K227" s="200"/>
      <c r="L227" s="200"/>
      <c r="M227" s="200"/>
      <c r="N227" s="200"/>
      <c r="O227" s="200"/>
      <c r="P227" s="230"/>
      <c r="Q227" s="200"/>
      <c r="R227" s="200"/>
      <c r="S227" s="200"/>
      <c r="T227" s="200"/>
      <c r="U227" s="200"/>
      <c r="V227" s="200"/>
      <c r="W227" s="200"/>
      <c r="X227" s="200"/>
      <c r="Y227" s="200"/>
      <c r="Z227" s="200"/>
    </row>
    <row r="228" ht="15.75" customHeight="1" spans="1:26">
      <c r="A228" s="200"/>
      <c r="B228" s="200"/>
      <c r="C228" s="200"/>
      <c r="D228" s="200"/>
      <c r="E228" s="200"/>
      <c r="F228" s="200"/>
      <c r="G228" s="200"/>
      <c r="H228" s="200"/>
      <c r="I228" s="200"/>
      <c r="J228" s="200"/>
      <c r="K228" s="200"/>
      <c r="L228" s="200"/>
      <c r="M228" s="200"/>
      <c r="N228" s="200"/>
      <c r="O228" s="200"/>
      <c r="P228" s="230"/>
      <c r="Q228" s="200"/>
      <c r="R228" s="200"/>
      <c r="S228" s="200"/>
      <c r="T228" s="200"/>
      <c r="U228" s="200"/>
      <c r="V228" s="200"/>
      <c r="W228" s="200"/>
      <c r="X228" s="200"/>
      <c r="Y228" s="200"/>
      <c r="Z228" s="200"/>
    </row>
    <row r="229" ht="15.75" customHeight="1" spans="1:26">
      <c r="A229" s="200"/>
      <c r="B229" s="200"/>
      <c r="C229" s="200"/>
      <c r="D229" s="200"/>
      <c r="E229" s="200"/>
      <c r="F229" s="200"/>
      <c r="G229" s="200"/>
      <c r="H229" s="200"/>
      <c r="I229" s="200"/>
      <c r="J229" s="200"/>
      <c r="K229" s="200"/>
      <c r="L229" s="200"/>
      <c r="M229" s="200"/>
      <c r="N229" s="200"/>
      <c r="O229" s="200"/>
      <c r="P229" s="230"/>
      <c r="Q229" s="200"/>
      <c r="R229" s="200"/>
      <c r="S229" s="200"/>
      <c r="T229" s="200"/>
      <c r="U229" s="200"/>
      <c r="V229" s="200"/>
      <c r="W229" s="200"/>
      <c r="X229" s="200"/>
      <c r="Y229" s="200"/>
      <c r="Z229" s="200"/>
    </row>
    <row r="230" ht="15.75" customHeight="1" spans="1:26">
      <c r="A230" s="200"/>
      <c r="B230" s="200"/>
      <c r="C230" s="200"/>
      <c r="D230" s="200"/>
      <c r="E230" s="200"/>
      <c r="F230" s="200"/>
      <c r="G230" s="200"/>
      <c r="H230" s="200"/>
      <c r="I230" s="200"/>
      <c r="J230" s="200"/>
      <c r="K230" s="200"/>
      <c r="L230" s="200"/>
      <c r="M230" s="200"/>
      <c r="N230" s="200"/>
      <c r="O230" s="200"/>
      <c r="P230" s="230"/>
      <c r="Q230" s="200"/>
      <c r="R230" s="200"/>
      <c r="S230" s="200"/>
      <c r="T230" s="200"/>
      <c r="U230" s="200"/>
      <c r="V230" s="200"/>
      <c r="W230" s="200"/>
      <c r="X230" s="200"/>
      <c r="Y230" s="200"/>
      <c r="Z230" s="200"/>
    </row>
    <row r="231" ht="15.75" customHeight="1" spans="1:26">
      <c r="A231" s="200"/>
      <c r="B231" s="200"/>
      <c r="C231" s="200"/>
      <c r="D231" s="200"/>
      <c r="E231" s="200"/>
      <c r="F231" s="200"/>
      <c r="G231" s="200"/>
      <c r="H231" s="200"/>
      <c r="I231" s="200"/>
      <c r="J231" s="200"/>
      <c r="K231" s="200"/>
      <c r="L231" s="200"/>
      <c r="M231" s="200"/>
      <c r="N231" s="200"/>
      <c r="O231" s="200"/>
      <c r="P231" s="230"/>
      <c r="Q231" s="200"/>
      <c r="R231" s="200"/>
      <c r="S231" s="200"/>
      <c r="T231" s="200"/>
      <c r="U231" s="200"/>
      <c r="V231" s="200"/>
      <c r="W231" s="200"/>
      <c r="X231" s="200"/>
      <c r="Y231" s="200"/>
      <c r="Z231" s="200"/>
    </row>
    <row r="232" ht="15.75" customHeight="1" spans="1:26">
      <c r="A232" s="200"/>
      <c r="B232" s="200"/>
      <c r="C232" s="200"/>
      <c r="D232" s="200"/>
      <c r="E232" s="200"/>
      <c r="F232" s="200"/>
      <c r="G232" s="200"/>
      <c r="H232" s="200"/>
      <c r="I232" s="200"/>
      <c r="J232" s="200"/>
      <c r="K232" s="200"/>
      <c r="L232" s="200"/>
      <c r="M232" s="200"/>
      <c r="N232" s="200"/>
      <c r="O232" s="200"/>
      <c r="P232" s="230"/>
      <c r="Q232" s="200"/>
      <c r="R232" s="200"/>
      <c r="S232" s="200"/>
      <c r="T232" s="200"/>
      <c r="U232" s="200"/>
      <c r="V232" s="200"/>
      <c r="W232" s="200"/>
      <c r="X232" s="200"/>
      <c r="Y232" s="200"/>
      <c r="Z232" s="200"/>
    </row>
    <row r="233" ht="15.75" customHeight="1" spans="1:26">
      <c r="A233" s="200"/>
      <c r="B233" s="200"/>
      <c r="C233" s="200"/>
      <c r="D233" s="200"/>
      <c r="E233" s="200"/>
      <c r="F233" s="200"/>
      <c r="G233" s="200"/>
      <c r="H233" s="200"/>
      <c r="I233" s="200"/>
      <c r="J233" s="200"/>
      <c r="K233" s="200"/>
      <c r="L233" s="200"/>
      <c r="M233" s="200"/>
      <c r="N233" s="200"/>
      <c r="O233" s="200"/>
      <c r="P233" s="230"/>
      <c r="Q233" s="200"/>
      <c r="R233" s="200"/>
      <c r="S233" s="200"/>
      <c r="T233" s="200"/>
      <c r="U233" s="200"/>
      <c r="V233" s="200"/>
      <c r="W233" s="200"/>
      <c r="X233" s="200"/>
      <c r="Y233" s="200"/>
      <c r="Z233" s="200"/>
    </row>
    <row r="234" ht="15.75" customHeight="1" spans="1:26">
      <c r="A234" s="200"/>
      <c r="B234" s="200"/>
      <c r="C234" s="200"/>
      <c r="D234" s="200"/>
      <c r="E234" s="200"/>
      <c r="F234" s="200"/>
      <c r="G234" s="200"/>
      <c r="H234" s="200"/>
      <c r="I234" s="200"/>
      <c r="J234" s="200"/>
      <c r="K234" s="200"/>
      <c r="L234" s="200"/>
      <c r="M234" s="200"/>
      <c r="N234" s="200"/>
      <c r="O234" s="200"/>
      <c r="P234" s="230"/>
      <c r="Q234" s="200"/>
      <c r="R234" s="200"/>
      <c r="S234" s="200"/>
      <c r="T234" s="200"/>
      <c r="U234" s="200"/>
      <c r="V234" s="200"/>
      <c r="W234" s="200"/>
      <c r="X234" s="200"/>
      <c r="Y234" s="200"/>
      <c r="Z234" s="200"/>
    </row>
    <row r="235" ht="15.75" customHeight="1" spans="1:26">
      <c r="A235" s="200"/>
      <c r="B235" s="200"/>
      <c r="C235" s="200"/>
      <c r="D235" s="200"/>
      <c r="E235" s="200"/>
      <c r="F235" s="200"/>
      <c r="G235" s="200"/>
      <c r="H235" s="200"/>
      <c r="I235" s="200"/>
      <c r="J235" s="200"/>
      <c r="K235" s="200"/>
      <c r="L235" s="200"/>
      <c r="M235" s="200"/>
      <c r="N235" s="200"/>
      <c r="O235" s="200"/>
      <c r="P235" s="230"/>
      <c r="Q235" s="200"/>
      <c r="R235" s="200"/>
      <c r="S235" s="200"/>
      <c r="T235" s="200"/>
      <c r="U235" s="200"/>
      <c r="V235" s="200"/>
      <c r="W235" s="200"/>
      <c r="X235" s="200"/>
      <c r="Y235" s="200"/>
      <c r="Z235" s="200"/>
    </row>
    <row r="236" ht="15.75" customHeight="1" spans="1:26">
      <c r="A236" s="200"/>
      <c r="B236" s="200"/>
      <c r="C236" s="200"/>
      <c r="D236" s="200"/>
      <c r="E236" s="200"/>
      <c r="F236" s="200"/>
      <c r="G236" s="200"/>
      <c r="H236" s="200"/>
      <c r="I236" s="200"/>
      <c r="J236" s="200"/>
      <c r="K236" s="200"/>
      <c r="L236" s="200"/>
      <c r="M236" s="200"/>
      <c r="N236" s="200"/>
      <c r="O236" s="200"/>
      <c r="P236" s="230"/>
      <c r="Q236" s="200"/>
      <c r="R236" s="200"/>
      <c r="S236" s="200"/>
      <c r="T236" s="200"/>
      <c r="U236" s="200"/>
      <c r="V236" s="200"/>
      <c r="W236" s="200"/>
      <c r="X236" s="200"/>
      <c r="Y236" s="200"/>
      <c r="Z236" s="200"/>
    </row>
    <row r="237" ht="15.75" customHeight="1" spans="1:26">
      <c r="A237" s="200"/>
      <c r="B237" s="200"/>
      <c r="C237" s="200"/>
      <c r="D237" s="200"/>
      <c r="E237" s="200"/>
      <c r="F237" s="200"/>
      <c r="G237" s="200"/>
      <c r="H237" s="200"/>
      <c r="I237" s="200"/>
      <c r="J237" s="200"/>
      <c r="K237" s="200"/>
      <c r="L237" s="200"/>
      <c r="M237" s="200"/>
      <c r="N237" s="200"/>
      <c r="O237" s="200"/>
      <c r="P237" s="230"/>
      <c r="Q237" s="200"/>
      <c r="R237" s="200"/>
      <c r="S237" s="200"/>
      <c r="T237" s="200"/>
      <c r="U237" s="200"/>
      <c r="V237" s="200"/>
      <c r="W237" s="200"/>
      <c r="X237" s="200"/>
      <c r="Y237" s="200"/>
      <c r="Z237" s="200"/>
    </row>
    <row r="238" ht="15.75" customHeight="1" spans="1:26">
      <c r="A238" s="200"/>
      <c r="B238" s="200"/>
      <c r="C238" s="200"/>
      <c r="D238" s="200"/>
      <c r="E238" s="200"/>
      <c r="F238" s="200"/>
      <c r="G238" s="200"/>
      <c r="H238" s="200"/>
      <c r="I238" s="200"/>
      <c r="J238" s="200"/>
      <c r="K238" s="200"/>
      <c r="L238" s="200"/>
      <c r="M238" s="200"/>
      <c r="N238" s="200"/>
      <c r="O238" s="200"/>
      <c r="P238" s="230"/>
      <c r="Q238" s="200"/>
      <c r="R238" s="200"/>
      <c r="S238" s="200"/>
      <c r="T238" s="200"/>
      <c r="U238" s="200"/>
      <c r="V238" s="200"/>
      <c r="W238" s="200"/>
      <c r="X238" s="200"/>
      <c r="Y238" s="200"/>
      <c r="Z238" s="200"/>
    </row>
    <row r="239" ht="15.75" customHeight="1" spans="1:26">
      <c r="A239" s="200"/>
      <c r="B239" s="200"/>
      <c r="C239" s="200"/>
      <c r="D239" s="200"/>
      <c r="E239" s="200"/>
      <c r="F239" s="200"/>
      <c r="G239" s="200"/>
      <c r="H239" s="200"/>
      <c r="I239" s="200"/>
      <c r="J239" s="200"/>
      <c r="K239" s="200"/>
      <c r="L239" s="200"/>
      <c r="M239" s="200"/>
      <c r="N239" s="200"/>
      <c r="O239" s="200"/>
      <c r="P239" s="230"/>
      <c r="Q239" s="200"/>
      <c r="R239" s="200"/>
      <c r="S239" s="200"/>
      <c r="T239" s="200"/>
      <c r="U239" s="200"/>
      <c r="V239" s="200"/>
      <c r="W239" s="200"/>
      <c r="X239" s="200"/>
      <c r="Y239" s="200"/>
      <c r="Z239" s="200"/>
    </row>
    <row r="240" ht="15.75" customHeight="1" spans="1:26">
      <c r="A240" s="200"/>
      <c r="B240" s="200"/>
      <c r="C240" s="200"/>
      <c r="D240" s="200"/>
      <c r="E240" s="200"/>
      <c r="F240" s="200"/>
      <c r="G240" s="200"/>
      <c r="H240" s="200"/>
      <c r="I240" s="200"/>
      <c r="J240" s="200"/>
      <c r="K240" s="200"/>
      <c r="L240" s="200"/>
      <c r="M240" s="200"/>
      <c r="N240" s="200"/>
      <c r="O240" s="200"/>
      <c r="P240" s="230"/>
      <c r="Q240" s="200"/>
      <c r="R240" s="200"/>
      <c r="S240" s="200"/>
      <c r="T240" s="200"/>
      <c r="U240" s="200"/>
      <c r="V240" s="200"/>
      <c r="W240" s="200"/>
      <c r="X240" s="200"/>
      <c r="Y240" s="200"/>
      <c r="Z240" s="200"/>
    </row>
    <row r="241" ht="15.75" customHeight="1" spans="1:26">
      <c r="A241" s="200"/>
      <c r="B241" s="200"/>
      <c r="C241" s="200"/>
      <c r="D241" s="200"/>
      <c r="E241" s="200"/>
      <c r="F241" s="200"/>
      <c r="G241" s="200"/>
      <c r="H241" s="200"/>
      <c r="I241" s="200"/>
      <c r="J241" s="200"/>
      <c r="K241" s="200"/>
      <c r="L241" s="200"/>
      <c r="M241" s="200"/>
      <c r="N241" s="200"/>
      <c r="O241" s="200"/>
      <c r="P241" s="230"/>
      <c r="Q241" s="200"/>
      <c r="R241" s="200"/>
      <c r="S241" s="200"/>
      <c r="T241" s="200"/>
      <c r="U241" s="200"/>
      <c r="V241" s="200"/>
      <c r="W241" s="200"/>
      <c r="X241" s="200"/>
      <c r="Y241" s="200"/>
      <c r="Z241" s="200"/>
    </row>
    <row r="242" ht="15.75" customHeight="1" spans="1:26">
      <c r="A242" s="200"/>
      <c r="B242" s="200"/>
      <c r="C242" s="200"/>
      <c r="D242" s="200"/>
      <c r="E242" s="200"/>
      <c r="F242" s="200"/>
      <c r="G242" s="200"/>
      <c r="H242" s="200"/>
      <c r="I242" s="200"/>
      <c r="J242" s="200"/>
      <c r="K242" s="200"/>
      <c r="L242" s="200"/>
      <c r="M242" s="200"/>
      <c r="N242" s="200"/>
      <c r="O242" s="200"/>
      <c r="P242" s="230"/>
      <c r="Q242" s="200"/>
      <c r="R242" s="200"/>
      <c r="S242" s="200"/>
      <c r="T242" s="200"/>
      <c r="U242" s="200"/>
      <c r="V242" s="200"/>
      <c r="W242" s="200"/>
      <c r="X242" s="200"/>
      <c r="Y242" s="200"/>
      <c r="Z242" s="200"/>
    </row>
    <row r="243" ht="15.75" customHeight="1" spans="1:26">
      <c r="A243" s="200"/>
      <c r="B243" s="200"/>
      <c r="C243" s="200"/>
      <c r="D243" s="200"/>
      <c r="E243" s="200"/>
      <c r="F243" s="200"/>
      <c r="G243" s="200"/>
      <c r="H243" s="200"/>
      <c r="I243" s="200"/>
      <c r="J243" s="200"/>
      <c r="K243" s="200"/>
      <c r="L243" s="200"/>
      <c r="M243" s="200"/>
      <c r="N243" s="200"/>
      <c r="O243" s="200"/>
      <c r="P243" s="230"/>
      <c r="Q243" s="200"/>
      <c r="R243" s="200"/>
      <c r="S243" s="200"/>
      <c r="T243" s="200"/>
      <c r="U243" s="200"/>
      <c r="V243" s="200"/>
      <c r="W243" s="200"/>
      <c r="X243" s="200"/>
      <c r="Y243" s="200"/>
      <c r="Z243" s="200"/>
    </row>
    <row r="244" ht="15.75" customHeight="1" spans="1:26">
      <c r="A244" s="200"/>
      <c r="B244" s="200"/>
      <c r="C244" s="200"/>
      <c r="D244" s="200"/>
      <c r="E244" s="200"/>
      <c r="F244" s="200"/>
      <c r="G244" s="200"/>
      <c r="H244" s="200"/>
      <c r="I244" s="200"/>
      <c r="J244" s="200"/>
      <c r="K244" s="200"/>
      <c r="L244" s="200"/>
      <c r="M244" s="200"/>
      <c r="N244" s="200"/>
      <c r="O244" s="200"/>
      <c r="P244" s="230"/>
      <c r="Q244" s="200"/>
      <c r="R244" s="200"/>
      <c r="S244" s="200"/>
      <c r="T244" s="200"/>
      <c r="U244" s="200"/>
      <c r="V244" s="200"/>
      <c r="W244" s="200"/>
      <c r="X244" s="200"/>
      <c r="Y244" s="200"/>
      <c r="Z244" s="200"/>
    </row>
    <row r="245" ht="15.75" customHeight="1" spans="1:26">
      <c r="A245" s="200"/>
      <c r="B245" s="200"/>
      <c r="C245" s="200"/>
      <c r="D245" s="200"/>
      <c r="E245" s="200"/>
      <c r="F245" s="200"/>
      <c r="G245" s="200"/>
      <c r="H245" s="200"/>
      <c r="I245" s="200"/>
      <c r="J245" s="200"/>
      <c r="K245" s="200"/>
      <c r="L245" s="200"/>
      <c r="M245" s="200"/>
      <c r="N245" s="200"/>
      <c r="O245" s="200"/>
      <c r="P245" s="230"/>
      <c r="Q245" s="200"/>
      <c r="R245" s="200"/>
      <c r="S245" s="200"/>
      <c r="T245" s="200"/>
      <c r="U245" s="200"/>
      <c r="V245" s="200"/>
      <c r="W245" s="200"/>
      <c r="X245" s="200"/>
      <c r="Y245" s="200"/>
      <c r="Z245" s="200"/>
    </row>
    <row r="246" ht="15.75" customHeight="1" spans="1:26">
      <c r="A246" s="200"/>
      <c r="B246" s="200"/>
      <c r="C246" s="200"/>
      <c r="D246" s="200"/>
      <c r="E246" s="200"/>
      <c r="F246" s="200"/>
      <c r="G246" s="200"/>
      <c r="H246" s="200"/>
      <c r="I246" s="200"/>
      <c r="J246" s="200"/>
      <c r="K246" s="200"/>
      <c r="L246" s="200"/>
      <c r="M246" s="200"/>
      <c r="N246" s="200"/>
      <c r="O246" s="200"/>
      <c r="P246" s="230"/>
      <c r="Q246" s="200"/>
      <c r="R246" s="200"/>
      <c r="S246" s="200"/>
      <c r="T246" s="200"/>
      <c r="U246" s="200"/>
      <c r="V246" s="200"/>
      <c r="W246" s="200"/>
      <c r="X246" s="200"/>
      <c r="Y246" s="200"/>
      <c r="Z246" s="200"/>
    </row>
    <row r="247" ht="15.75" customHeight="1" spans="1:26">
      <c r="A247" s="200"/>
      <c r="B247" s="200"/>
      <c r="C247" s="200"/>
      <c r="D247" s="200"/>
      <c r="E247" s="200"/>
      <c r="F247" s="200"/>
      <c r="G247" s="200"/>
      <c r="H247" s="200"/>
      <c r="I247" s="200"/>
      <c r="J247" s="200"/>
      <c r="K247" s="200"/>
      <c r="L247" s="200"/>
      <c r="M247" s="200"/>
      <c r="N247" s="200"/>
      <c r="O247" s="200"/>
      <c r="P247" s="230"/>
      <c r="Q247" s="200"/>
      <c r="R247" s="200"/>
      <c r="S247" s="200"/>
      <c r="T247" s="200"/>
      <c r="U247" s="200"/>
      <c r="V247" s="200"/>
      <c r="W247" s="200"/>
      <c r="X247" s="200"/>
      <c r="Y247" s="200"/>
      <c r="Z247" s="200"/>
    </row>
    <row r="248" ht="15.75" customHeight="1" spans="1:26">
      <c r="A248" s="200"/>
      <c r="B248" s="200"/>
      <c r="C248" s="200"/>
      <c r="D248" s="200"/>
      <c r="E248" s="200"/>
      <c r="F248" s="200"/>
      <c r="G248" s="200"/>
      <c r="H248" s="200"/>
      <c r="I248" s="200"/>
      <c r="J248" s="200"/>
      <c r="K248" s="200"/>
      <c r="L248" s="200"/>
      <c r="M248" s="200"/>
      <c r="N248" s="200"/>
      <c r="O248" s="200"/>
      <c r="P248" s="230"/>
      <c r="Q248" s="200"/>
      <c r="R248" s="200"/>
      <c r="S248" s="200"/>
      <c r="T248" s="200"/>
      <c r="U248" s="200"/>
      <c r="V248" s="200"/>
      <c r="W248" s="200"/>
      <c r="X248" s="200"/>
      <c r="Y248" s="200"/>
      <c r="Z248" s="200"/>
    </row>
    <row r="249" ht="15.75" customHeight="1" spans="1:26">
      <c r="A249" s="200"/>
      <c r="B249" s="200"/>
      <c r="C249" s="200"/>
      <c r="D249" s="200"/>
      <c r="E249" s="200"/>
      <c r="F249" s="200"/>
      <c r="G249" s="200"/>
      <c r="H249" s="200"/>
      <c r="I249" s="200"/>
      <c r="J249" s="200"/>
      <c r="K249" s="200"/>
      <c r="L249" s="200"/>
      <c r="M249" s="200"/>
      <c r="N249" s="200"/>
      <c r="O249" s="200"/>
      <c r="P249" s="230"/>
      <c r="Q249" s="200"/>
      <c r="R249" s="200"/>
      <c r="S249" s="200"/>
      <c r="T249" s="200"/>
      <c r="U249" s="200"/>
      <c r="V249" s="200"/>
      <c r="W249" s="200"/>
      <c r="X249" s="200"/>
      <c r="Y249" s="200"/>
      <c r="Z249" s="200"/>
    </row>
    <row r="250" ht="15.75" customHeight="1" spans="1:26">
      <c r="A250" s="200"/>
      <c r="B250" s="200"/>
      <c r="C250" s="200"/>
      <c r="D250" s="200"/>
      <c r="E250" s="200"/>
      <c r="F250" s="200"/>
      <c r="G250" s="200"/>
      <c r="H250" s="200"/>
      <c r="I250" s="200"/>
      <c r="J250" s="200"/>
      <c r="K250" s="200"/>
      <c r="L250" s="200"/>
      <c r="M250" s="200"/>
      <c r="N250" s="200"/>
      <c r="O250" s="200"/>
      <c r="P250" s="230"/>
      <c r="Q250" s="200"/>
      <c r="R250" s="200"/>
      <c r="S250" s="200"/>
      <c r="T250" s="200"/>
      <c r="U250" s="200"/>
      <c r="V250" s="200"/>
      <c r="W250" s="200"/>
      <c r="X250" s="200"/>
      <c r="Y250" s="200"/>
      <c r="Z250" s="200"/>
    </row>
    <row r="251" ht="15.75" customHeight="1" spans="1:26">
      <c r="A251" s="200"/>
      <c r="B251" s="200"/>
      <c r="C251" s="200"/>
      <c r="D251" s="200"/>
      <c r="E251" s="200"/>
      <c r="F251" s="200"/>
      <c r="G251" s="200"/>
      <c r="H251" s="200"/>
      <c r="I251" s="200"/>
      <c r="J251" s="200"/>
      <c r="K251" s="200"/>
      <c r="L251" s="200"/>
      <c r="M251" s="200"/>
      <c r="N251" s="200"/>
      <c r="O251" s="200"/>
      <c r="P251" s="230"/>
      <c r="Q251" s="200"/>
      <c r="R251" s="200"/>
      <c r="S251" s="200"/>
      <c r="T251" s="200"/>
      <c r="U251" s="200"/>
      <c r="V251" s="200"/>
      <c r="W251" s="200"/>
      <c r="X251" s="200"/>
      <c r="Y251" s="200"/>
      <c r="Z251" s="200"/>
    </row>
    <row r="252" ht="15.75" customHeight="1" spans="1:26">
      <c r="A252" s="200"/>
      <c r="B252" s="200"/>
      <c r="C252" s="200"/>
      <c r="D252" s="200"/>
      <c r="E252" s="200"/>
      <c r="F252" s="200"/>
      <c r="G252" s="200"/>
      <c r="H252" s="200"/>
      <c r="I252" s="200"/>
      <c r="J252" s="200"/>
      <c r="K252" s="200"/>
      <c r="L252" s="200"/>
      <c r="M252" s="200"/>
      <c r="N252" s="200"/>
      <c r="O252" s="200"/>
      <c r="P252" s="230"/>
      <c r="Q252" s="200"/>
      <c r="R252" s="200"/>
      <c r="S252" s="200"/>
      <c r="T252" s="200"/>
      <c r="U252" s="200"/>
      <c r="V252" s="200"/>
      <c r="W252" s="200"/>
      <c r="X252" s="200"/>
      <c r="Y252" s="200"/>
      <c r="Z252" s="200"/>
    </row>
    <row r="253" ht="15.75" customHeight="1" spans="1:26">
      <c r="A253" s="200"/>
      <c r="B253" s="200"/>
      <c r="C253" s="200"/>
      <c r="D253" s="200"/>
      <c r="E253" s="200"/>
      <c r="F253" s="200"/>
      <c r="G253" s="200"/>
      <c r="H253" s="200"/>
      <c r="I253" s="200"/>
      <c r="J253" s="200"/>
      <c r="K253" s="200"/>
      <c r="L253" s="200"/>
      <c r="M253" s="200"/>
      <c r="N253" s="200"/>
      <c r="O253" s="200"/>
      <c r="P253" s="230"/>
      <c r="Q253" s="200"/>
      <c r="R253" s="200"/>
      <c r="S253" s="200"/>
      <c r="T253" s="200"/>
      <c r="U253" s="200"/>
      <c r="V253" s="200"/>
      <c r="W253" s="200"/>
      <c r="X253" s="200"/>
      <c r="Y253" s="200"/>
      <c r="Z253" s="200"/>
    </row>
    <row r="254" ht="15.75" customHeight="1" spans="1:26">
      <c r="A254" s="200"/>
      <c r="B254" s="200"/>
      <c r="C254" s="200"/>
      <c r="D254" s="200"/>
      <c r="E254" s="200"/>
      <c r="F254" s="200"/>
      <c r="G254" s="200"/>
      <c r="H254" s="200"/>
      <c r="I254" s="200"/>
      <c r="J254" s="200"/>
      <c r="K254" s="200"/>
      <c r="L254" s="200"/>
      <c r="M254" s="200"/>
      <c r="N254" s="200"/>
      <c r="O254" s="200"/>
      <c r="P254" s="230"/>
      <c r="Q254" s="200"/>
      <c r="R254" s="200"/>
      <c r="S254" s="200"/>
      <c r="T254" s="200"/>
      <c r="U254" s="200"/>
      <c r="V254" s="200"/>
      <c r="W254" s="200"/>
      <c r="X254" s="200"/>
      <c r="Y254" s="200"/>
      <c r="Z254" s="200"/>
    </row>
    <row r="255" ht="15.75" customHeight="1" spans="1:26">
      <c r="A255" s="200"/>
      <c r="B255" s="200"/>
      <c r="C255" s="200"/>
      <c r="D255" s="200"/>
      <c r="E255" s="200"/>
      <c r="F255" s="200"/>
      <c r="G255" s="200"/>
      <c r="H255" s="200"/>
      <c r="I255" s="200"/>
      <c r="J255" s="200"/>
      <c r="K255" s="200"/>
      <c r="L255" s="200"/>
      <c r="M255" s="200"/>
      <c r="N255" s="200"/>
      <c r="O255" s="200"/>
      <c r="P255" s="230"/>
      <c r="Q255" s="200"/>
      <c r="R255" s="200"/>
      <c r="S255" s="200"/>
      <c r="T255" s="200"/>
      <c r="U255" s="200"/>
      <c r="V255" s="200"/>
      <c r="W255" s="200"/>
      <c r="X255" s="200"/>
      <c r="Y255" s="200"/>
      <c r="Z255" s="200"/>
    </row>
    <row r="256" ht="15.75" customHeight="1" spans="1:26">
      <c r="A256" s="200"/>
      <c r="B256" s="200"/>
      <c r="C256" s="200"/>
      <c r="D256" s="200"/>
      <c r="E256" s="200"/>
      <c r="F256" s="200"/>
      <c r="G256" s="200"/>
      <c r="H256" s="200"/>
      <c r="I256" s="200"/>
      <c r="J256" s="200"/>
      <c r="K256" s="200"/>
      <c r="L256" s="200"/>
      <c r="M256" s="200"/>
      <c r="N256" s="200"/>
      <c r="O256" s="200"/>
      <c r="P256" s="230"/>
      <c r="Q256" s="200"/>
      <c r="R256" s="200"/>
      <c r="S256" s="200"/>
      <c r="T256" s="200"/>
      <c r="U256" s="200"/>
      <c r="V256" s="200"/>
      <c r="W256" s="200"/>
      <c r="X256" s="200"/>
      <c r="Y256" s="200"/>
      <c r="Z256" s="200"/>
    </row>
    <row r="257" ht="15.75" customHeight="1" spans="1:26">
      <c r="A257" s="200"/>
      <c r="B257" s="200"/>
      <c r="C257" s="200"/>
      <c r="D257" s="200"/>
      <c r="E257" s="200"/>
      <c r="F257" s="200"/>
      <c r="G257" s="200"/>
      <c r="H257" s="200"/>
      <c r="I257" s="200"/>
      <c r="J257" s="200"/>
      <c r="K257" s="200"/>
      <c r="L257" s="200"/>
      <c r="M257" s="200"/>
      <c r="N257" s="200"/>
      <c r="O257" s="200"/>
      <c r="P257" s="230"/>
      <c r="Q257" s="200"/>
      <c r="R257" s="200"/>
      <c r="S257" s="200"/>
      <c r="T257" s="200"/>
      <c r="U257" s="200"/>
      <c r="V257" s="200"/>
      <c r="W257" s="200"/>
      <c r="X257" s="200"/>
      <c r="Y257" s="200"/>
      <c r="Z257" s="200"/>
    </row>
    <row r="258" ht="15.75" customHeight="1" spans="1:26">
      <c r="A258" s="200"/>
      <c r="B258" s="200"/>
      <c r="C258" s="200"/>
      <c r="D258" s="200"/>
      <c r="E258" s="200"/>
      <c r="F258" s="200"/>
      <c r="G258" s="200"/>
      <c r="H258" s="200"/>
      <c r="I258" s="200"/>
      <c r="J258" s="200"/>
      <c r="K258" s="200"/>
      <c r="L258" s="200"/>
      <c r="M258" s="200"/>
      <c r="N258" s="200"/>
      <c r="O258" s="200"/>
      <c r="P258" s="230"/>
      <c r="Q258" s="200"/>
      <c r="R258" s="200"/>
      <c r="S258" s="200"/>
      <c r="T258" s="200"/>
      <c r="U258" s="200"/>
      <c r="V258" s="200"/>
      <c r="W258" s="200"/>
      <c r="X258" s="200"/>
      <c r="Y258" s="200"/>
      <c r="Z258" s="200"/>
    </row>
    <row r="259" ht="15.75" customHeight="1" spans="1:26">
      <c r="A259" s="200"/>
      <c r="B259" s="200"/>
      <c r="C259" s="200"/>
      <c r="D259" s="200"/>
      <c r="E259" s="200"/>
      <c r="F259" s="200"/>
      <c r="G259" s="200"/>
      <c r="H259" s="200"/>
      <c r="I259" s="200"/>
      <c r="J259" s="200"/>
      <c r="K259" s="200"/>
      <c r="L259" s="200"/>
      <c r="M259" s="200"/>
      <c r="N259" s="200"/>
      <c r="O259" s="200"/>
      <c r="P259" s="230"/>
      <c r="Q259" s="200"/>
      <c r="R259" s="200"/>
      <c r="S259" s="200"/>
      <c r="T259" s="200"/>
      <c r="U259" s="200"/>
      <c r="V259" s="200"/>
      <c r="W259" s="200"/>
      <c r="X259" s="200"/>
      <c r="Y259" s="200"/>
      <c r="Z259" s="200"/>
    </row>
    <row r="260" ht="15.75" customHeight="1" spans="1:26">
      <c r="A260" s="200"/>
      <c r="B260" s="200"/>
      <c r="C260" s="200"/>
      <c r="D260" s="200"/>
      <c r="E260" s="200"/>
      <c r="F260" s="200"/>
      <c r="G260" s="200"/>
      <c r="H260" s="200"/>
      <c r="I260" s="200"/>
      <c r="J260" s="200"/>
      <c r="K260" s="200"/>
      <c r="L260" s="200"/>
      <c r="M260" s="200"/>
      <c r="N260" s="200"/>
      <c r="O260" s="200"/>
      <c r="P260" s="230"/>
      <c r="Q260" s="200"/>
      <c r="R260" s="200"/>
      <c r="S260" s="200"/>
      <c r="T260" s="200"/>
      <c r="U260" s="200"/>
      <c r="V260" s="200"/>
      <c r="W260" s="200"/>
      <c r="X260" s="200"/>
      <c r="Y260" s="200"/>
      <c r="Z260" s="200"/>
    </row>
    <row r="261" ht="15.75" customHeight="1" spans="1:26">
      <c r="A261" s="200"/>
      <c r="B261" s="200"/>
      <c r="C261" s="200"/>
      <c r="D261" s="200"/>
      <c r="E261" s="200"/>
      <c r="F261" s="200"/>
      <c r="G261" s="200"/>
      <c r="H261" s="200"/>
      <c r="I261" s="200"/>
      <c r="J261" s="200"/>
      <c r="K261" s="200"/>
      <c r="L261" s="200"/>
      <c r="M261" s="200"/>
      <c r="N261" s="200"/>
      <c r="O261" s="200"/>
      <c r="P261" s="230"/>
      <c r="Q261" s="200"/>
      <c r="R261" s="200"/>
      <c r="S261" s="200"/>
      <c r="T261" s="200"/>
      <c r="U261" s="200"/>
      <c r="V261" s="200"/>
      <c r="W261" s="200"/>
      <c r="X261" s="200"/>
      <c r="Y261" s="200"/>
      <c r="Z261" s="200"/>
    </row>
    <row r="262" ht="15.75" customHeight="1" spans="1:26">
      <c r="A262" s="200"/>
      <c r="B262" s="200"/>
      <c r="C262" s="200"/>
      <c r="D262" s="200"/>
      <c r="E262" s="200"/>
      <c r="F262" s="200"/>
      <c r="G262" s="200"/>
      <c r="H262" s="200"/>
      <c r="I262" s="200"/>
      <c r="J262" s="200"/>
      <c r="K262" s="200"/>
      <c r="L262" s="200"/>
      <c r="M262" s="200"/>
      <c r="N262" s="200"/>
      <c r="O262" s="200"/>
      <c r="P262" s="230"/>
      <c r="Q262" s="200"/>
      <c r="R262" s="200"/>
      <c r="S262" s="200"/>
      <c r="T262" s="200"/>
      <c r="U262" s="200"/>
      <c r="V262" s="200"/>
      <c r="W262" s="200"/>
      <c r="X262" s="200"/>
      <c r="Y262" s="200"/>
      <c r="Z262" s="200"/>
    </row>
    <row r="263" ht="15.75" customHeight="1" spans="1:26">
      <c r="A263" s="200"/>
      <c r="B263" s="200"/>
      <c r="C263" s="200"/>
      <c r="D263" s="200"/>
      <c r="E263" s="200"/>
      <c r="F263" s="200"/>
      <c r="G263" s="200"/>
      <c r="H263" s="200"/>
      <c r="I263" s="200"/>
      <c r="J263" s="200"/>
      <c r="K263" s="200"/>
      <c r="L263" s="200"/>
      <c r="M263" s="200"/>
      <c r="N263" s="200"/>
      <c r="O263" s="200"/>
      <c r="P263" s="230"/>
      <c r="Q263" s="200"/>
      <c r="R263" s="200"/>
      <c r="S263" s="200"/>
      <c r="T263" s="200"/>
      <c r="U263" s="200"/>
      <c r="V263" s="200"/>
      <c r="W263" s="200"/>
      <c r="X263" s="200"/>
      <c r="Y263" s="200"/>
      <c r="Z263" s="200"/>
    </row>
    <row r="264" ht="15.75" customHeight="1" spans="1:26">
      <c r="A264" s="200"/>
      <c r="B264" s="200"/>
      <c r="C264" s="200"/>
      <c r="D264" s="200"/>
      <c r="E264" s="200"/>
      <c r="F264" s="200"/>
      <c r="G264" s="200"/>
      <c r="H264" s="200"/>
      <c r="I264" s="200"/>
      <c r="J264" s="200"/>
      <c r="K264" s="200"/>
      <c r="L264" s="200"/>
      <c r="M264" s="200"/>
      <c r="N264" s="200"/>
      <c r="O264" s="200"/>
      <c r="P264" s="230"/>
      <c r="Q264" s="200"/>
      <c r="R264" s="200"/>
      <c r="S264" s="200"/>
      <c r="T264" s="200"/>
      <c r="U264" s="200"/>
      <c r="V264" s="200"/>
      <c r="W264" s="200"/>
      <c r="X264" s="200"/>
      <c r="Y264" s="200"/>
      <c r="Z264" s="200"/>
    </row>
    <row r="265" ht="15.75" customHeight="1" spans="1:26">
      <c r="A265" s="200"/>
      <c r="B265" s="200"/>
      <c r="C265" s="200"/>
      <c r="D265" s="200"/>
      <c r="E265" s="200"/>
      <c r="F265" s="200"/>
      <c r="G265" s="200"/>
      <c r="H265" s="200"/>
      <c r="I265" s="200"/>
      <c r="J265" s="200"/>
      <c r="K265" s="200"/>
      <c r="L265" s="200"/>
      <c r="M265" s="200"/>
      <c r="N265" s="200"/>
      <c r="O265" s="200"/>
      <c r="P265" s="230"/>
      <c r="Q265" s="200"/>
      <c r="R265" s="200"/>
      <c r="S265" s="200"/>
      <c r="T265" s="200"/>
      <c r="U265" s="200"/>
      <c r="V265" s="200"/>
      <c r="W265" s="200"/>
      <c r="X265" s="200"/>
      <c r="Y265" s="200"/>
      <c r="Z265" s="200"/>
    </row>
    <row r="266" ht="15.75" customHeight="1" spans="1:26">
      <c r="A266" s="200"/>
      <c r="B266" s="200"/>
      <c r="C266" s="200"/>
      <c r="D266" s="200"/>
      <c r="E266" s="200"/>
      <c r="F266" s="200"/>
      <c r="G266" s="200"/>
      <c r="H266" s="200"/>
      <c r="I266" s="200"/>
      <c r="J266" s="200"/>
      <c r="K266" s="200"/>
      <c r="L266" s="200"/>
      <c r="M266" s="200"/>
      <c r="N266" s="200"/>
      <c r="O266" s="200"/>
      <c r="P266" s="230"/>
      <c r="Q266" s="200"/>
      <c r="R266" s="200"/>
      <c r="S266" s="200"/>
      <c r="T266" s="200"/>
      <c r="U266" s="200"/>
      <c r="V266" s="200"/>
      <c r="W266" s="200"/>
      <c r="X266" s="200"/>
      <c r="Y266" s="200"/>
      <c r="Z266" s="200"/>
    </row>
    <row r="267" ht="15.75" customHeight="1" spans="1:26">
      <c r="A267" s="200"/>
      <c r="B267" s="200"/>
      <c r="C267" s="200"/>
      <c r="D267" s="200"/>
      <c r="E267" s="200"/>
      <c r="F267" s="200"/>
      <c r="G267" s="200"/>
      <c r="H267" s="200"/>
      <c r="I267" s="200"/>
      <c r="J267" s="200"/>
      <c r="K267" s="200"/>
      <c r="L267" s="200"/>
      <c r="M267" s="200"/>
      <c r="N267" s="200"/>
      <c r="O267" s="200"/>
      <c r="P267" s="230"/>
      <c r="Q267" s="200"/>
      <c r="R267" s="200"/>
      <c r="S267" s="200"/>
      <c r="T267" s="200"/>
      <c r="U267" s="200"/>
      <c r="V267" s="200"/>
      <c r="W267" s="200"/>
      <c r="X267" s="200"/>
      <c r="Y267" s="200"/>
      <c r="Z267" s="200"/>
    </row>
    <row r="268" ht="15.75" customHeight="1" spans="1:26">
      <c r="A268" s="200"/>
      <c r="B268" s="200"/>
      <c r="C268" s="200"/>
      <c r="D268" s="200"/>
      <c r="E268" s="200"/>
      <c r="F268" s="200"/>
      <c r="G268" s="200"/>
      <c r="H268" s="200"/>
      <c r="I268" s="200"/>
      <c r="J268" s="200"/>
      <c r="K268" s="200"/>
      <c r="L268" s="200"/>
      <c r="M268" s="200"/>
      <c r="N268" s="200"/>
      <c r="O268" s="200"/>
      <c r="P268" s="230"/>
      <c r="Q268" s="200"/>
      <c r="R268" s="200"/>
      <c r="S268" s="200"/>
      <c r="T268" s="200"/>
      <c r="U268" s="200"/>
      <c r="V268" s="200"/>
      <c r="W268" s="200"/>
      <c r="X268" s="200"/>
      <c r="Y268" s="200"/>
      <c r="Z268" s="200"/>
    </row>
    <row r="269" ht="15.75" customHeight="1" spans="1:26">
      <c r="A269" s="200"/>
      <c r="B269" s="200"/>
      <c r="C269" s="200"/>
      <c r="D269" s="200"/>
      <c r="E269" s="200"/>
      <c r="F269" s="200"/>
      <c r="G269" s="200"/>
      <c r="H269" s="200"/>
      <c r="I269" s="200"/>
      <c r="J269" s="200"/>
      <c r="K269" s="200"/>
      <c r="L269" s="200"/>
      <c r="M269" s="200"/>
      <c r="N269" s="200"/>
      <c r="O269" s="200"/>
      <c r="P269" s="230"/>
      <c r="Q269" s="200"/>
      <c r="R269" s="200"/>
      <c r="S269" s="200"/>
      <c r="T269" s="200"/>
      <c r="U269" s="200"/>
      <c r="V269" s="200"/>
      <c r="W269" s="200"/>
      <c r="X269" s="200"/>
      <c r="Y269" s="200"/>
      <c r="Z269" s="200"/>
    </row>
    <row r="270" ht="15.75" customHeight="1" spans="1:26">
      <c r="A270" s="200"/>
      <c r="B270" s="200"/>
      <c r="C270" s="200"/>
      <c r="D270" s="200"/>
      <c r="E270" s="200"/>
      <c r="F270" s="200"/>
      <c r="G270" s="200"/>
      <c r="H270" s="200"/>
      <c r="I270" s="200"/>
      <c r="J270" s="200"/>
      <c r="K270" s="200"/>
      <c r="L270" s="200"/>
      <c r="M270" s="200"/>
      <c r="N270" s="200"/>
      <c r="O270" s="200"/>
      <c r="P270" s="230"/>
      <c r="Q270" s="200"/>
      <c r="R270" s="200"/>
      <c r="S270" s="200"/>
      <c r="T270" s="200"/>
      <c r="U270" s="200"/>
      <c r="V270" s="200"/>
      <c r="W270" s="200"/>
      <c r="X270" s="200"/>
      <c r="Y270" s="200"/>
      <c r="Z270" s="200"/>
    </row>
    <row r="271" ht="15.75" customHeight="1" spans="1:26">
      <c r="A271" s="200"/>
      <c r="B271" s="200"/>
      <c r="C271" s="200"/>
      <c r="D271" s="200"/>
      <c r="E271" s="200"/>
      <c r="F271" s="200"/>
      <c r="G271" s="200"/>
      <c r="H271" s="200"/>
      <c r="I271" s="200"/>
      <c r="J271" s="200"/>
      <c r="K271" s="200"/>
      <c r="L271" s="200"/>
      <c r="M271" s="200"/>
      <c r="N271" s="200"/>
      <c r="O271" s="200"/>
      <c r="P271" s="230"/>
      <c r="Q271" s="200"/>
      <c r="R271" s="200"/>
      <c r="S271" s="200"/>
      <c r="T271" s="200"/>
      <c r="U271" s="200"/>
      <c r="V271" s="200"/>
      <c r="W271" s="200"/>
      <c r="X271" s="200"/>
      <c r="Y271" s="200"/>
      <c r="Z271" s="200"/>
    </row>
    <row r="272" ht="15.75" customHeight="1" spans="1:26">
      <c r="A272" s="200"/>
      <c r="B272" s="200"/>
      <c r="C272" s="200"/>
      <c r="D272" s="200"/>
      <c r="E272" s="200"/>
      <c r="F272" s="200"/>
      <c r="G272" s="200"/>
      <c r="H272" s="200"/>
      <c r="I272" s="200"/>
      <c r="J272" s="200"/>
      <c r="K272" s="200"/>
      <c r="L272" s="200"/>
      <c r="M272" s="200"/>
      <c r="N272" s="200"/>
      <c r="O272" s="200"/>
      <c r="P272" s="230"/>
      <c r="Q272" s="200"/>
      <c r="R272" s="200"/>
      <c r="S272" s="200"/>
      <c r="T272" s="200"/>
      <c r="U272" s="200"/>
      <c r="V272" s="200"/>
      <c r="W272" s="200"/>
      <c r="X272" s="200"/>
      <c r="Y272" s="200"/>
      <c r="Z272" s="200"/>
    </row>
    <row r="273" ht="15.75" customHeight="1" spans="1:26">
      <c r="A273" s="200"/>
      <c r="B273" s="200"/>
      <c r="C273" s="200"/>
      <c r="D273" s="200"/>
      <c r="E273" s="200"/>
      <c r="F273" s="200"/>
      <c r="G273" s="200"/>
      <c r="H273" s="200"/>
      <c r="I273" s="200"/>
      <c r="J273" s="200"/>
      <c r="K273" s="200"/>
      <c r="L273" s="200"/>
      <c r="M273" s="200"/>
      <c r="N273" s="200"/>
      <c r="O273" s="200"/>
      <c r="P273" s="230"/>
      <c r="Q273" s="200"/>
      <c r="R273" s="200"/>
      <c r="S273" s="200"/>
      <c r="T273" s="200"/>
      <c r="U273" s="200"/>
      <c r="V273" s="200"/>
      <c r="W273" s="200"/>
      <c r="X273" s="200"/>
      <c r="Y273" s="200"/>
      <c r="Z273" s="200"/>
    </row>
    <row r="274" ht="15.75" customHeight="1" spans="1:26">
      <c r="A274" s="200"/>
      <c r="B274" s="200"/>
      <c r="C274" s="200"/>
      <c r="D274" s="200"/>
      <c r="E274" s="200"/>
      <c r="F274" s="200"/>
      <c r="G274" s="200"/>
      <c r="H274" s="200"/>
      <c r="I274" s="200"/>
      <c r="J274" s="200"/>
      <c r="K274" s="200"/>
      <c r="L274" s="200"/>
      <c r="M274" s="200"/>
      <c r="N274" s="200"/>
      <c r="O274" s="200"/>
      <c r="P274" s="230"/>
      <c r="Q274" s="200"/>
      <c r="R274" s="200"/>
      <c r="S274" s="200"/>
      <c r="T274" s="200"/>
      <c r="U274" s="200"/>
      <c r="V274" s="200"/>
      <c r="W274" s="200"/>
      <c r="X274" s="200"/>
      <c r="Y274" s="200"/>
      <c r="Z274" s="200"/>
    </row>
    <row r="275" ht="15.75" customHeight="1" spans="1:26">
      <c r="A275" s="200"/>
      <c r="B275" s="200"/>
      <c r="C275" s="200"/>
      <c r="D275" s="200"/>
      <c r="E275" s="200"/>
      <c r="F275" s="200"/>
      <c r="G275" s="200"/>
      <c r="H275" s="200"/>
      <c r="I275" s="200"/>
      <c r="J275" s="200"/>
      <c r="K275" s="200"/>
      <c r="L275" s="200"/>
      <c r="M275" s="200"/>
      <c r="N275" s="200"/>
      <c r="O275" s="200"/>
      <c r="P275" s="230"/>
      <c r="Q275" s="200"/>
      <c r="R275" s="200"/>
      <c r="S275" s="200"/>
      <c r="T275" s="200"/>
      <c r="U275" s="200"/>
      <c r="V275" s="200"/>
      <c r="W275" s="200"/>
      <c r="X275" s="200"/>
      <c r="Y275" s="200"/>
      <c r="Z275" s="200"/>
    </row>
    <row r="276" ht="15.75" customHeight="1" spans="1:26">
      <c r="A276" s="200"/>
      <c r="B276" s="200"/>
      <c r="C276" s="200"/>
      <c r="D276" s="200"/>
      <c r="E276" s="200"/>
      <c r="F276" s="200"/>
      <c r="G276" s="200"/>
      <c r="H276" s="200"/>
      <c r="I276" s="200"/>
      <c r="J276" s="200"/>
      <c r="K276" s="200"/>
      <c r="L276" s="200"/>
      <c r="M276" s="200"/>
      <c r="N276" s="200"/>
      <c r="O276" s="200"/>
      <c r="P276" s="230"/>
      <c r="Q276" s="200"/>
      <c r="R276" s="200"/>
      <c r="S276" s="200"/>
      <c r="T276" s="200"/>
      <c r="U276" s="200"/>
      <c r="V276" s="200"/>
      <c r="W276" s="200"/>
      <c r="X276" s="200"/>
      <c r="Y276" s="200"/>
      <c r="Z276" s="200"/>
    </row>
    <row r="277" ht="15.75" customHeight="1" spans="1:26">
      <c r="A277" s="200"/>
      <c r="B277" s="200"/>
      <c r="C277" s="200"/>
      <c r="D277" s="200"/>
      <c r="E277" s="200"/>
      <c r="F277" s="200"/>
      <c r="G277" s="200"/>
      <c r="H277" s="200"/>
      <c r="I277" s="200"/>
      <c r="J277" s="200"/>
      <c r="K277" s="200"/>
      <c r="L277" s="200"/>
      <c r="M277" s="200"/>
      <c r="N277" s="200"/>
      <c r="O277" s="200"/>
      <c r="P277" s="230"/>
      <c r="Q277" s="200"/>
      <c r="R277" s="200"/>
      <c r="S277" s="200"/>
      <c r="T277" s="200"/>
      <c r="U277" s="200"/>
      <c r="V277" s="200"/>
      <c r="W277" s="200"/>
      <c r="X277" s="200"/>
      <c r="Y277" s="200"/>
      <c r="Z277" s="200"/>
    </row>
    <row r="278" ht="15.75" customHeight="1" spans="1:26">
      <c r="A278" s="200"/>
      <c r="B278" s="200"/>
      <c r="C278" s="200"/>
      <c r="D278" s="200"/>
      <c r="E278" s="200"/>
      <c r="F278" s="200"/>
      <c r="G278" s="200"/>
      <c r="H278" s="200"/>
      <c r="I278" s="200"/>
      <c r="J278" s="200"/>
      <c r="K278" s="200"/>
      <c r="L278" s="200"/>
      <c r="M278" s="200"/>
      <c r="N278" s="200"/>
      <c r="O278" s="200"/>
      <c r="P278" s="230"/>
      <c r="Q278" s="200"/>
      <c r="R278" s="200"/>
      <c r="S278" s="200"/>
      <c r="T278" s="200"/>
      <c r="U278" s="200"/>
      <c r="V278" s="200"/>
      <c r="W278" s="200"/>
      <c r="X278" s="200"/>
      <c r="Y278" s="200"/>
      <c r="Z278" s="200"/>
    </row>
    <row r="279" ht="15.75" customHeight="1" spans="1:26">
      <c r="A279" s="200"/>
      <c r="B279" s="200"/>
      <c r="C279" s="200"/>
      <c r="D279" s="200"/>
      <c r="E279" s="200"/>
      <c r="F279" s="200"/>
      <c r="G279" s="200"/>
      <c r="H279" s="200"/>
      <c r="I279" s="200"/>
      <c r="J279" s="200"/>
      <c r="K279" s="200"/>
      <c r="L279" s="200"/>
      <c r="M279" s="200"/>
      <c r="N279" s="200"/>
      <c r="O279" s="200"/>
      <c r="P279" s="230"/>
      <c r="Q279" s="200"/>
      <c r="R279" s="200"/>
      <c r="S279" s="200"/>
      <c r="T279" s="200"/>
      <c r="U279" s="200"/>
      <c r="V279" s="200"/>
      <c r="W279" s="200"/>
      <c r="X279" s="200"/>
      <c r="Y279" s="200"/>
      <c r="Z279" s="200"/>
    </row>
    <row r="280" ht="15.75" customHeight="1" spans="1:26">
      <c r="A280" s="200"/>
      <c r="B280" s="200"/>
      <c r="C280" s="200"/>
      <c r="D280" s="200"/>
      <c r="E280" s="200"/>
      <c r="F280" s="200"/>
      <c r="G280" s="200"/>
      <c r="H280" s="200"/>
      <c r="I280" s="200"/>
      <c r="J280" s="200"/>
      <c r="K280" s="200"/>
      <c r="L280" s="200"/>
      <c r="M280" s="200"/>
      <c r="N280" s="200"/>
      <c r="O280" s="200"/>
      <c r="P280" s="230"/>
      <c r="Q280" s="200"/>
      <c r="R280" s="200"/>
      <c r="S280" s="200"/>
      <c r="T280" s="200"/>
      <c r="U280" s="200"/>
      <c r="V280" s="200"/>
      <c r="W280" s="200"/>
      <c r="X280" s="200"/>
      <c r="Y280" s="200"/>
      <c r="Z280" s="200"/>
    </row>
    <row r="281" ht="15.75" customHeight="1" spans="1:26">
      <c r="A281" s="200"/>
      <c r="B281" s="200"/>
      <c r="C281" s="200"/>
      <c r="D281" s="200"/>
      <c r="E281" s="200"/>
      <c r="F281" s="200"/>
      <c r="G281" s="200"/>
      <c r="H281" s="200"/>
      <c r="I281" s="200"/>
      <c r="J281" s="200"/>
      <c r="K281" s="200"/>
      <c r="L281" s="200"/>
      <c r="M281" s="200"/>
      <c r="N281" s="200"/>
      <c r="O281" s="200"/>
      <c r="P281" s="230"/>
      <c r="Q281" s="200"/>
      <c r="R281" s="200"/>
      <c r="S281" s="200"/>
      <c r="T281" s="200"/>
      <c r="U281" s="200"/>
      <c r="V281" s="200"/>
      <c r="W281" s="200"/>
      <c r="X281" s="200"/>
      <c r="Y281" s="200"/>
      <c r="Z281" s="200"/>
    </row>
    <row r="282" ht="15.75" customHeight="1" spans="1:26">
      <c r="A282" s="200"/>
      <c r="B282" s="200"/>
      <c r="C282" s="200"/>
      <c r="D282" s="200"/>
      <c r="E282" s="200"/>
      <c r="F282" s="200"/>
      <c r="G282" s="200"/>
      <c r="H282" s="200"/>
      <c r="I282" s="200"/>
      <c r="J282" s="200"/>
      <c r="K282" s="200"/>
      <c r="L282" s="200"/>
      <c r="M282" s="200"/>
      <c r="N282" s="200"/>
      <c r="O282" s="200"/>
      <c r="P282" s="230"/>
      <c r="Q282" s="200"/>
      <c r="R282" s="200"/>
      <c r="S282" s="200"/>
      <c r="T282" s="200"/>
      <c r="U282" s="200"/>
      <c r="V282" s="200"/>
      <c r="W282" s="200"/>
      <c r="X282" s="200"/>
      <c r="Y282" s="200"/>
      <c r="Z282" s="200"/>
    </row>
    <row r="283" ht="15.75" customHeight="1" spans="1:26">
      <c r="A283" s="200"/>
      <c r="B283" s="200"/>
      <c r="C283" s="200"/>
      <c r="D283" s="200"/>
      <c r="E283" s="200"/>
      <c r="F283" s="200"/>
      <c r="G283" s="200"/>
      <c r="H283" s="200"/>
      <c r="I283" s="200"/>
      <c r="J283" s="200"/>
      <c r="K283" s="200"/>
      <c r="L283" s="200"/>
      <c r="M283" s="200"/>
      <c r="N283" s="200"/>
      <c r="O283" s="200"/>
      <c r="P283" s="230"/>
      <c r="Q283" s="200"/>
      <c r="R283" s="200"/>
      <c r="S283" s="200"/>
      <c r="T283" s="200"/>
      <c r="U283" s="200"/>
      <c r="V283" s="200"/>
      <c r="W283" s="200"/>
      <c r="X283" s="200"/>
      <c r="Y283" s="200"/>
      <c r="Z283" s="200"/>
    </row>
    <row r="284" ht="15.75" customHeight="1" spans="1:26">
      <c r="A284" s="200"/>
      <c r="B284" s="200"/>
      <c r="C284" s="200"/>
      <c r="D284" s="200"/>
      <c r="E284" s="200"/>
      <c r="F284" s="200"/>
      <c r="G284" s="200"/>
      <c r="H284" s="200"/>
      <c r="I284" s="200"/>
      <c r="J284" s="200"/>
      <c r="K284" s="200"/>
      <c r="L284" s="200"/>
      <c r="M284" s="200"/>
      <c r="N284" s="200"/>
      <c r="O284" s="200"/>
      <c r="P284" s="230"/>
      <c r="Q284" s="200"/>
      <c r="R284" s="200"/>
      <c r="S284" s="200"/>
      <c r="T284" s="200"/>
      <c r="U284" s="200"/>
      <c r="V284" s="200"/>
      <c r="W284" s="200"/>
      <c r="X284" s="200"/>
      <c r="Y284" s="200"/>
      <c r="Z284" s="200"/>
    </row>
    <row r="285" ht="15.75" customHeight="1" spans="1:26">
      <c r="A285" s="200"/>
      <c r="B285" s="200"/>
      <c r="C285" s="200"/>
      <c r="D285" s="200"/>
      <c r="E285" s="200"/>
      <c r="F285" s="200"/>
      <c r="G285" s="200"/>
      <c r="H285" s="200"/>
      <c r="I285" s="200"/>
      <c r="J285" s="200"/>
      <c r="K285" s="200"/>
      <c r="L285" s="200"/>
      <c r="M285" s="200"/>
      <c r="N285" s="200"/>
      <c r="O285" s="200"/>
      <c r="P285" s="230"/>
      <c r="Q285" s="200"/>
      <c r="R285" s="200"/>
      <c r="S285" s="200"/>
      <c r="T285" s="200"/>
      <c r="U285" s="200"/>
      <c r="V285" s="200"/>
      <c r="W285" s="200"/>
      <c r="X285" s="200"/>
      <c r="Y285" s="200"/>
      <c r="Z285" s="200"/>
    </row>
    <row r="286" ht="15.75" customHeight="1" spans="1:26">
      <c r="A286" s="200"/>
      <c r="B286" s="200"/>
      <c r="C286" s="200"/>
      <c r="D286" s="200"/>
      <c r="E286" s="200"/>
      <c r="F286" s="200"/>
      <c r="G286" s="200"/>
      <c r="H286" s="200"/>
      <c r="I286" s="200"/>
      <c r="J286" s="200"/>
      <c r="K286" s="200"/>
      <c r="L286" s="200"/>
      <c r="M286" s="200"/>
      <c r="N286" s="200"/>
      <c r="O286" s="200"/>
      <c r="P286" s="230"/>
      <c r="Q286" s="200"/>
      <c r="R286" s="200"/>
      <c r="S286" s="200"/>
      <c r="T286" s="200"/>
      <c r="U286" s="200"/>
      <c r="V286" s="200"/>
      <c r="W286" s="200"/>
      <c r="X286" s="200"/>
      <c r="Y286" s="200"/>
      <c r="Z286" s="200"/>
    </row>
    <row r="287" ht="15.75" customHeight="1" spans="1:26">
      <c r="A287" s="200"/>
      <c r="B287" s="200"/>
      <c r="C287" s="200"/>
      <c r="D287" s="200"/>
      <c r="E287" s="200"/>
      <c r="F287" s="200"/>
      <c r="G287" s="200"/>
      <c r="H287" s="200"/>
      <c r="I287" s="200"/>
      <c r="J287" s="200"/>
      <c r="K287" s="200"/>
      <c r="L287" s="200"/>
      <c r="M287" s="200"/>
      <c r="N287" s="200"/>
      <c r="O287" s="200"/>
      <c r="P287" s="230"/>
      <c r="Q287" s="200"/>
      <c r="R287" s="200"/>
      <c r="S287" s="200"/>
      <c r="T287" s="200"/>
      <c r="U287" s="200"/>
      <c r="V287" s="200"/>
      <c r="W287" s="200"/>
      <c r="X287" s="200"/>
      <c r="Y287" s="200"/>
      <c r="Z287" s="200"/>
    </row>
    <row r="288" ht="15.75" customHeight="1" spans="1:26">
      <c r="A288" s="200"/>
      <c r="B288" s="200"/>
      <c r="C288" s="200"/>
      <c r="D288" s="200"/>
      <c r="E288" s="200"/>
      <c r="F288" s="200"/>
      <c r="G288" s="200"/>
      <c r="H288" s="200"/>
      <c r="I288" s="200"/>
      <c r="J288" s="200"/>
      <c r="K288" s="200"/>
      <c r="L288" s="200"/>
      <c r="M288" s="200"/>
      <c r="N288" s="200"/>
      <c r="O288" s="200"/>
      <c r="P288" s="230"/>
      <c r="Q288" s="200"/>
      <c r="R288" s="200"/>
      <c r="S288" s="200"/>
      <c r="T288" s="200"/>
      <c r="U288" s="200"/>
      <c r="V288" s="200"/>
      <c r="W288" s="200"/>
      <c r="X288" s="200"/>
      <c r="Y288" s="200"/>
      <c r="Z288" s="200"/>
    </row>
    <row r="289" ht="15.75" customHeight="1" spans="1:26">
      <c r="A289" s="200"/>
      <c r="B289" s="200"/>
      <c r="C289" s="200"/>
      <c r="D289" s="200"/>
      <c r="E289" s="200"/>
      <c r="F289" s="200"/>
      <c r="G289" s="200"/>
      <c r="H289" s="200"/>
      <c r="I289" s="200"/>
      <c r="J289" s="200"/>
      <c r="K289" s="200"/>
      <c r="L289" s="200"/>
      <c r="M289" s="200"/>
      <c r="N289" s="200"/>
      <c r="O289" s="200"/>
      <c r="P289" s="230"/>
      <c r="Q289" s="200"/>
      <c r="R289" s="200"/>
      <c r="S289" s="200"/>
      <c r="T289" s="200"/>
      <c r="U289" s="200"/>
      <c r="V289" s="200"/>
      <c r="W289" s="200"/>
      <c r="X289" s="200"/>
      <c r="Y289" s="200"/>
      <c r="Z289" s="200"/>
    </row>
    <row r="290" ht="15.75" customHeight="1" spans="1:26">
      <c r="A290" s="200"/>
      <c r="B290" s="200"/>
      <c r="C290" s="200"/>
      <c r="D290" s="200"/>
      <c r="E290" s="200"/>
      <c r="F290" s="200"/>
      <c r="G290" s="200"/>
      <c r="H290" s="200"/>
      <c r="I290" s="200"/>
      <c r="J290" s="200"/>
      <c r="K290" s="200"/>
      <c r="L290" s="200"/>
      <c r="M290" s="200"/>
      <c r="N290" s="200"/>
      <c r="O290" s="200"/>
      <c r="P290" s="230"/>
      <c r="Q290" s="200"/>
      <c r="R290" s="200"/>
      <c r="S290" s="200"/>
      <c r="T290" s="200"/>
      <c r="U290" s="200"/>
      <c r="V290" s="200"/>
      <c r="W290" s="200"/>
      <c r="X290" s="200"/>
      <c r="Y290" s="200"/>
      <c r="Z290" s="200"/>
    </row>
    <row r="291" ht="15.75" customHeight="1" spans="1:26">
      <c r="A291" s="200"/>
      <c r="B291" s="200"/>
      <c r="C291" s="200"/>
      <c r="D291" s="200"/>
      <c r="E291" s="200"/>
      <c r="F291" s="200"/>
      <c r="G291" s="200"/>
      <c r="H291" s="200"/>
      <c r="I291" s="200"/>
      <c r="J291" s="200"/>
      <c r="K291" s="200"/>
      <c r="L291" s="200"/>
      <c r="M291" s="200"/>
      <c r="N291" s="200"/>
      <c r="O291" s="200"/>
      <c r="P291" s="230"/>
      <c r="Q291" s="200"/>
      <c r="R291" s="200"/>
      <c r="S291" s="200"/>
      <c r="T291" s="200"/>
      <c r="U291" s="200"/>
      <c r="V291" s="200"/>
      <c r="W291" s="200"/>
      <c r="X291" s="200"/>
      <c r="Y291" s="200"/>
      <c r="Z291" s="200"/>
    </row>
    <row r="292" ht="15.75" customHeight="1" spans="1:26">
      <c r="A292" s="200"/>
      <c r="B292" s="200"/>
      <c r="C292" s="200"/>
      <c r="D292" s="200"/>
      <c r="E292" s="200"/>
      <c r="F292" s="200"/>
      <c r="G292" s="200"/>
      <c r="H292" s="200"/>
      <c r="I292" s="200"/>
      <c r="J292" s="200"/>
      <c r="K292" s="200"/>
      <c r="L292" s="200"/>
      <c r="M292" s="200"/>
      <c r="N292" s="200"/>
      <c r="O292" s="200"/>
      <c r="P292" s="230"/>
      <c r="Q292" s="200"/>
      <c r="R292" s="200"/>
      <c r="S292" s="200"/>
      <c r="T292" s="200"/>
      <c r="U292" s="200"/>
      <c r="V292" s="200"/>
      <c r="W292" s="200"/>
      <c r="X292" s="200"/>
      <c r="Y292" s="200"/>
      <c r="Z292" s="200"/>
    </row>
    <row r="293" ht="15.75" customHeight="1" spans="1:26">
      <c r="A293" s="200"/>
      <c r="B293" s="200"/>
      <c r="C293" s="200"/>
      <c r="D293" s="200"/>
      <c r="E293" s="200"/>
      <c r="F293" s="200"/>
      <c r="G293" s="200"/>
      <c r="H293" s="200"/>
      <c r="I293" s="200"/>
      <c r="J293" s="200"/>
      <c r="K293" s="200"/>
      <c r="L293" s="200"/>
      <c r="M293" s="200"/>
      <c r="N293" s="200"/>
      <c r="O293" s="200"/>
      <c r="P293" s="230"/>
      <c r="Q293" s="200"/>
      <c r="R293" s="200"/>
      <c r="S293" s="200"/>
      <c r="T293" s="200"/>
      <c r="U293" s="200"/>
      <c r="V293" s="200"/>
      <c r="W293" s="200"/>
      <c r="X293" s="200"/>
      <c r="Y293" s="200"/>
      <c r="Z293" s="200"/>
    </row>
    <row r="294" ht="15.75" customHeight="1" spans="1:26">
      <c r="A294" s="200"/>
      <c r="B294" s="200"/>
      <c r="C294" s="200"/>
      <c r="D294" s="200"/>
      <c r="E294" s="200"/>
      <c r="F294" s="200"/>
      <c r="G294" s="200"/>
      <c r="H294" s="200"/>
      <c r="I294" s="200"/>
      <c r="J294" s="200"/>
      <c r="K294" s="200"/>
      <c r="L294" s="200"/>
      <c r="M294" s="200"/>
      <c r="N294" s="200"/>
      <c r="O294" s="200"/>
      <c r="P294" s="230"/>
      <c r="Q294" s="200"/>
      <c r="R294" s="200"/>
      <c r="S294" s="200"/>
      <c r="T294" s="200"/>
      <c r="U294" s="200"/>
      <c r="V294" s="200"/>
      <c r="W294" s="200"/>
      <c r="X294" s="200"/>
      <c r="Y294" s="200"/>
      <c r="Z294" s="200"/>
    </row>
    <row r="295" ht="15.75" customHeight="1" spans="1:26">
      <c r="A295" s="200"/>
      <c r="B295" s="200"/>
      <c r="C295" s="200"/>
      <c r="D295" s="200"/>
      <c r="E295" s="200"/>
      <c r="F295" s="200"/>
      <c r="G295" s="200"/>
      <c r="H295" s="200"/>
      <c r="I295" s="200"/>
      <c r="J295" s="200"/>
      <c r="K295" s="200"/>
      <c r="L295" s="200"/>
      <c r="M295" s="200"/>
      <c r="N295" s="200"/>
      <c r="O295" s="200"/>
      <c r="P295" s="230"/>
      <c r="Q295" s="200"/>
      <c r="R295" s="200"/>
      <c r="S295" s="200"/>
      <c r="T295" s="200"/>
      <c r="U295" s="200"/>
      <c r="V295" s="200"/>
      <c r="W295" s="200"/>
      <c r="X295" s="200"/>
      <c r="Y295" s="200"/>
      <c r="Z295" s="200"/>
    </row>
    <row r="296" ht="15.75" customHeight="1" spans="1:26">
      <c r="A296" s="200"/>
      <c r="B296" s="200"/>
      <c r="C296" s="200"/>
      <c r="D296" s="200"/>
      <c r="E296" s="200"/>
      <c r="F296" s="200"/>
      <c r="G296" s="200"/>
      <c r="H296" s="200"/>
      <c r="I296" s="200"/>
      <c r="J296" s="200"/>
      <c r="K296" s="200"/>
      <c r="L296" s="200"/>
      <c r="M296" s="200"/>
      <c r="N296" s="200"/>
      <c r="O296" s="200"/>
      <c r="P296" s="230"/>
      <c r="Q296" s="200"/>
      <c r="R296" s="200"/>
      <c r="S296" s="200"/>
      <c r="T296" s="200"/>
      <c r="U296" s="200"/>
      <c r="V296" s="200"/>
      <c r="W296" s="200"/>
      <c r="X296" s="200"/>
      <c r="Y296" s="200"/>
      <c r="Z296" s="200"/>
    </row>
    <row r="297" ht="15.75" customHeight="1" spans="1:26">
      <c r="A297" s="200"/>
      <c r="B297" s="200"/>
      <c r="C297" s="200"/>
      <c r="D297" s="200"/>
      <c r="E297" s="200"/>
      <c r="F297" s="200"/>
      <c r="G297" s="200"/>
      <c r="H297" s="200"/>
      <c r="I297" s="200"/>
      <c r="J297" s="200"/>
      <c r="K297" s="200"/>
      <c r="L297" s="200"/>
      <c r="M297" s="200"/>
      <c r="N297" s="200"/>
      <c r="O297" s="200"/>
      <c r="P297" s="230"/>
      <c r="Q297" s="200"/>
      <c r="R297" s="200"/>
      <c r="S297" s="200"/>
      <c r="T297" s="200"/>
      <c r="U297" s="200"/>
      <c r="V297" s="200"/>
      <c r="W297" s="200"/>
      <c r="X297" s="200"/>
      <c r="Y297" s="200"/>
      <c r="Z297" s="200"/>
    </row>
    <row r="298" ht="15.75" customHeight="1" spans="1:26">
      <c r="A298" s="200"/>
      <c r="B298" s="200"/>
      <c r="C298" s="200"/>
      <c r="D298" s="200"/>
      <c r="E298" s="200"/>
      <c r="F298" s="200"/>
      <c r="G298" s="200"/>
      <c r="H298" s="200"/>
      <c r="I298" s="200"/>
      <c r="J298" s="200"/>
      <c r="K298" s="200"/>
      <c r="L298" s="200"/>
      <c r="M298" s="200"/>
      <c r="N298" s="200"/>
      <c r="O298" s="200"/>
      <c r="P298" s="230"/>
      <c r="Q298" s="200"/>
      <c r="R298" s="200"/>
      <c r="S298" s="200"/>
      <c r="T298" s="200"/>
      <c r="U298" s="200"/>
      <c r="V298" s="200"/>
      <c r="W298" s="200"/>
      <c r="X298" s="200"/>
      <c r="Y298" s="200"/>
      <c r="Z298" s="200"/>
    </row>
    <row r="299" ht="15.75" customHeight="1" spans="1:26">
      <c r="A299" s="200"/>
      <c r="B299" s="200"/>
      <c r="C299" s="200"/>
      <c r="D299" s="200"/>
      <c r="E299" s="200"/>
      <c r="F299" s="200"/>
      <c r="G299" s="200"/>
      <c r="H299" s="200"/>
      <c r="I299" s="200"/>
      <c r="J299" s="200"/>
      <c r="K299" s="200"/>
      <c r="L299" s="200"/>
      <c r="M299" s="200"/>
      <c r="N299" s="200"/>
      <c r="O299" s="200"/>
      <c r="P299" s="230"/>
      <c r="Q299" s="200"/>
      <c r="R299" s="200"/>
      <c r="S299" s="200"/>
      <c r="T299" s="200"/>
      <c r="U299" s="200"/>
      <c r="V299" s="200"/>
      <c r="W299" s="200"/>
      <c r="X299" s="200"/>
      <c r="Y299" s="200"/>
      <c r="Z299" s="200"/>
    </row>
    <row r="300" ht="15.75" customHeight="1" spans="1:26">
      <c r="A300" s="200"/>
      <c r="B300" s="200"/>
      <c r="C300" s="200"/>
      <c r="D300" s="200"/>
      <c r="E300" s="200"/>
      <c r="F300" s="200"/>
      <c r="G300" s="200"/>
      <c r="H300" s="200"/>
      <c r="I300" s="200"/>
      <c r="J300" s="200"/>
      <c r="K300" s="200"/>
      <c r="L300" s="200"/>
      <c r="M300" s="200"/>
      <c r="N300" s="200"/>
      <c r="O300" s="200"/>
      <c r="P300" s="230"/>
      <c r="Q300" s="200"/>
      <c r="R300" s="200"/>
      <c r="S300" s="200"/>
      <c r="T300" s="200"/>
      <c r="U300" s="200"/>
      <c r="V300" s="200"/>
      <c r="W300" s="200"/>
      <c r="X300" s="200"/>
      <c r="Y300" s="200"/>
      <c r="Z300" s="200"/>
    </row>
    <row r="301" ht="15.75" customHeight="1" spans="1:26">
      <c r="A301" s="200"/>
      <c r="B301" s="200"/>
      <c r="C301" s="200"/>
      <c r="D301" s="200"/>
      <c r="E301" s="200"/>
      <c r="F301" s="200"/>
      <c r="G301" s="200"/>
      <c r="H301" s="200"/>
      <c r="I301" s="200"/>
      <c r="J301" s="200"/>
      <c r="K301" s="200"/>
      <c r="L301" s="200"/>
      <c r="M301" s="200"/>
      <c r="N301" s="200"/>
      <c r="O301" s="200"/>
      <c r="P301" s="230"/>
      <c r="Q301" s="200"/>
      <c r="R301" s="200"/>
      <c r="S301" s="200"/>
      <c r="T301" s="200"/>
      <c r="U301" s="200"/>
      <c r="V301" s="200"/>
      <c r="W301" s="200"/>
      <c r="X301" s="200"/>
      <c r="Y301" s="200"/>
      <c r="Z301" s="200"/>
    </row>
    <row r="302" ht="15.75" customHeight="1" spans="1:26">
      <c r="A302" s="200"/>
      <c r="B302" s="200"/>
      <c r="C302" s="200"/>
      <c r="D302" s="200"/>
      <c r="E302" s="200"/>
      <c r="F302" s="200"/>
      <c r="G302" s="200"/>
      <c r="H302" s="200"/>
      <c r="I302" s="200"/>
      <c r="J302" s="200"/>
      <c r="K302" s="200"/>
      <c r="L302" s="200"/>
      <c r="M302" s="200"/>
      <c r="N302" s="200"/>
      <c r="O302" s="200"/>
      <c r="P302" s="230"/>
      <c r="Q302" s="200"/>
      <c r="R302" s="200"/>
      <c r="S302" s="200"/>
      <c r="T302" s="200"/>
      <c r="U302" s="200"/>
      <c r="V302" s="200"/>
      <c r="W302" s="200"/>
      <c r="X302" s="200"/>
      <c r="Y302" s="200"/>
      <c r="Z302" s="200"/>
    </row>
    <row r="303" ht="15.75" customHeight="1" spans="1:26">
      <c r="A303" s="200"/>
      <c r="B303" s="200"/>
      <c r="C303" s="200"/>
      <c r="D303" s="200"/>
      <c r="E303" s="200"/>
      <c r="F303" s="200"/>
      <c r="G303" s="200"/>
      <c r="H303" s="200"/>
      <c r="I303" s="200"/>
      <c r="J303" s="200"/>
      <c r="K303" s="200"/>
      <c r="L303" s="200"/>
      <c r="M303" s="200"/>
      <c r="N303" s="200"/>
      <c r="O303" s="200"/>
      <c r="P303" s="230"/>
      <c r="Q303" s="200"/>
      <c r="R303" s="200"/>
      <c r="S303" s="200"/>
      <c r="T303" s="200"/>
      <c r="U303" s="200"/>
      <c r="V303" s="200"/>
      <c r="W303" s="200"/>
      <c r="X303" s="200"/>
      <c r="Y303" s="200"/>
      <c r="Z303" s="200"/>
    </row>
    <row r="304" ht="15.75" customHeight="1" spans="1:26">
      <c r="A304" s="200"/>
      <c r="B304" s="200"/>
      <c r="C304" s="200"/>
      <c r="D304" s="200"/>
      <c r="E304" s="200"/>
      <c r="F304" s="200"/>
      <c r="G304" s="200"/>
      <c r="H304" s="200"/>
      <c r="I304" s="200"/>
      <c r="J304" s="200"/>
      <c r="K304" s="200"/>
      <c r="L304" s="200"/>
      <c r="M304" s="200"/>
      <c r="N304" s="200"/>
      <c r="O304" s="200"/>
      <c r="P304" s="230"/>
      <c r="Q304" s="200"/>
      <c r="R304" s="200"/>
      <c r="S304" s="200"/>
      <c r="T304" s="200"/>
      <c r="U304" s="200"/>
      <c r="V304" s="200"/>
      <c r="W304" s="200"/>
      <c r="X304" s="200"/>
      <c r="Y304" s="200"/>
      <c r="Z304" s="200"/>
    </row>
    <row r="305" ht="15.75" customHeight="1" spans="1:26">
      <c r="A305" s="200"/>
      <c r="B305" s="200"/>
      <c r="C305" s="200"/>
      <c r="D305" s="200"/>
      <c r="E305" s="200"/>
      <c r="F305" s="200"/>
      <c r="G305" s="200"/>
      <c r="H305" s="200"/>
      <c r="I305" s="200"/>
      <c r="J305" s="200"/>
      <c r="K305" s="200"/>
      <c r="L305" s="200"/>
      <c r="M305" s="200"/>
      <c r="N305" s="200"/>
      <c r="O305" s="200"/>
      <c r="P305" s="230"/>
      <c r="Q305" s="200"/>
      <c r="R305" s="200"/>
      <c r="S305" s="200"/>
      <c r="T305" s="200"/>
      <c r="U305" s="200"/>
      <c r="V305" s="200"/>
      <c r="W305" s="200"/>
      <c r="X305" s="200"/>
      <c r="Y305" s="200"/>
      <c r="Z305" s="200"/>
    </row>
    <row r="306" ht="15.75" customHeight="1" spans="1:26">
      <c r="A306" s="200"/>
      <c r="B306" s="200"/>
      <c r="C306" s="200"/>
      <c r="D306" s="200"/>
      <c r="E306" s="200"/>
      <c r="F306" s="200"/>
      <c r="G306" s="200"/>
      <c r="H306" s="200"/>
      <c r="I306" s="200"/>
      <c r="J306" s="200"/>
      <c r="K306" s="200"/>
      <c r="L306" s="200"/>
      <c r="M306" s="200"/>
      <c r="N306" s="200"/>
      <c r="O306" s="200"/>
      <c r="P306" s="230"/>
      <c r="Q306" s="200"/>
      <c r="R306" s="200"/>
      <c r="S306" s="200"/>
      <c r="T306" s="200"/>
      <c r="U306" s="200"/>
      <c r="V306" s="200"/>
      <c r="W306" s="200"/>
      <c r="X306" s="200"/>
      <c r="Y306" s="200"/>
      <c r="Z306" s="200"/>
    </row>
    <row r="307" ht="15.75" customHeight="1" spans="1:26">
      <c r="A307" s="200"/>
      <c r="B307" s="200"/>
      <c r="C307" s="200"/>
      <c r="D307" s="200"/>
      <c r="E307" s="200"/>
      <c r="F307" s="200"/>
      <c r="G307" s="200"/>
      <c r="H307" s="200"/>
      <c r="I307" s="200"/>
      <c r="J307" s="200"/>
      <c r="K307" s="200"/>
      <c r="L307" s="200"/>
      <c r="M307" s="200"/>
      <c r="N307" s="200"/>
      <c r="O307" s="200"/>
      <c r="P307" s="230"/>
      <c r="Q307" s="200"/>
      <c r="R307" s="200"/>
      <c r="S307" s="200"/>
      <c r="T307" s="200"/>
      <c r="U307" s="200"/>
      <c r="V307" s="200"/>
      <c r="W307" s="200"/>
      <c r="X307" s="200"/>
      <c r="Y307" s="200"/>
      <c r="Z307" s="200"/>
    </row>
    <row r="308" ht="15.75" customHeight="1" spans="1:26">
      <c r="A308" s="200"/>
      <c r="B308" s="200"/>
      <c r="C308" s="200"/>
      <c r="D308" s="200"/>
      <c r="E308" s="200"/>
      <c r="F308" s="200"/>
      <c r="G308" s="200"/>
      <c r="H308" s="200"/>
      <c r="I308" s="200"/>
      <c r="J308" s="200"/>
      <c r="K308" s="200"/>
      <c r="L308" s="200"/>
      <c r="M308" s="200"/>
      <c r="N308" s="200"/>
      <c r="O308" s="200"/>
      <c r="P308" s="230"/>
      <c r="Q308" s="200"/>
      <c r="R308" s="200"/>
      <c r="S308" s="200"/>
      <c r="T308" s="200"/>
      <c r="U308" s="200"/>
      <c r="V308" s="200"/>
      <c r="W308" s="200"/>
      <c r="X308" s="200"/>
      <c r="Y308" s="200"/>
      <c r="Z308" s="200"/>
    </row>
    <row r="309" ht="15.75" customHeight="1" spans="1:26">
      <c r="A309" s="200"/>
      <c r="B309" s="200"/>
      <c r="C309" s="200"/>
      <c r="D309" s="200"/>
      <c r="E309" s="200"/>
      <c r="F309" s="200"/>
      <c r="G309" s="200"/>
      <c r="H309" s="200"/>
      <c r="I309" s="200"/>
      <c r="J309" s="200"/>
      <c r="K309" s="200"/>
      <c r="L309" s="200"/>
      <c r="M309" s="200"/>
      <c r="N309" s="200"/>
      <c r="O309" s="200"/>
      <c r="P309" s="230"/>
      <c r="Q309" s="200"/>
      <c r="R309" s="200"/>
      <c r="S309" s="200"/>
      <c r="T309" s="200"/>
      <c r="U309" s="200"/>
      <c r="V309" s="200"/>
      <c r="W309" s="200"/>
      <c r="X309" s="200"/>
      <c r="Y309" s="200"/>
      <c r="Z309" s="200"/>
    </row>
    <row r="310" ht="15.75" customHeight="1" spans="1:26">
      <c r="A310" s="200"/>
      <c r="B310" s="200"/>
      <c r="C310" s="200"/>
      <c r="D310" s="200"/>
      <c r="E310" s="200"/>
      <c r="F310" s="200"/>
      <c r="G310" s="200"/>
      <c r="H310" s="200"/>
      <c r="I310" s="200"/>
      <c r="J310" s="200"/>
      <c r="K310" s="200"/>
      <c r="L310" s="200"/>
      <c r="M310" s="200"/>
      <c r="N310" s="200"/>
      <c r="O310" s="200"/>
      <c r="P310" s="230"/>
      <c r="Q310" s="200"/>
      <c r="R310" s="200"/>
      <c r="S310" s="200"/>
      <c r="T310" s="200"/>
      <c r="U310" s="200"/>
      <c r="V310" s="200"/>
      <c r="W310" s="200"/>
      <c r="X310" s="200"/>
      <c r="Y310" s="200"/>
      <c r="Z310" s="200"/>
    </row>
    <row r="311" ht="15.75" customHeight="1" spans="1:26">
      <c r="A311" s="200"/>
      <c r="B311" s="200"/>
      <c r="C311" s="200"/>
      <c r="D311" s="200"/>
      <c r="E311" s="200"/>
      <c r="F311" s="200"/>
      <c r="G311" s="200"/>
      <c r="H311" s="200"/>
      <c r="I311" s="200"/>
      <c r="J311" s="200"/>
      <c r="K311" s="200"/>
      <c r="L311" s="200"/>
      <c r="M311" s="200"/>
      <c r="N311" s="200"/>
      <c r="O311" s="200"/>
      <c r="P311" s="230"/>
      <c r="Q311" s="200"/>
      <c r="R311" s="200"/>
      <c r="S311" s="200"/>
      <c r="T311" s="200"/>
      <c r="U311" s="200"/>
      <c r="V311" s="200"/>
      <c r="W311" s="200"/>
      <c r="X311" s="200"/>
      <c r="Y311" s="200"/>
      <c r="Z311" s="200"/>
    </row>
    <row r="312" ht="15.75" customHeight="1" spans="1:26">
      <c r="A312" s="200"/>
      <c r="B312" s="200"/>
      <c r="C312" s="200"/>
      <c r="D312" s="200"/>
      <c r="E312" s="200"/>
      <c r="F312" s="200"/>
      <c r="G312" s="200"/>
      <c r="H312" s="200"/>
      <c r="I312" s="200"/>
      <c r="J312" s="200"/>
      <c r="K312" s="200"/>
      <c r="L312" s="200"/>
      <c r="M312" s="200"/>
      <c r="N312" s="200"/>
      <c r="O312" s="200"/>
      <c r="P312" s="230"/>
      <c r="Q312" s="200"/>
      <c r="R312" s="200"/>
      <c r="S312" s="200"/>
      <c r="T312" s="200"/>
      <c r="U312" s="200"/>
      <c r="V312" s="200"/>
      <c r="W312" s="200"/>
      <c r="X312" s="200"/>
      <c r="Y312" s="200"/>
      <c r="Z312" s="200"/>
    </row>
    <row r="313" ht="15.75" customHeight="1" spans="1:26">
      <c r="A313" s="200"/>
      <c r="B313" s="200"/>
      <c r="C313" s="200"/>
      <c r="D313" s="200"/>
      <c r="E313" s="200"/>
      <c r="F313" s="200"/>
      <c r="G313" s="200"/>
      <c r="H313" s="200"/>
      <c r="I313" s="200"/>
      <c r="J313" s="200"/>
      <c r="K313" s="200"/>
      <c r="L313" s="200"/>
      <c r="M313" s="200"/>
      <c r="N313" s="200"/>
      <c r="O313" s="200"/>
      <c r="P313" s="230"/>
      <c r="Q313" s="200"/>
      <c r="R313" s="200"/>
      <c r="S313" s="200"/>
      <c r="T313" s="200"/>
      <c r="U313" s="200"/>
      <c r="V313" s="200"/>
      <c r="W313" s="200"/>
      <c r="X313" s="200"/>
      <c r="Y313" s="200"/>
      <c r="Z313" s="200"/>
    </row>
    <row r="314" ht="15.75" customHeight="1" spans="1:26">
      <c r="A314" s="200"/>
      <c r="B314" s="200"/>
      <c r="C314" s="200"/>
      <c r="D314" s="200"/>
      <c r="E314" s="200"/>
      <c r="F314" s="200"/>
      <c r="G314" s="200"/>
      <c r="H314" s="200"/>
      <c r="I314" s="200"/>
      <c r="J314" s="200"/>
      <c r="K314" s="200"/>
      <c r="L314" s="200"/>
      <c r="M314" s="200"/>
      <c r="N314" s="200"/>
      <c r="O314" s="200"/>
      <c r="P314" s="230"/>
      <c r="Q314" s="200"/>
      <c r="R314" s="200"/>
      <c r="S314" s="200"/>
      <c r="T314" s="200"/>
      <c r="U314" s="200"/>
      <c r="V314" s="200"/>
      <c r="W314" s="200"/>
      <c r="X314" s="200"/>
      <c r="Y314" s="200"/>
      <c r="Z314" s="200"/>
    </row>
    <row r="315" ht="15.75" customHeight="1" spans="1:26">
      <c r="A315" s="200"/>
      <c r="B315" s="200"/>
      <c r="C315" s="200"/>
      <c r="D315" s="200"/>
      <c r="E315" s="200"/>
      <c r="F315" s="200"/>
      <c r="G315" s="200"/>
      <c r="H315" s="200"/>
      <c r="I315" s="200"/>
      <c r="J315" s="200"/>
      <c r="K315" s="200"/>
      <c r="L315" s="200"/>
      <c r="M315" s="200"/>
      <c r="N315" s="200"/>
      <c r="O315" s="200"/>
      <c r="P315" s="230"/>
      <c r="Q315" s="200"/>
      <c r="R315" s="200"/>
      <c r="S315" s="200"/>
      <c r="T315" s="200"/>
      <c r="U315" s="200"/>
      <c r="V315" s="200"/>
      <c r="W315" s="200"/>
      <c r="X315" s="200"/>
      <c r="Y315" s="200"/>
      <c r="Z315" s="200"/>
    </row>
    <row r="316" ht="15.75" customHeight="1" spans="1:26">
      <c r="A316" s="200"/>
      <c r="B316" s="200"/>
      <c r="C316" s="200"/>
      <c r="D316" s="200"/>
      <c r="E316" s="200"/>
      <c r="F316" s="200"/>
      <c r="G316" s="200"/>
      <c r="H316" s="200"/>
      <c r="I316" s="200"/>
      <c r="J316" s="200"/>
      <c r="K316" s="200"/>
      <c r="L316" s="200"/>
      <c r="M316" s="200"/>
      <c r="N316" s="200"/>
      <c r="O316" s="200"/>
      <c r="P316" s="230"/>
      <c r="Q316" s="200"/>
      <c r="R316" s="200"/>
      <c r="S316" s="200"/>
      <c r="T316" s="200"/>
      <c r="U316" s="200"/>
      <c r="V316" s="200"/>
      <c r="W316" s="200"/>
      <c r="X316" s="200"/>
      <c r="Y316" s="200"/>
      <c r="Z316" s="200"/>
    </row>
    <row r="317" ht="15.75" customHeight="1" spans="1:26">
      <c r="A317" s="200"/>
      <c r="B317" s="200"/>
      <c r="C317" s="200"/>
      <c r="D317" s="200"/>
      <c r="E317" s="200"/>
      <c r="F317" s="200"/>
      <c r="G317" s="200"/>
      <c r="H317" s="200"/>
      <c r="I317" s="200"/>
      <c r="J317" s="200"/>
      <c r="K317" s="200"/>
      <c r="L317" s="200"/>
      <c r="M317" s="200"/>
      <c r="N317" s="200"/>
      <c r="O317" s="200"/>
      <c r="P317" s="230"/>
      <c r="Q317" s="200"/>
      <c r="R317" s="200"/>
      <c r="S317" s="200"/>
      <c r="T317" s="200"/>
      <c r="U317" s="200"/>
      <c r="V317" s="200"/>
      <c r="W317" s="200"/>
      <c r="X317" s="200"/>
      <c r="Y317" s="200"/>
      <c r="Z317" s="200"/>
    </row>
    <row r="318" ht="15.75" customHeight="1" spans="1:26">
      <c r="A318" s="200"/>
      <c r="B318" s="200"/>
      <c r="C318" s="200"/>
      <c r="D318" s="200"/>
      <c r="E318" s="200"/>
      <c r="F318" s="200"/>
      <c r="G318" s="200"/>
      <c r="H318" s="200"/>
      <c r="I318" s="200"/>
      <c r="J318" s="200"/>
      <c r="K318" s="200"/>
      <c r="L318" s="200"/>
      <c r="M318" s="200"/>
      <c r="N318" s="200"/>
      <c r="O318" s="200"/>
      <c r="P318" s="230"/>
      <c r="Q318" s="200"/>
      <c r="R318" s="200"/>
      <c r="S318" s="200"/>
      <c r="T318" s="200"/>
      <c r="U318" s="200"/>
      <c r="V318" s="200"/>
      <c r="W318" s="200"/>
      <c r="X318" s="200"/>
      <c r="Y318" s="200"/>
      <c r="Z318" s="200"/>
    </row>
    <row r="319" ht="15.75" customHeight="1" spans="1:26">
      <c r="A319" s="200"/>
      <c r="B319" s="200"/>
      <c r="C319" s="200"/>
      <c r="D319" s="200"/>
      <c r="E319" s="200"/>
      <c r="F319" s="200"/>
      <c r="G319" s="200"/>
      <c r="H319" s="200"/>
      <c r="I319" s="200"/>
      <c r="J319" s="200"/>
      <c r="K319" s="200"/>
      <c r="L319" s="200"/>
      <c r="M319" s="200"/>
      <c r="N319" s="200"/>
      <c r="O319" s="200"/>
      <c r="P319" s="230"/>
      <c r="Q319" s="200"/>
      <c r="R319" s="200"/>
      <c r="S319" s="200"/>
      <c r="T319" s="200"/>
      <c r="U319" s="200"/>
      <c r="V319" s="200"/>
      <c r="W319" s="200"/>
      <c r="X319" s="200"/>
      <c r="Y319" s="200"/>
      <c r="Z319" s="200"/>
    </row>
    <row r="320" ht="15.75" customHeight="1" spans="1:26">
      <c r="A320" s="200"/>
      <c r="B320" s="200"/>
      <c r="C320" s="200"/>
      <c r="D320" s="200"/>
      <c r="E320" s="200"/>
      <c r="F320" s="200"/>
      <c r="G320" s="200"/>
      <c r="H320" s="200"/>
      <c r="I320" s="200"/>
      <c r="J320" s="200"/>
      <c r="K320" s="200"/>
      <c r="L320" s="200"/>
      <c r="M320" s="200"/>
      <c r="N320" s="200"/>
      <c r="O320" s="200"/>
      <c r="P320" s="230"/>
      <c r="Q320" s="200"/>
      <c r="R320" s="200"/>
      <c r="S320" s="200"/>
      <c r="T320" s="200"/>
      <c r="U320" s="200"/>
      <c r="V320" s="200"/>
      <c r="W320" s="200"/>
      <c r="X320" s="200"/>
      <c r="Y320" s="200"/>
      <c r="Z320" s="200"/>
    </row>
    <row r="321" ht="15.75" customHeight="1" spans="1:26">
      <c r="A321" s="200"/>
      <c r="B321" s="200"/>
      <c r="C321" s="200"/>
      <c r="D321" s="200"/>
      <c r="E321" s="200"/>
      <c r="F321" s="200"/>
      <c r="G321" s="200"/>
      <c r="H321" s="200"/>
      <c r="I321" s="200"/>
      <c r="J321" s="200"/>
      <c r="K321" s="200"/>
      <c r="L321" s="200"/>
      <c r="M321" s="200"/>
      <c r="N321" s="200"/>
      <c r="O321" s="200"/>
      <c r="P321" s="230"/>
      <c r="Q321" s="200"/>
      <c r="R321" s="200"/>
      <c r="S321" s="200"/>
      <c r="T321" s="200"/>
      <c r="U321" s="200"/>
      <c r="V321" s="200"/>
      <c r="W321" s="200"/>
      <c r="X321" s="200"/>
      <c r="Y321" s="200"/>
      <c r="Z321" s="200"/>
    </row>
    <row r="322" ht="15.75" customHeight="1" spans="1:26">
      <c r="A322" s="200"/>
      <c r="B322" s="200"/>
      <c r="C322" s="200"/>
      <c r="D322" s="200"/>
      <c r="E322" s="200"/>
      <c r="F322" s="200"/>
      <c r="G322" s="200"/>
      <c r="H322" s="200"/>
      <c r="I322" s="200"/>
      <c r="J322" s="200"/>
      <c r="K322" s="200"/>
      <c r="L322" s="200"/>
      <c r="M322" s="200"/>
      <c r="N322" s="200"/>
      <c r="O322" s="200"/>
      <c r="P322" s="230"/>
      <c r="Q322" s="200"/>
      <c r="R322" s="200"/>
      <c r="S322" s="200"/>
      <c r="T322" s="200"/>
      <c r="U322" s="200"/>
      <c r="V322" s="200"/>
      <c r="W322" s="200"/>
      <c r="X322" s="200"/>
      <c r="Y322" s="200"/>
      <c r="Z322" s="200"/>
    </row>
    <row r="323" ht="15.75" customHeight="1" spans="1:26">
      <c r="A323" s="200"/>
      <c r="B323" s="200"/>
      <c r="C323" s="200"/>
      <c r="D323" s="200"/>
      <c r="E323" s="200"/>
      <c r="F323" s="200"/>
      <c r="G323" s="200"/>
      <c r="H323" s="200"/>
      <c r="I323" s="200"/>
      <c r="J323" s="200"/>
      <c r="K323" s="200"/>
      <c r="L323" s="200"/>
      <c r="M323" s="200"/>
      <c r="N323" s="200"/>
      <c r="O323" s="200"/>
      <c r="P323" s="230"/>
      <c r="Q323" s="200"/>
      <c r="R323" s="200"/>
      <c r="S323" s="200"/>
      <c r="T323" s="200"/>
      <c r="U323" s="200"/>
      <c r="V323" s="200"/>
      <c r="W323" s="200"/>
      <c r="X323" s="200"/>
      <c r="Y323" s="200"/>
      <c r="Z323" s="200"/>
    </row>
    <row r="324" ht="15.75" customHeight="1" spans="1:26">
      <c r="A324" s="200"/>
      <c r="B324" s="200"/>
      <c r="C324" s="200"/>
      <c r="D324" s="200"/>
      <c r="E324" s="200"/>
      <c r="F324" s="200"/>
      <c r="G324" s="200"/>
      <c r="H324" s="200"/>
      <c r="I324" s="200"/>
      <c r="J324" s="200"/>
      <c r="K324" s="200"/>
      <c r="L324" s="200"/>
      <c r="M324" s="200"/>
      <c r="N324" s="200"/>
      <c r="O324" s="200"/>
      <c r="P324" s="230"/>
      <c r="Q324" s="200"/>
      <c r="R324" s="200"/>
      <c r="S324" s="200"/>
      <c r="T324" s="200"/>
      <c r="U324" s="200"/>
      <c r="V324" s="200"/>
      <c r="W324" s="200"/>
      <c r="X324" s="200"/>
      <c r="Y324" s="200"/>
      <c r="Z324" s="200"/>
    </row>
    <row r="325" ht="15.75" customHeight="1" spans="1:26">
      <c r="A325" s="200"/>
      <c r="B325" s="200"/>
      <c r="C325" s="200"/>
      <c r="D325" s="200"/>
      <c r="E325" s="200"/>
      <c r="F325" s="200"/>
      <c r="G325" s="200"/>
      <c r="H325" s="200"/>
      <c r="I325" s="200"/>
      <c r="J325" s="200"/>
      <c r="K325" s="200"/>
      <c r="L325" s="200"/>
      <c r="M325" s="200"/>
      <c r="N325" s="200"/>
      <c r="O325" s="200"/>
      <c r="P325" s="230"/>
      <c r="Q325" s="200"/>
      <c r="R325" s="200"/>
      <c r="S325" s="200"/>
      <c r="T325" s="200"/>
      <c r="U325" s="200"/>
      <c r="V325" s="200"/>
      <c r="W325" s="200"/>
      <c r="X325" s="200"/>
      <c r="Y325" s="200"/>
      <c r="Z325" s="200"/>
    </row>
    <row r="326" ht="15.75" customHeight="1" spans="1:26">
      <c r="A326" s="200"/>
      <c r="B326" s="200"/>
      <c r="C326" s="200"/>
      <c r="D326" s="200"/>
      <c r="E326" s="200"/>
      <c r="F326" s="200"/>
      <c r="G326" s="200"/>
      <c r="H326" s="200"/>
      <c r="I326" s="200"/>
      <c r="J326" s="200"/>
      <c r="K326" s="200"/>
      <c r="L326" s="200"/>
      <c r="M326" s="200"/>
      <c r="N326" s="200"/>
      <c r="O326" s="200"/>
      <c r="P326" s="230"/>
      <c r="Q326" s="200"/>
      <c r="R326" s="200"/>
      <c r="S326" s="200"/>
      <c r="T326" s="200"/>
      <c r="U326" s="200"/>
      <c r="V326" s="200"/>
      <c r="W326" s="200"/>
      <c r="X326" s="200"/>
      <c r="Y326" s="200"/>
      <c r="Z326" s="200"/>
    </row>
    <row r="327" ht="15.75" customHeight="1" spans="1:26">
      <c r="A327" s="200"/>
      <c r="B327" s="200"/>
      <c r="C327" s="200"/>
      <c r="D327" s="200"/>
      <c r="E327" s="200"/>
      <c r="F327" s="200"/>
      <c r="G327" s="200"/>
      <c r="H327" s="200"/>
      <c r="I327" s="200"/>
      <c r="J327" s="200"/>
      <c r="K327" s="200"/>
      <c r="L327" s="200"/>
      <c r="M327" s="200"/>
      <c r="N327" s="200"/>
      <c r="O327" s="200"/>
      <c r="P327" s="230"/>
      <c r="Q327" s="200"/>
      <c r="R327" s="200"/>
      <c r="S327" s="200"/>
      <c r="T327" s="200"/>
      <c r="U327" s="200"/>
      <c r="V327" s="200"/>
      <c r="W327" s="200"/>
      <c r="X327" s="200"/>
      <c r="Y327" s="200"/>
      <c r="Z327" s="200"/>
    </row>
    <row r="328" ht="15.75" customHeight="1" spans="1:26">
      <c r="A328" s="200"/>
      <c r="B328" s="200"/>
      <c r="C328" s="200"/>
      <c r="D328" s="200"/>
      <c r="E328" s="200"/>
      <c r="F328" s="200"/>
      <c r="G328" s="200"/>
      <c r="H328" s="200"/>
      <c r="I328" s="200"/>
      <c r="J328" s="200"/>
      <c r="K328" s="200"/>
      <c r="L328" s="200"/>
      <c r="M328" s="200"/>
      <c r="N328" s="200"/>
      <c r="O328" s="200"/>
      <c r="P328" s="230"/>
      <c r="Q328" s="200"/>
      <c r="R328" s="200"/>
      <c r="S328" s="200"/>
      <c r="T328" s="200"/>
      <c r="U328" s="200"/>
      <c r="V328" s="200"/>
      <c r="W328" s="200"/>
      <c r="X328" s="200"/>
      <c r="Y328" s="200"/>
      <c r="Z328" s="200"/>
    </row>
    <row r="329" ht="15.75" customHeight="1" spans="1:26">
      <c r="A329" s="200"/>
      <c r="B329" s="200"/>
      <c r="C329" s="200"/>
      <c r="D329" s="200"/>
      <c r="E329" s="200"/>
      <c r="F329" s="200"/>
      <c r="G329" s="200"/>
      <c r="H329" s="200"/>
      <c r="I329" s="200"/>
      <c r="J329" s="200"/>
      <c r="K329" s="200"/>
      <c r="L329" s="200"/>
      <c r="M329" s="200"/>
      <c r="N329" s="200"/>
      <c r="O329" s="200"/>
      <c r="P329" s="230"/>
      <c r="Q329" s="200"/>
      <c r="R329" s="200"/>
      <c r="S329" s="200"/>
      <c r="T329" s="200"/>
      <c r="U329" s="200"/>
      <c r="V329" s="200"/>
      <c r="W329" s="200"/>
      <c r="X329" s="200"/>
      <c r="Y329" s="200"/>
      <c r="Z329" s="200"/>
    </row>
    <row r="330" ht="15.75" customHeight="1" spans="1:26">
      <c r="A330" s="200"/>
      <c r="B330" s="200"/>
      <c r="C330" s="200"/>
      <c r="D330" s="200"/>
      <c r="E330" s="200"/>
      <c r="F330" s="200"/>
      <c r="G330" s="200"/>
      <c r="H330" s="200"/>
      <c r="I330" s="200"/>
      <c r="J330" s="200"/>
      <c r="K330" s="200"/>
      <c r="L330" s="200"/>
      <c r="M330" s="200"/>
      <c r="N330" s="200"/>
      <c r="O330" s="200"/>
      <c r="P330" s="230"/>
      <c r="Q330" s="200"/>
      <c r="R330" s="200"/>
      <c r="S330" s="200"/>
      <c r="T330" s="200"/>
      <c r="U330" s="200"/>
      <c r="V330" s="200"/>
      <c r="W330" s="200"/>
      <c r="X330" s="200"/>
      <c r="Y330" s="200"/>
      <c r="Z330" s="200"/>
    </row>
    <row r="331" ht="15.75" customHeight="1" spans="1:26">
      <c r="A331" s="200"/>
      <c r="B331" s="200"/>
      <c r="C331" s="200"/>
      <c r="D331" s="200"/>
      <c r="E331" s="200"/>
      <c r="F331" s="200"/>
      <c r="G331" s="200"/>
      <c r="H331" s="200"/>
      <c r="I331" s="200"/>
      <c r="J331" s="200"/>
      <c r="K331" s="200"/>
      <c r="L331" s="200"/>
      <c r="M331" s="200"/>
      <c r="N331" s="200"/>
      <c r="O331" s="200"/>
      <c r="P331" s="230"/>
      <c r="Q331" s="200"/>
      <c r="R331" s="200"/>
      <c r="S331" s="200"/>
      <c r="T331" s="200"/>
      <c r="U331" s="200"/>
      <c r="V331" s="200"/>
      <c r="W331" s="200"/>
      <c r="X331" s="200"/>
      <c r="Y331" s="200"/>
      <c r="Z331" s="200"/>
    </row>
    <row r="332" ht="15.75" customHeight="1" spans="1:26">
      <c r="A332" s="200"/>
      <c r="B332" s="200"/>
      <c r="C332" s="200"/>
      <c r="D332" s="200"/>
      <c r="E332" s="200"/>
      <c r="F332" s="200"/>
      <c r="G332" s="200"/>
      <c r="H332" s="200"/>
      <c r="I332" s="200"/>
      <c r="J332" s="200"/>
      <c r="K332" s="200"/>
      <c r="L332" s="200"/>
      <c r="M332" s="200"/>
      <c r="N332" s="200"/>
      <c r="O332" s="200"/>
      <c r="P332" s="230"/>
      <c r="Q332" s="200"/>
      <c r="R332" s="200"/>
      <c r="S332" s="200"/>
      <c r="T332" s="200"/>
      <c r="U332" s="200"/>
      <c r="V332" s="200"/>
      <c r="W332" s="200"/>
      <c r="X332" s="200"/>
      <c r="Y332" s="200"/>
      <c r="Z332" s="200"/>
    </row>
    <row r="333" ht="15.75" customHeight="1" spans="1:26">
      <c r="A333" s="200"/>
      <c r="B333" s="200"/>
      <c r="C333" s="200"/>
      <c r="D333" s="200"/>
      <c r="E333" s="200"/>
      <c r="F333" s="200"/>
      <c r="G333" s="200"/>
      <c r="H333" s="200"/>
      <c r="I333" s="200"/>
      <c r="J333" s="200"/>
      <c r="K333" s="200"/>
      <c r="L333" s="200"/>
      <c r="M333" s="200"/>
      <c r="N333" s="200"/>
      <c r="O333" s="200"/>
      <c r="P333" s="230"/>
      <c r="Q333" s="200"/>
      <c r="R333" s="200"/>
      <c r="S333" s="200"/>
      <c r="T333" s="200"/>
      <c r="U333" s="200"/>
      <c r="V333" s="200"/>
      <c r="W333" s="200"/>
      <c r="X333" s="200"/>
      <c r="Y333" s="200"/>
      <c r="Z333" s="200"/>
    </row>
    <row r="334" ht="15.75" customHeight="1" spans="1:26">
      <c r="A334" s="200"/>
      <c r="B334" s="200"/>
      <c r="C334" s="200"/>
      <c r="D334" s="200"/>
      <c r="E334" s="200"/>
      <c r="F334" s="200"/>
      <c r="G334" s="200"/>
      <c r="H334" s="200"/>
      <c r="I334" s="200"/>
      <c r="J334" s="200"/>
      <c r="K334" s="200"/>
      <c r="L334" s="200"/>
      <c r="M334" s="200"/>
      <c r="N334" s="200"/>
      <c r="O334" s="200"/>
      <c r="P334" s="230"/>
      <c r="Q334" s="200"/>
      <c r="R334" s="200"/>
      <c r="S334" s="200"/>
      <c r="T334" s="200"/>
      <c r="U334" s="200"/>
      <c r="V334" s="200"/>
      <c r="W334" s="200"/>
      <c r="X334" s="200"/>
      <c r="Y334" s="200"/>
      <c r="Z334" s="200"/>
    </row>
    <row r="335" ht="15.75" customHeight="1" spans="1:26">
      <c r="A335" s="200"/>
      <c r="B335" s="200"/>
      <c r="C335" s="200"/>
      <c r="D335" s="200"/>
      <c r="E335" s="200"/>
      <c r="F335" s="200"/>
      <c r="G335" s="200"/>
      <c r="H335" s="200"/>
      <c r="I335" s="200"/>
      <c r="J335" s="200"/>
      <c r="K335" s="200"/>
      <c r="L335" s="200"/>
      <c r="M335" s="200"/>
      <c r="N335" s="200"/>
      <c r="O335" s="200"/>
      <c r="P335" s="230"/>
      <c r="Q335" s="200"/>
      <c r="R335" s="200"/>
      <c r="S335" s="200"/>
      <c r="T335" s="200"/>
      <c r="U335" s="200"/>
      <c r="V335" s="200"/>
      <c r="W335" s="200"/>
      <c r="X335" s="200"/>
      <c r="Y335" s="200"/>
      <c r="Z335" s="200"/>
    </row>
    <row r="336" ht="15.75" customHeight="1" spans="1:26">
      <c r="A336" s="200"/>
      <c r="B336" s="200"/>
      <c r="C336" s="200"/>
      <c r="D336" s="200"/>
      <c r="E336" s="200"/>
      <c r="F336" s="200"/>
      <c r="G336" s="200"/>
      <c r="H336" s="200"/>
      <c r="I336" s="200"/>
      <c r="J336" s="200"/>
      <c r="K336" s="200"/>
      <c r="L336" s="200"/>
      <c r="M336" s="200"/>
      <c r="N336" s="200"/>
      <c r="O336" s="200"/>
      <c r="P336" s="230"/>
      <c r="Q336" s="200"/>
      <c r="R336" s="200"/>
      <c r="S336" s="200"/>
      <c r="T336" s="200"/>
      <c r="U336" s="200"/>
      <c r="V336" s="200"/>
      <c r="W336" s="200"/>
      <c r="X336" s="200"/>
      <c r="Y336" s="200"/>
      <c r="Z336" s="200"/>
    </row>
    <row r="337" ht="15.75" customHeight="1" spans="1:26">
      <c r="A337" s="200"/>
      <c r="B337" s="200"/>
      <c r="C337" s="200"/>
      <c r="D337" s="200"/>
      <c r="E337" s="200"/>
      <c r="F337" s="200"/>
      <c r="G337" s="200"/>
      <c r="H337" s="200"/>
      <c r="I337" s="200"/>
      <c r="J337" s="200"/>
      <c r="K337" s="200"/>
      <c r="L337" s="200"/>
      <c r="M337" s="200"/>
      <c r="N337" s="200"/>
      <c r="O337" s="200"/>
      <c r="P337" s="230"/>
      <c r="Q337" s="200"/>
      <c r="R337" s="200"/>
      <c r="S337" s="200"/>
      <c r="T337" s="200"/>
      <c r="U337" s="200"/>
      <c r="V337" s="200"/>
      <c r="W337" s="200"/>
      <c r="X337" s="200"/>
      <c r="Y337" s="200"/>
      <c r="Z337" s="200"/>
    </row>
    <row r="338" ht="15.75" customHeight="1" spans="1:26">
      <c r="A338" s="200"/>
      <c r="B338" s="200"/>
      <c r="C338" s="200"/>
      <c r="D338" s="200"/>
      <c r="E338" s="200"/>
      <c r="F338" s="200"/>
      <c r="G338" s="200"/>
      <c r="H338" s="200"/>
      <c r="I338" s="200"/>
      <c r="J338" s="200"/>
      <c r="K338" s="200"/>
      <c r="L338" s="200"/>
      <c r="M338" s="200"/>
      <c r="N338" s="200"/>
      <c r="O338" s="200"/>
      <c r="P338" s="230"/>
      <c r="Q338" s="200"/>
      <c r="R338" s="200"/>
      <c r="S338" s="200"/>
      <c r="T338" s="200"/>
      <c r="U338" s="200"/>
      <c r="V338" s="200"/>
      <c r="W338" s="200"/>
      <c r="X338" s="200"/>
      <c r="Y338" s="200"/>
      <c r="Z338" s="200"/>
    </row>
    <row r="339" ht="15.75" customHeight="1" spans="1:26">
      <c r="A339" s="200"/>
      <c r="B339" s="200"/>
      <c r="C339" s="200"/>
      <c r="D339" s="200"/>
      <c r="E339" s="200"/>
      <c r="F339" s="200"/>
      <c r="G339" s="200"/>
      <c r="H339" s="200"/>
      <c r="I339" s="200"/>
      <c r="J339" s="200"/>
      <c r="K339" s="200"/>
      <c r="L339" s="200"/>
      <c r="M339" s="200"/>
      <c r="N339" s="200"/>
      <c r="O339" s="200"/>
      <c r="P339" s="230"/>
      <c r="Q339" s="200"/>
      <c r="R339" s="200"/>
      <c r="S339" s="200"/>
      <c r="T339" s="200"/>
      <c r="U339" s="200"/>
      <c r="V339" s="200"/>
      <c r="W339" s="200"/>
      <c r="X339" s="200"/>
      <c r="Y339" s="200"/>
      <c r="Z339" s="200"/>
    </row>
    <row r="340" ht="15.75" customHeight="1" spans="1:26">
      <c r="A340" s="200"/>
      <c r="B340" s="200"/>
      <c r="C340" s="200"/>
      <c r="D340" s="200"/>
      <c r="E340" s="200"/>
      <c r="F340" s="200"/>
      <c r="G340" s="200"/>
      <c r="H340" s="200"/>
      <c r="I340" s="200"/>
      <c r="J340" s="200"/>
      <c r="K340" s="200"/>
      <c r="L340" s="200"/>
      <c r="M340" s="200"/>
      <c r="N340" s="200"/>
      <c r="O340" s="200"/>
      <c r="P340" s="230"/>
      <c r="Q340" s="200"/>
      <c r="R340" s="200"/>
      <c r="S340" s="200"/>
      <c r="T340" s="200"/>
      <c r="U340" s="200"/>
      <c r="V340" s="200"/>
      <c r="W340" s="200"/>
      <c r="X340" s="200"/>
      <c r="Y340" s="200"/>
      <c r="Z340" s="200"/>
    </row>
    <row r="341" ht="15.75" customHeight="1" spans="1:26">
      <c r="A341" s="200"/>
      <c r="B341" s="200"/>
      <c r="C341" s="200"/>
      <c r="D341" s="200"/>
      <c r="E341" s="200"/>
      <c r="F341" s="200"/>
      <c r="G341" s="200"/>
      <c r="H341" s="200"/>
      <c r="I341" s="200"/>
      <c r="J341" s="200"/>
      <c r="K341" s="200"/>
      <c r="L341" s="200"/>
      <c r="M341" s="200"/>
      <c r="N341" s="200"/>
      <c r="O341" s="200"/>
      <c r="P341" s="230"/>
      <c r="Q341" s="200"/>
      <c r="R341" s="200"/>
      <c r="S341" s="200"/>
      <c r="T341" s="200"/>
      <c r="U341" s="200"/>
      <c r="V341" s="200"/>
      <c r="W341" s="200"/>
      <c r="X341" s="200"/>
      <c r="Y341" s="200"/>
      <c r="Z341" s="200"/>
    </row>
    <row r="342" ht="15.75" customHeight="1" spans="1:26">
      <c r="A342" s="200"/>
      <c r="B342" s="200"/>
      <c r="C342" s="200"/>
      <c r="D342" s="200"/>
      <c r="E342" s="200"/>
      <c r="F342" s="200"/>
      <c r="G342" s="200"/>
      <c r="H342" s="200"/>
      <c r="I342" s="200"/>
      <c r="J342" s="200"/>
      <c r="K342" s="200"/>
      <c r="L342" s="200"/>
      <c r="M342" s="200"/>
      <c r="N342" s="200"/>
      <c r="O342" s="200"/>
      <c r="P342" s="230"/>
      <c r="Q342" s="200"/>
      <c r="R342" s="200"/>
      <c r="S342" s="200"/>
      <c r="T342" s="200"/>
      <c r="U342" s="200"/>
      <c r="V342" s="200"/>
      <c r="W342" s="200"/>
      <c r="X342" s="200"/>
      <c r="Y342" s="200"/>
      <c r="Z342" s="200"/>
    </row>
    <row r="343" ht="15.75" customHeight="1" spans="1:26">
      <c r="A343" s="200"/>
      <c r="B343" s="200"/>
      <c r="C343" s="200"/>
      <c r="D343" s="200"/>
      <c r="E343" s="200"/>
      <c r="F343" s="200"/>
      <c r="G343" s="200"/>
      <c r="H343" s="200"/>
      <c r="I343" s="200"/>
      <c r="J343" s="200"/>
      <c r="K343" s="200"/>
      <c r="L343" s="200"/>
      <c r="M343" s="200"/>
      <c r="N343" s="200"/>
      <c r="O343" s="200"/>
      <c r="P343" s="230"/>
      <c r="Q343" s="200"/>
      <c r="R343" s="200"/>
      <c r="S343" s="200"/>
      <c r="T343" s="200"/>
      <c r="U343" s="200"/>
      <c r="V343" s="200"/>
      <c r="W343" s="200"/>
      <c r="X343" s="200"/>
      <c r="Y343" s="200"/>
      <c r="Z343" s="200"/>
    </row>
    <row r="344" ht="15.75" customHeight="1" spans="1:26">
      <c r="A344" s="200"/>
      <c r="B344" s="200"/>
      <c r="C344" s="200"/>
      <c r="D344" s="200"/>
      <c r="E344" s="200"/>
      <c r="F344" s="200"/>
      <c r="G344" s="200"/>
      <c r="H344" s="200"/>
      <c r="I344" s="200"/>
      <c r="J344" s="200"/>
      <c r="K344" s="200"/>
      <c r="L344" s="200"/>
      <c r="M344" s="200"/>
      <c r="N344" s="200"/>
      <c r="O344" s="200"/>
      <c r="P344" s="230"/>
      <c r="Q344" s="200"/>
      <c r="R344" s="200"/>
      <c r="S344" s="200"/>
      <c r="T344" s="200"/>
      <c r="U344" s="200"/>
      <c r="V344" s="200"/>
      <c r="W344" s="200"/>
      <c r="X344" s="200"/>
      <c r="Y344" s="200"/>
      <c r="Z344" s="200"/>
    </row>
    <row r="345" ht="15.75" customHeight="1" spans="1:26">
      <c r="A345" s="200"/>
      <c r="B345" s="200"/>
      <c r="C345" s="200"/>
      <c r="D345" s="200"/>
      <c r="E345" s="200"/>
      <c r="F345" s="200"/>
      <c r="G345" s="200"/>
      <c r="H345" s="200"/>
      <c r="I345" s="200"/>
      <c r="J345" s="200"/>
      <c r="K345" s="200"/>
      <c r="L345" s="200"/>
      <c r="M345" s="200"/>
      <c r="N345" s="200"/>
      <c r="O345" s="200"/>
      <c r="P345" s="230"/>
      <c r="Q345" s="200"/>
      <c r="R345" s="200"/>
      <c r="S345" s="200"/>
      <c r="T345" s="200"/>
      <c r="U345" s="200"/>
      <c r="V345" s="200"/>
      <c r="W345" s="200"/>
      <c r="X345" s="200"/>
      <c r="Y345" s="200"/>
      <c r="Z345" s="200"/>
    </row>
    <row r="346" ht="15.75" customHeight="1" spans="1:26">
      <c r="A346" s="200"/>
      <c r="B346" s="200"/>
      <c r="C346" s="200"/>
      <c r="D346" s="200"/>
      <c r="E346" s="200"/>
      <c r="F346" s="200"/>
      <c r="G346" s="200"/>
      <c r="H346" s="200"/>
      <c r="I346" s="200"/>
      <c r="J346" s="200"/>
      <c r="K346" s="200"/>
      <c r="L346" s="200"/>
      <c r="M346" s="200"/>
      <c r="N346" s="200"/>
      <c r="O346" s="200"/>
      <c r="P346" s="230"/>
      <c r="Q346" s="200"/>
      <c r="R346" s="200"/>
      <c r="S346" s="200"/>
      <c r="T346" s="200"/>
      <c r="U346" s="200"/>
      <c r="V346" s="200"/>
      <c r="W346" s="200"/>
      <c r="X346" s="200"/>
      <c r="Y346" s="200"/>
      <c r="Z346" s="200"/>
    </row>
    <row r="347" ht="15.75" customHeight="1" spans="1:26">
      <c r="A347" s="200"/>
      <c r="B347" s="200"/>
      <c r="C347" s="200"/>
      <c r="D347" s="200"/>
      <c r="E347" s="200"/>
      <c r="F347" s="200"/>
      <c r="G347" s="200"/>
      <c r="H347" s="200"/>
      <c r="I347" s="200"/>
      <c r="J347" s="200"/>
      <c r="K347" s="200"/>
      <c r="L347" s="200"/>
      <c r="M347" s="200"/>
      <c r="N347" s="200"/>
      <c r="O347" s="200"/>
      <c r="P347" s="230"/>
      <c r="Q347" s="200"/>
      <c r="R347" s="200"/>
      <c r="S347" s="200"/>
      <c r="T347" s="200"/>
      <c r="U347" s="200"/>
      <c r="V347" s="200"/>
      <c r="W347" s="200"/>
      <c r="X347" s="200"/>
      <c r="Y347" s="200"/>
      <c r="Z347" s="200"/>
    </row>
    <row r="348" ht="15.75" customHeight="1" spans="1:26">
      <c r="A348" s="200"/>
      <c r="B348" s="200"/>
      <c r="C348" s="200"/>
      <c r="D348" s="200"/>
      <c r="E348" s="200"/>
      <c r="F348" s="200"/>
      <c r="G348" s="200"/>
      <c r="H348" s="200"/>
      <c r="I348" s="200"/>
      <c r="J348" s="200"/>
      <c r="K348" s="200"/>
      <c r="L348" s="200"/>
      <c r="M348" s="200"/>
      <c r="N348" s="200"/>
      <c r="O348" s="200"/>
      <c r="P348" s="230"/>
      <c r="Q348" s="200"/>
      <c r="R348" s="200"/>
      <c r="S348" s="200"/>
      <c r="T348" s="200"/>
      <c r="U348" s="200"/>
      <c r="V348" s="200"/>
      <c r="W348" s="200"/>
      <c r="X348" s="200"/>
      <c r="Y348" s="200"/>
      <c r="Z348" s="200"/>
    </row>
    <row r="349" ht="15.75" customHeight="1" spans="1:26">
      <c r="A349" s="200"/>
      <c r="B349" s="200"/>
      <c r="C349" s="200"/>
      <c r="D349" s="200"/>
      <c r="E349" s="200"/>
      <c r="F349" s="200"/>
      <c r="G349" s="200"/>
      <c r="H349" s="200"/>
      <c r="I349" s="200"/>
      <c r="J349" s="200"/>
      <c r="K349" s="200"/>
      <c r="L349" s="200"/>
      <c r="M349" s="200"/>
      <c r="N349" s="200"/>
      <c r="O349" s="200"/>
      <c r="P349" s="230"/>
      <c r="Q349" s="200"/>
      <c r="R349" s="200"/>
      <c r="S349" s="200"/>
      <c r="T349" s="200"/>
      <c r="U349" s="200"/>
      <c r="V349" s="200"/>
      <c r="W349" s="200"/>
      <c r="X349" s="200"/>
      <c r="Y349" s="200"/>
      <c r="Z349" s="200"/>
    </row>
    <row r="350" ht="15.75" customHeight="1" spans="1:26">
      <c r="A350" s="200"/>
      <c r="B350" s="200"/>
      <c r="C350" s="200"/>
      <c r="D350" s="200"/>
      <c r="E350" s="200"/>
      <c r="F350" s="200"/>
      <c r="G350" s="200"/>
      <c r="H350" s="200"/>
      <c r="I350" s="200"/>
      <c r="J350" s="200"/>
      <c r="K350" s="200"/>
      <c r="L350" s="200"/>
      <c r="M350" s="200"/>
      <c r="N350" s="200"/>
      <c r="O350" s="200"/>
      <c r="P350" s="230"/>
      <c r="Q350" s="200"/>
      <c r="R350" s="200"/>
      <c r="S350" s="200"/>
      <c r="T350" s="200"/>
      <c r="U350" s="200"/>
      <c r="V350" s="200"/>
      <c r="W350" s="200"/>
      <c r="X350" s="200"/>
      <c r="Y350" s="200"/>
      <c r="Z350" s="200"/>
    </row>
    <row r="351" ht="15.75" customHeight="1" spans="1:26">
      <c r="A351" s="200"/>
      <c r="B351" s="200"/>
      <c r="C351" s="200"/>
      <c r="D351" s="200"/>
      <c r="E351" s="200"/>
      <c r="F351" s="200"/>
      <c r="G351" s="200"/>
      <c r="H351" s="200"/>
      <c r="I351" s="200"/>
      <c r="J351" s="200"/>
      <c r="K351" s="200"/>
      <c r="L351" s="200"/>
      <c r="M351" s="200"/>
      <c r="N351" s="200"/>
      <c r="O351" s="200"/>
      <c r="P351" s="230"/>
      <c r="Q351" s="200"/>
      <c r="R351" s="200"/>
      <c r="S351" s="200"/>
      <c r="T351" s="200"/>
      <c r="U351" s="200"/>
      <c r="V351" s="200"/>
      <c r="W351" s="200"/>
      <c r="X351" s="200"/>
      <c r="Y351" s="200"/>
      <c r="Z351" s="200"/>
    </row>
    <row r="352" ht="15.75" customHeight="1" spans="1:26">
      <c r="A352" s="200"/>
      <c r="B352" s="200"/>
      <c r="C352" s="200"/>
      <c r="D352" s="200"/>
      <c r="E352" s="200"/>
      <c r="F352" s="200"/>
      <c r="G352" s="200"/>
      <c r="H352" s="200"/>
      <c r="I352" s="200"/>
      <c r="J352" s="200"/>
      <c r="K352" s="200"/>
      <c r="L352" s="200"/>
      <c r="M352" s="200"/>
      <c r="N352" s="200"/>
      <c r="O352" s="200"/>
      <c r="P352" s="230"/>
      <c r="Q352" s="200"/>
      <c r="R352" s="200"/>
      <c r="S352" s="200"/>
      <c r="T352" s="200"/>
      <c r="U352" s="200"/>
      <c r="V352" s="200"/>
      <c r="W352" s="200"/>
      <c r="X352" s="200"/>
      <c r="Y352" s="200"/>
      <c r="Z352" s="200"/>
    </row>
    <row r="353" ht="15.75" customHeight="1" spans="1:26">
      <c r="A353" s="200"/>
      <c r="B353" s="200"/>
      <c r="C353" s="200"/>
      <c r="D353" s="200"/>
      <c r="E353" s="200"/>
      <c r="F353" s="200"/>
      <c r="G353" s="200"/>
      <c r="H353" s="200"/>
      <c r="I353" s="200"/>
      <c r="J353" s="200"/>
      <c r="K353" s="200"/>
      <c r="L353" s="200"/>
      <c r="M353" s="200"/>
      <c r="N353" s="200"/>
      <c r="O353" s="200"/>
      <c r="P353" s="230"/>
      <c r="Q353" s="200"/>
      <c r="R353" s="200"/>
      <c r="S353" s="200"/>
      <c r="T353" s="200"/>
      <c r="U353" s="200"/>
      <c r="V353" s="200"/>
      <c r="W353" s="200"/>
      <c r="X353" s="200"/>
      <c r="Y353" s="200"/>
      <c r="Z353" s="200"/>
    </row>
    <row r="354" ht="15.75" customHeight="1" spans="1:26">
      <c r="A354" s="200"/>
      <c r="B354" s="200"/>
      <c r="C354" s="200"/>
      <c r="D354" s="200"/>
      <c r="E354" s="200"/>
      <c r="F354" s="200"/>
      <c r="G354" s="200"/>
      <c r="H354" s="200"/>
      <c r="I354" s="200"/>
      <c r="J354" s="200"/>
      <c r="K354" s="200"/>
      <c r="L354" s="200"/>
      <c r="M354" s="200"/>
      <c r="N354" s="200"/>
      <c r="O354" s="200"/>
      <c r="P354" s="230"/>
      <c r="Q354" s="200"/>
      <c r="R354" s="200"/>
      <c r="S354" s="200"/>
      <c r="T354" s="200"/>
      <c r="U354" s="200"/>
      <c r="V354" s="200"/>
      <c r="W354" s="200"/>
      <c r="X354" s="200"/>
      <c r="Y354" s="200"/>
      <c r="Z354" s="200"/>
    </row>
    <row r="355" ht="15.75" customHeight="1" spans="1:26">
      <c r="A355" s="200"/>
      <c r="B355" s="200"/>
      <c r="C355" s="200"/>
      <c r="D355" s="200"/>
      <c r="E355" s="200"/>
      <c r="F355" s="200"/>
      <c r="G355" s="200"/>
      <c r="H355" s="200"/>
      <c r="I355" s="200"/>
      <c r="J355" s="200"/>
      <c r="K355" s="200"/>
      <c r="L355" s="200"/>
      <c r="M355" s="200"/>
      <c r="N355" s="200"/>
      <c r="O355" s="200"/>
      <c r="P355" s="230"/>
      <c r="Q355" s="200"/>
      <c r="R355" s="200"/>
      <c r="S355" s="200"/>
      <c r="T355" s="200"/>
      <c r="U355" s="200"/>
      <c r="V355" s="200"/>
      <c r="W355" s="200"/>
      <c r="X355" s="200"/>
      <c r="Y355" s="200"/>
      <c r="Z355" s="200"/>
    </row>
    <row r="356" ht="15.75" customHeight="1" spans="1:26">
      <c r="A356" s="200"/>
      <c r="B356" s="200"/>
      <c r="C356" s="200"/>
      <c r="D356" s="200"/>
      <c r="E356" s="200"/>
      <c r="F356" s="200"/>
      <c r="G356" s="200"/>
      <c r="H356" s="200"/>
      <c r="I356" s="200"/>
      <c r="J356" s="200"/>
      <c r="K356" s="200"/>
      <c r="L356" s="200"/>
      <c r="M356" s="200"/>
      <c r="N356" s="200"/>
      <c r="O356" s="200"/>
      <c r="P356" s="230"/>
      <c r="Q356" s="200"/>
      <c r="R356" s="200"/>
      <c r="S356" s="200"/>
      <c r="T356" s="200"/>
      <c r="U356" s="200"/>
      <c r="V356" s="200"/>
      <c r="W356" s="200"/>
      <c r="X356" s="200"/>
      <c r="Y356" s="200"/>
      <c r="Z356" s="200"/>
    </row>
    <row r="357" ht="15.75" customHeight="1" spans="1:26">
      <c r="A357" s="200"/>
      <c r="B357" s="200"/>
      <c r="C357" s="200"/>
      <c r="D357" s="200"/>
      <c r="E357" s="200"/>
      <c r="F357" s="200"/>
      <c r="G357" s="200"/>
      <c r="H357" s="200"/>
      <c r="I357" s="200"/>
      <c r="J357" s="200"/>
      <c r="K357" s="200"/>
      <c r="L357" s="200"/>
      <c r="M357" s="200"/>
      <c r="N357" s="200"/>
      <c r="O357" s="200"/>
      <c r="P357" s="230"/>
      <c r="Q357" s="200"/>
      <c r="R357" s="200"/>
      <c r="S357" s="200"/>
      <c r="T357" s="200"/>
      <c r="U357" s="200"/>
      <c r="V357" s="200"/>
      <c r="W357" s="200"/>
      <c r="X357" s="200"/>
      <c r="Y357" s="200"/>
      <c r="Z357" s="200"/>
    </row>
    <row r="358" ht="15.75" customHeight="1" spans="1:26">
      <c r="A358" s="200"/>
      <c r="B358" s="200"/>
      <c r="C358" s="200"/>
      <c r="D358" s="200"/>
      <c r="E358" s="200"/>
      <c r="F358" s="200"/>
      <c r="G358" s="200"/>
      <c r="H358" s="200"/>
      <c r="I358" s="200"/>
      <c r="J358" s="200"/>
      <c r="K358" s="200"/>
      <c r="L358" s="200"/>
      <c r="M358" s="200"/>
      <c r="N358" s="200"/>
      <c r="O358" s="200"/>
      <c r="P358" s="230"/>
      <c r="Q358" s="200"/>
      <c r="R358" s="200"/>
      <c r="S358" s="200"/>
      <c r="T358" s="200"/>
      <c r="U358" s="200"/>
      <c r="V358" s="200"/>
      <c r="W358" s="200"/>
      <c r="X358" s="200"/>
      <c r="Y358" s="200"/>
      <c r="Z358" s="200"/>
    </row>
    <row r="359" ht="15.75" customHeight="1" spans="1:26">
      <c r="A359" s="200"/>
      <c r="B359" s="200"/>
      <c r="C359" s="200"/>
      <c r="D359" s="200"/>
      <c r="E359" s="200"/>
      <c r="F359" s="200"/>
      <c r="G359" s="200"/>
      <c r="H359" s="200"/>
      <c r="I359" s="200"/>
      <c r="J359" s="200"/>
      <c r="K359" s="200"/>
      <c r="L359" s="200"/>
      <c r="M359" s="200"/>
      <c r="N359" s="200"/>
      <c r="O359" s="200"/>
      <c r="P359" s="230"/>
      <c r="Q359" s="200"/>
      <c r="R359" s="200"/>
      <c r="S359" s="200"/>
      <c r="T359" s="200"/>
      <c r="U359" s="200"/>
      <c r="V359" s="200"/>
      <c r="W359" s="200"/>
      <c r="X359" s="200"/>
      <c r="Y359" s="200"/>
      <c r="Z359" s="200"/>
    </row>
    <row r="360" ht="15.75" customHeight="1" spans="1:26">
      <c r="A360" s="200"/>
      <c r="B360" s="200"/>
      <c r="C360" s="200"/>
      <c r="D360" s="200"/>
      <c r="E360" s="200"/>
      <c r="F360" s="200"/>
      <c r="G360" s="200"/>
      <c r="H360" s="200"/>
      <c r="I360" s="200"/>
      <c r="J360" s="200"/>
      <c r="K360" s="200"/>
      <c r="L360" s="200"/>
      <c r="M360" s="200"/>
      <c r="N360" s="200"/>
      <c r="O360" s="200"/>
      <c r="P360" s="230"/>
      <c r="Q360" s="200"/>
      <c r="R360" s="200"/>
      <c r="S360" s="200"/>
      <c r="T360" s="200"/>
      <c r="U360" s="200"/>
      <c r="V360" s="200"/>
      <c r="W360" s="200"/>
      <c r="X360" s="200"/>
      <c r="Y360" s="200"/>
      <c r="Z360" s="200"/>
    </row>
    <row r="361" ht="15.75" customHeight="1" spans="1:26">
      <c r="A361" s="200"/>
      <c r="B361" s="200"/>
      <c r="C361" s="200"/>
      <c r="D361" s="200"/>
      <c r="E361" s="200"/>
      <c r="F361" s="200"/>
      <c r="G361" s="200"/>
      <c r="H361" s="200"/>
      <c r="I361" s="200"/>
      <c r="J361" s="200"/>
      <c r="K361" s="200"/>
      <c r="L361" s="200"/>
      <c r="M361" s="200"/>
      <c r="N361" s="200"/>
      <c r="O361" s="200"/>
      <c r="P361" s="230"/>
      <c r="Q361" s="200"/>
      <c r="R361" s="200"/>
      <c r="S361" s="200"/>
      <c r="T361" s="200"/>
      <c r="U361" s="200"/>
      <c r="V361" s="200"/>
      <c r="W361" s="200"/>
      <c r="X361" s="200"/>
      <c r="Y361" s="200"/>
      <c r="Z361" s="200"/>
    </row>
    <row r="362" ht="15.75" customHeight="1" spans="1:26">
      <c r="A362" s="200"/>
      <c r="B362" s="200"/>
      <c r="C362" s="200"/>
      <c r="D362" s="200"/>
      <c r="E362" s="200"/>
      <c r="F362" s="200"/>
      <c r="G362" s="200"/>
      <c r="H362" s="200"/>
      <c r="I362" s="200"/>
      <c r="J362" s="200"/>
      <c r="K362" s="200"/>
      <c r="L362" s="200"/>
      <c r="M362" s="200"/>
      <c r="N362" s="200"/>
      <c r="O362" s="200"/>
      <c r="P362" s="230"/>
      <c r="Q362" s="200"/>
      <c r="R362" s="200"/>
      <c r="S362" s="200"/>
      <c r="T362" s="200"/>
      <c r="U362" s="200"/>
      <c r="V362" s="200"/>
      <c r="W362" s="200"/>
      <c r="X362" s="200"/>
      <c r="Y362" s="200"/>
      <c r="Z362" s="200"/>
    </row>
    <row r="363" ht="15.75" customHeight="1" spans="1:26">
      <c r="A363" s="200"/>
      <c r="B363" s="200"/>
      <c r="C363" s="200"/>
      <c r="D363" s="200"/>
      <c r="E363" s="200"/>
      <c r="F363" s="200"/>
      <c r="G363" s="200"/>
      <c r="H363" s="200"/>
      <c r="I363" s="200"/>
      <c r="J363" s="200"/>
      <c r="K363" s="200"/>
      <c r="L363" s="200"/>
      <c r="M363" s="200"/>
      <c r="N363" s="200"/>
      <c r="O363" s="200"/>
      <c r="P363" s="230"/>
      <c r="Q363" s="200"/>
      <c r="R363" s="200"/>
      <c r="S363" s="200"/>
      <c r="T363" s="200"/>
      <c r="U363" s="200"/>
      <c r="V363" s="200"/>
      <c r="W363" s="200"/>
      <c r="X363" s="200"/>
      <c r="Y363" s="200"/>
      <c r="Z363" s="200"/>
    </row>
    <row r="364" ht="15.75" customHeight="1" spans="1:26">
      <c r="A364" s="200"/>
      <c r="B364" s="200"/>
      <c r="C364" s="200"/>
      <c r="D364" s="200"/>
      <c r="E364" s="200"/>
      <c r="F364" s="200"/>
      <c r="G364" s="200"/>
      <c r="H364" s="200"/>
      <c r="I364" s="200"/>
      <c r="J364" s="200"/>
      <c r="K364" s="200"/>
      <c r="L364" s="200"/>
      <c r="M364" s="200"/>
      <c r="N364" s="200"/>
      <c r="O364" s="200"/>
      <c r="P364" s="230"/>
      <c r="Q364" s="200"/>
      <c r="R364" s="200"/>
      <c r="S364" s="200"/>
      <c r="T364" s="200"/>
      <c r="U364" s="200"/>
      <c r="V364" s="200"/>
      <c r="W364" s="200"/>
      <c r="X364" s="200"/>
      <c r="Y364" s="200"/>
      <c r="Z364" s="200"/>
    </row>
    <row r="365" ht="15.75" customHeight="1" spans="1:26">
      <c r="A365" s="200"/>
      <c r="B365" s="200"/>
      <c r="C365" s="200"/>
      <c r="D365" s="200"/>
      <c r="E365" s="200"/>
      <c r="F365" s="200"/>
      <c r="G365" s="200"/>
      <c r="H365" s="200"/>
      <c r="I365" s="200"/>
      <c r="J365" s="200"/>
      <c r="K365" s="200"/>
      <c r="L365" s="200"/>
      <c r="M365" s="200"/>
      <c r="N365" s="200"/>
      <c r="O365" s="200"/>
      <c r="P365" s="230"/>
      <c r="Q365" s="200"/>
      <c r="R365" s="200"/>
      <c r="S365" s="200"/>
      <c r="T365" s="200"/>
      <c r="U365" s="200"/>
      <c r="V365" s="200"/>
      <c r="W365" s="200"/>
      <c r="X365" s="200"/>
      <c r="Y365" s="200"/>
      <c r="Z365" s="200"/>
    </row>
    <row r="366" ht="15.75" customHeight="1" spans="1:26">
      <c r="A366" s="200"/>
      <c r="B366" s="200"/>
      <c r="C366" s="200"/>
      <c r="D366" s="200"/>
      <c r="E366" s="200"/>
      <c r="F366" s="200"/>
      <c r="G366" s="200"/>
      <c r="H366" s="200"/>
      <c r="I366" s="200"/>
      <c r="J366" s="200"/>
      <c r="K366" s="200"/>
      <c r="L366" s="200"/>
      <c r="M366" s="200"/>
      <c r="N366" s="200"/>
      <c r="O366" s="200"/>
      <c r="P366" s="230"/>
      <c r="Q366" s="200"/>
      <c r="R366" s="200"/>
      <c r="S366" s="200"/>
      <c r="T366" s="200"/>
      <c r="U366" s="200"/>
      <c r="V366" s="200"/>
      <c r="W366" s="200"/>
      <c r="X366" s="200"/>
      <c r="Y366" s="200"/>
      <c r="Z366" s="200"/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A1:P1"/>
    <mergeCell ref="A15:B15"/>
    <mergeCell ref="A30:B30"/>
    <mergeCell ref="A32:P32"/>
    <mergeCell ref="T33:U33"/>
    <mergeCell ref="A41:B41"/>
    <mergeCell ref="A47:B47"/>
    <mergeCell ref="A48:B48"/>
    <mergeCell ref="A50:P50"/>
    <mergeCell ref="A59:B59"/>
    <mergeCell ref="A65:B65"/>
    <mergeCell ref="A66:B66"/>
    <mergeCell ref="B69:C69"/>
    <mergeCell ref="A71:P71"/>
    <mergeCell ref="A80:B80"/>
    <mergeCell ref="A86:B86"/>
    <mergeCell ref="B88:C88"/>
    <mergeCell ref="A90:P90"/>
    <mergeCell ref="A99:B99"/>
    <mergeCell ref="B101:C101"/>
    <mergeCell ref="A103:P103"/>
    <mergeCell ref="A112:B112"/>
    <mergeCell ref="B114:C114"/>
    <mergeCell ref="A116:P116"/>
    <mergeCell ref="A125:B125"/>
    <mergeCell ref="B127:C127"/>
    <mergeCell ref="A129:P129"/>
    <mergeCell ref="A138:B138"/>
    <mergeCell ref="B140:C140"/>
    <mergeCell ref="A142:P142"/>
    <mergeCell ref="A151:B151"/>
    <mergeCell ref="B153:C153"/>
    <mergeCell ref="A155:P155"/>
    <mergeCell ref="A164:B164"/>
    <mergeCell ref="B166:C166"/>
    <mergeCell ref="A168:P168"/>
    <mergeCell ref="A177:B177"/>
    <mergeCell ref="B179:C179"/>
  </mergeCells>
  <conditionalFormatting sqref="Q146:Q150">
    <cfRule type="cellIs" dxfId="0" priority="2" operator="equal">
      <formula>0</formula>
    </cfRule>
  </conditionalFormatting>
  <conditionalFormatting sqref="Q159:Q163">
    <cfRule type="cellIs" dxfId="0" priority="3" operator="equal">
      <formula>0</formula>
    </cfRule>
  </conditionalFormatting>
  <conditionalFormatting sqref="Q172:Q176">
    <cfRule type="cellIs" dxfId="0" priority="1" operator="equal">
      <formula>0</formula>
    </cfRule>
  </conditionalFormatting>
  <printOptions horizontalCentered="1"/>
  <pageMargins left="0.826388888888889" right="0.235416666666667" top="1.37777777777778" bottom="0.235416666666667" header="0" footer="0"/>
  <pageSetup paperSize="5" orientation="landscape"/>
  <headerFooter/>
  <rowBreaks count="1" manualBreakCount="1">
    <brk id="114" max="0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Z1000"/>
  <sheetViews>
    <sheetView zoomScale="85" zoomScaleNormal="85" topLeftCell="A161" workbookViewId="0">
      <selection activeCell="G11" sqref="G11"/>
    </sheetView>
  </sheetViews>
  <sheetFormatPr defaultColWidth="14.4285714285714" defaultRowHeight="15" customHeight="1"/>
  <cols>
    <col min="1" max="1" width="6.71428571428571" customWidth="1"/>
    <col min="2" max="2" width="11.5714285714286" customWidth="1"/>
    <col min="3" max="3" width="9.57142857142857" customWidth="1"/>
    <col min="4" max="4" width="10.5714285714286" customWidth="1"/>
    <col min="5" max="5" width="9.71428571428571" customWidth="1"/>
    <col min="6" max="6" width="10.7142857142857" customWidth="1"/>
    <col min="7" max="7" width="9.85714285714286" customWidth="1"/>
    <col min="8" max="8" width="9.57142857142857" customWidth="1"/>
    <col min="9" max="9" width="9.71428571428571" customWidth="1"/>
    <col min="10" max="10" width="10.4285714285714" customWidth="1"/>
    <col min="11" max="11" width="9.71428571428571" customWidth="1"/>
    <col min="12" max="12" width="10.4285714285714" customWidth="1"/>
    <col min="13" max="13" width="10.2857142857143" customWidth="1"/>
    <col min="14" max="14" width="9.57142857142857" customWidth="1"/>
    <col min="15" max="15" width="9.71428571428571" customWidth="1"/>
    <col min="16" max="16" width="10.4285714285714" customWidth="1"/>
    <col min="17" max="17" width="3.85714285714286" customWidth="1"/>
    <col min="18" max="18" width="8" customWidth="1"/>
    <col min="19" max="19" width="7.85714285714286" customWidth="1"/>
    <col min="20" max="20" width="10" customWidth="1"/>
    <col min="21" max="26" width="9.14285714285714" customWidth="1"/>
  </cols>
  <sheetData>
    <row r="1" ht="15.75" spans="1:26">
      <c r="A1" s="199" t="s">
        <v>582</v>
      </c>
      <c r="Q1" s="200"/>
      <c r="R1" s="200"/>
      <c r="S1" s="200"/>
      <c r="T1" s="200"/>
      <c r="U1" s="200"/>
      <c r="V1" s="200"/>
      <c r="W1" s="200"/>
      <c r="X1" s="200"/>
      <c r="Y1" s="200"/>
      <c r="Z1" s="200"/>
    </row>
    <row r="2" ht="8.25" customHeight="1" spans="1:26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30"/>
      <c r="Q2" s="200"/>
      <c r="R2" s="200"/>
      <c r="S2" s="200"/>
      <c r="T2" s="200"/>
      <c r="U2" s="200"/>
      <c r="V2" s="200"/>
      <c r="W2" s="200"/>
      <c r="X2" s="200"/>
      <c r="Y2" s="200"/>
      <c r="Z2" s="200"/>
    </row>
    <row r="3" ht="30" customHeight="1" spans="1:26">
      <c r="A3" s="48" t="s">
        <v>169</v>
      </c>
      <c r="B3" s="48" t="s">
        <v>83</v>
      </c>
      <c r="C3" s="48" t="s">
        <v>417</v>
      </c>
      <c r="D3" s="48" t="s">
        <v>418</v>
      </c>
      <c r="E3" s="48" t="s">
        <v>419</v>
      </c>
      <c r="F3" s="48" t="s">
        <v>420</v>
      </c>
      <c r="G3" s="48" t="s">
        <v>421</v>
      </c>
      <c r="H3" s="48" t="s">
        <v>422</v>
      </c>
      <c r="I3" s="48" t="s">
        <v>423</v>
      </c>
      <c r="J3" s="48" t="s">
        <v>424</v>
      </c>
      <c r="K3" s="48" t="s">
        <v>425</v>
      </c>
      <c r="L3" s="48" t="s">
        <v>426</v>
      </c>
      <c r="M3" s="48" t="s">
        <v>427</v>
      </c>
      <c r="N3" s="48" t="s">
        <v>428</v>
      </c>
      <c r="O3" s="48" t="s">
        <v>429</v>
      </c>
      <c r="P3" s="231" t="s">
        <v>6</v>
      </c>
      <c r="Q3" s="200"/>
      <c r="R3" s="200"/>
      <c r="S3" s="200"/>
      <c r="T3" s="200"/>
      <c r="U3" s="200"/>
      <c r="V3" s="200"/>
      <c r="W3" s="200"/>
      <c r="X3" s="200"/>
      <c r="Y3" s="200"/>
      <c r="Z3" s="200"/>
    </row>
    <row r="4" ht="9.75" customHeight="1" spans="1:26">
      <c r="A4" s="201"/>
      <c r="B4" s="201"/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32"/>
      <c r="Q4" s="200"/>
      <c r="R4" s="200"/>
      <c r="S4" s="200"/>
      <c r="T4" s="200"/>
      <c r="U4" s="200"/>
      <c r="V4" s="200"/>
      <c r="W4" s="200"/>
      <c r="X4" s="200"/>
      <c r="Y4" s="200"/>
      <c r="Z4" s="200"/>
    </row>
    <row r="5" ht="19.5" customHeight="1" spans="1:26">
      <c r="A5" s="202">
        <v>1</v>
      </c>
      <c r="B5" s="203" t="s">
        <v>430</v>
      </c>
      <c r="C5" s="203"/>
      <c r="D5" s="202"/>
      <c r="E5" s="202"/>
      <c r="F5" s="202">
        <v>99.07</v>
      </c>
      <c r="G5" s="202">
        <v>101.87</v>
      </c>
      <c r="H5" s="202">
        <v>103.41</v>
      </c>
      <c r="I5" s="202">
        <v>119.17</v>
      </c>
      <c r="J5" s="202">
        <v>98.82</v>
      </c>
      <c r="K5" s="202">
        <v>112.78</v>
      </c>
      <c r="L5" s="202">
        <v>104.79</v>
      </c>
      <c r="M5" s="202">
        <v>93.17</v>
      </c>
      <c r="N5" s="208">
        <v>117.4</v>
      </c>
      <c r="O5" s="202">
        <v>110.83</v>
      </c>
      <c r="P5" s="233">
        <f t="shared" ref="P5:P14" si="0">SUM(D5:O5)</f>
        <v>1061.31</v>
      </c>
      <c r="Q5" s="200"/>
      <c r="R5" s="200"/>
      <c r="S5" s="200"/>
      <c r="T5" s="200"/>
      <c r="U5" s="200"/>
      <c r="V5" s="200"/>
      <c r="W5" s="200"/>
      <c r="X5" s="200"/>
      <c r="Y5" s="200"/>
      <c r="Z5" s="200"/>
    </row>
    <row r="6" ht="19.5" customHeight="1" spans="1:26">
      <c r="A6" s="53">
        <v>2</v>
      </c>
      <c r="B6" s="204" t="s">
        <v>431</v>
      </c>
      <c r="C6" s="204"/>
      <c r="D6" s="53"/>
      <c r="E6" s="53"/>
      <c r="F6" s="53">
        <v>90.35</v>
      </c>
      <c r="G6" s="53">
        <v>94.94</v>
      </c>
      <c r="H6" s="53">
        <v>86.64</v>
      </c>
      <c r="I6" s="53">
        <v>133.48</v>
      </c>
      <c r="J6" s="53">
        <v>94.59</v>
      </c>
      <c r="K6" s="53">
        <v>102.72</v>
      </c>
      <c r="L6" s="53">
        <v>122.33</v>
      </c>
      <c r="M6" s="53">
        <v>87.41</v>
      </c>
      <c r="N6" s="53">
        <v>99.28</v>
      </c>
      <c r="O6" s="53">
        <v>98.31</v>
      </c>
      <c r="P6" s="234">
        <f t="shared" si="0"/>
        <v>1010.05</v>
      </c>
      <c r="Q6" s="200"/>
      <c r="R6" s="200"/>
      <c r="S6" s="200"/>
      <c r="T6" s="200"/>
      <c r="U6" s="200"/>
      <c r="V6" s="200"/>
      <c r="W6" s="200"/>
      <c r="X6" s="200"/>
      <c r="Y6" s="200"/>
      <c r="Z6" s="200"/>
    </row>
    <row r="7" ht="19.5" customHeight="1" spans="1:26">
      <c r="A7" s="53">
        <v>3</v>
      </c>
      <c r="B7" s="204" t="s">
        <v>220</v>
      </c>
      <c r="C7" s="204"/>
      <c r="D7" s="53"/>
      <c r="E7" s="53"/>
      <c r="F7" s="53">
        <v>75.53</v>
      </c>
      <c r="G7" s="53">
        <v>87.43</v>
      </c>
      <c r="H7" s="53">
        <v>95.19</v>
      </c>
      <c r="I7" s="53">
        <v>95.23</v>
      </c>
      <c r="J7" s="53">
        <v>86.2</v>
      </c>
      <c r="K7" s="53">
        <v>107.66</v>
      </c>
      <c r="L7" s="53">
        <v>112.97</v>
      </c>
      <c r="M7" s="53">
        <v>96.61</v>
      </c>
      <c r="N7" s="53">
        <v>101.85</v>
      </c>
      <c r="O7" s="53">
        <v>110.57</v>
      </c>
      <c r="P7" s="234">
        <f t="shared" si="0"/>
        <v>969.24</v>
      </c>
      <c r="Q7" s="200"/>
      <c r="R7" s="200"/>
      <c r="S7" s="200"/>
      <c r="T7" s="200"/>
      <c r="U7" s="200"/>
      <c r="V7" s="200"/>
      <c r="W7" s="200"/>
      <c r="X7" s="200"/>
      <c r="Y7" s="200"/>
      <c r="Z7" s="200"/>
    </row>
    <row r="8" ht="19.5" customHeight="1" spans="1:26">
      <c r="A8" s="53">
        <v>4</v>
      </c>
      <c r="B8" s="204" t="s">
        <v>16</v>
      </c>
      <c r="C8" s="204"/>
      <c r="D8" s="53"/>
      <c r="E8" s="53"/>
      <c r="F8" s="53">
        <v>49.09</v>
      </c>
      <c r="G8" s="53">
        <v>58.46</v>
      </c>
      <c r="H8" s="53">
        <v>51.58</v>
      </c>
      <c r="I8" s="53">
        <v>70.96</v>
      </c>
      <c r="J8" s="53">
        <v>49.96</v>
      </c>
      <c r="K8" s="205">
        <v>60.4</v>
      </c>
      <c r="L8" s="53">
        <v>69.62</v>
      </c>
      <c r="M8" s="53">
        <v>58.62</v>
      </c>
      <c r="N8" s="53">
        <v>61.67</v>
      </c>
      <c r="O8" s="53">
        <v>73.33</v>
      </c>
      <c r="P8" s="234">
        <f t="shared" si="0"/>
        <v>603.69</v>
      </c>
      <c r="Q8" s="200"/>
      <c r="R8" s="200"/>
      <c r="S8" s="200"/>
      <c r="T8" s="200"/>
      <c r="U8" s="200"/>
      <c r="V8" s="200"/>
      <c r="W8" s="200"/>
      <c r="X8" s="200"/>
      <c r="Y8" s="200"/>
      <c r="Z8" s="200"/>
    </row>
    <row r="9" ht="19.5" customHeight="1" spans="1:26">
      <c r="A9" s="53">
        <v>5</v>
      </c>
      <c r="B9" s="204" t="s">
        <v>18</v>
      </c>
      <c r="C9" s="204"/>
      <c r="D9" s="53"/>
      <c r="E9" s="53"/>
      <c r="F9" s="53">
        <v>42.26</v>
      </c>
      <c r="G9" s="205">
        <v>38.7</v>
      </c>
      <c r="H9" s="53">
        <v>43.41</v>
      </c>
      <c r="I9" s="53">
        <v>41.24</v>
      </c>
      <c r="J9" s="53">
        <v>41.93</v>
      </c>
      <c r="K9" s="205">
        <v>51.5</v>
      </c>
      <c r="L9" s="53">
        <v>49.29</v>
      </c>
      <c r="M9" s="53">
        <v>47.81</v>
      </c>
      <c r="N9" s="53">
        <v>37.66</v>
      </c>
      <c r="O9" s="53">
        <v>51.35</v>
      </c>
      <c r="P9" s="234">
        <f t="shared" si="0"/>
        <v>445.15</v>
      </c>
      <c r="Q9" s="200"/>
      <c r="R9" s="200"/>
      <c r="S9" s="200"/>
      <c r="T9" s="200"/>
      <c r="U9" s="200"/>
      <c r="V9" s="200"/>
      <c r="W9" s="200"/>
      <c r="X9" s="200"/>
      <c r="Y9" s="200"/>
      <c r="Z9" s="200"/>
    </row>
    <row r="10" ht="19.5" customHeight="1" spans="1:26">
      <c r="A10" s="53">
        <v>6</v>
      </c>
      <c r="B10" s="204" t="s">
        <v>17</v>
      </c>
      <c r="C10" s="204"/>
      <c r="D10" s="53"/>
      <c r="E10" s="53"/>
      <c r="F10" s="53">
        <v>19.92</v>
      </c>
      <c r="G10" s="53">
        <v>30.98</v>
      </c>
      <c r="H10" s="53">
        <v>17.34</v>
      </c>
      <c r="I10" s="53">
        <v>27.74</v>
      </c>
      <c r="J10" s="53">
        <v>21.94</v>
      </c>
      <c r="K10" s="53">
        <v>27.7</v>
      </c>
      <c r="L10" s="53">
        <v>28.47</v>
      </c>
      <c r="M10" s="53">
        <v>28.86</v>
      </c>
      <c r="N10" s="53">
        <v>23.23</v>
      </c>
      <c r="O10" s="205">
        <v>32</v>
      </c>
      <c r="P10" s="234">
        <f t="shared" si="0"/>
        <v>258.18</v>
      </c>
      <c r="Q10" s="200"/>
      <c r="R10" s="200"/>
      <c r="S10" s="200"/>
      <c r="T10" s="200"/>
      <c r="U10" s="200"/>
      <c r="V10" s="200"/>
      <c r="W10" s="200"/>
      <c r="X10" s="200"/>
      <c r="Y10" s="200"/>
      <c r="Z10" s="200"/>
    </row>
    <row r="11" ht="19.5" customHeight="1" spans="1:26">
      <c r="A11" s="53">
        <v>7</v>
      </c>
      <c r="B11" s="204" t="s">
        <v>15</v>
      </c>
      <c r="C11" s="204"/>
      <c r="D11" s="53"/>
      <c r="E11" s="53"/>
      <c r="F11" s="53">
        <v>51.79</v>
      </c>
      <c r="G11" s="53">
        <v>58.98</v>
      </c>
      <c r="H11" s="205">
        <v>69</v>
      </c>
      <c r="I11" s="53">
        <v>67.71</v>
      </c>
      <c r="J11" s="53">
        <v>59.43</v>
      </c>
      <c r="K11" s="53">
        <v>78.92</v>
      </c>
      <c r="L11" s="53">
        <v>72.61</v>
      </c>
      <c r="M11" s="53">
        <v>79.79</v>
      </c>
      <c r="N11" s="53">
        <v>81.93</v>
      </c>
      <c r="O11" s="53">
        <v>94.81</v>
      </c>
      <c r="P11" s="234">
        <f t="shared" si="0"/>
        <v>714.97</v>
      </c>
      <c r="Q11" s="200"/>
      <c r="R11" s="200"/>
      <c r="S11" s="200"/>
      <c r="T11" s="200"/>
      <c r="U11" s="200"/>
      <c r="V11" s="200"/>
      <c r="W11" s="200"/>
      <c r="X11" s="200"/>
      <c r="Y11" s="200"/>
      <c r="Z11" s="200"/>
    </row>
    <row r="12" ht="19.5" customHeight="1" spans="1:26">
      <c r="A12" s="53">
        <v>8</v>
      </c>
      <c r="B12" s="204" t="s">
        <v>432</v>
      </c>
      <c r="C12" s="204"/>
      <c r="D12" s="53"/>
      <c r="E12" s="53"/>
      <c r="F12" s="53">
        <v>136.02</v>
      </c>
      <c r="G12" s="53">
        <v>142.04</v>
      </c>
      <c r="H12" s="53">
        <v>172.84</v>
      </c>
      <c r="I12" s="53">
        <v>173.77</v>
      </c>
      <c r="J12" s="53">
        <v>146.52</v>
      </c>
      <c r="K12" s="53">
        <v>168.77</v>
      </c>
      <c r="L12" s="53">
        <v>148.22</v>
      </c>
      <c r="M12" s="53">
        <v>145.38</v>
      </c>
      <c r="N12" s="53">
        <v>144.56</v>
      </c>
      <c r="O12" s="53">
        <v>155.95</v>
      </c>
      <c r="P12" s="234">
        <f t="shared" si="0"/>
        <v>1534.07</v>
      </c>
      <c r="Q12" s="200"/>
      <c r="R12" s="200"/>
      <c r="S12" s="200"/>
      <c r="T12" s="200"/>
      <c r="U12" s="200"/>
      <c r="V12" s="200"/>
      <c r="W12" s="200"/>
      <c r="X12" s="200"/>
      <c r="Y12" s="200"/>
      <c r="Z12" s="200"/>
    </row>
    <row r="13" ht="19.5" customHeight="1" spans="1:26">
      <c r="A13" s="53">
        <v>9</v>
      </c>
      <c r="B13" s="204" t="s">
        <v>14</v>
      </c>
      <c r="C13" s="204"/>
      <c r="D13" s="53"/>
      <c r="E13" s="53"/>
      <c r="F13" s="53">
        <v>106.19</v>
      </c>
      <c r="G13" s="53">
        <v>100.56</v>
      </c>
      <c r="H13" s="53">
        <v>114.48</v>
      </c>
      <c r="I13" s="53">
        <v>141.38</v>
      </c>
      <c r="J13" s="53">
        <v>108.17</v>
      </c>
      <c r="K13" s="53">
        <v>143.81</v>
      </c>
      <c r="L13" s="53">
        <v>120.05</v>
      </c>
      <c r="M13" s="53">
        <v>95.46</v>
      </c>
      <c r="N13" s="53">
        <v>119.27</v>
      </c>
      <c r="O13" s="53">
        <v>114.77</v>
      </c>
      <c r="P13" s="234">
        <f t="shared" si="0"/>
        <v>1164.14</v>
      </c>
      <c r="Q13" s="200"/>
      <c r="R13" s="200"/>
      <c r="S13" s="200"/>
      <c r="T13" s="200"/>
      <c r="U13" s="200"/>
      <c r="V13" s="200"/>
      <c r="W13" s="200"/>
      <c r="X13" s="200"/>
      <c r="Y13" s="200"/>
      <c r="Z13" s="200"/>
    </row>
    <row r="14" ht="19.5" customHeight="1" spans="1:26">
      <c r="A14" s="53">
        <v>10</v>
      </c>
      <c r="B14" s="204" t="s">
        <v>433</v>
      </c>
      <c r="C14" s="204"/>
      <c r="D14" s="53"/>
      <c r="E14" s="53"/>
      <c r="F14" s="53">
        <v>80.35</v>
      </c>
      <c r="G14" s="53">
        <v>90.73</v>
      </c>
      <c r="H14" s="53">
        <v>94.64</v>
      </c>
      <c r="I14" s="53">
        <v>97.37</v>
      </c>
      <c r="J14" s="53">
        <v>90.68</v>
      </c>
      <c r="K14" s="53">
        <v>106.83</v>
      </c>
      <c r="L14" s="53">
        <v>98.29</v>
      </c>
      <c r="M14" s="53">
        <v>96.13</v>
      </c>
      <c r="N14" s="53">
        <v>95.57</v>
      </c>
      <c r="O14" s="53">
        <v>95.57</v>
      </c>
      <c r="P14" s="234">
        <f t="shared" si="0"/>
        <v>946.16</v>
      </c>
      <c r="Q14" s="200"/>
      <c r="R14" s="200"/>
      <c r="S14" s="200"/>
      <c r="T14" s="200"/>
      <c r="U14" s="200"/>
      <c r="V14" s="200"/>
      <c r="W14" s="200"/>
      <c r="X14" s="200"/>
      <c r="Y14" s="200"/>
      <c r="Z14" s="200"/>
    </row>
    <row r="15" ht="19.5" customHeight="1" spans="1:26">
      <c r="A15" s="206" t="s">
        <v>434</v>
      </c>
      <c r="B15" s="35"/>
      <c r="C15" s="207"/>
      <c r="D15" s="207"/>
      <c r="E15" s="207"/>
      <c r="F15" s="207">
        <f t="shared" ref="F15:P15" si="1">SUM(F5:F14)</f>
        <v>750.57</v>
      </c>
      <c r="G15" s="207">
        <f t="shared" si="1"/>
        <v>804.69</v>
      </c>
      <c r="H15" s="207">
        <f t="shared" si="1"/>
        <v>848.53</v>
      </c>
      <c r="I15" s="207">
        <f t="shared" si="1"/>
        <v>968.05</v>
      </c>
      <c r="J15" s="207">
        <f t="shared" si="1"/>
        <v>798.24</v>
      </c>
      <c r="K15" s="207">
        <f t="shared" si="1"/>
        <v>961.09</v>
      </c>
      <c r="L15" s="207">
        <f t="shared" si="1"/>
        <v>926.64</v>
      </c>
      <c r="M15" s="207">
        <f t="shared" si="1"/>
        <v>829.24</v>
      </c>
      <c r="N15" s="210">
        <f t="shared" si="1"/>
        <v>882.42</v>
      </c>
      <c r="O15" s="207">
        <f t="shared" si="1"/>
        <v>937.49</v>
      </c>
      <c r="P15" s="207">
        <f t="shared" si="1"/>
        <v>8706.96</v>
      </c>
      <c r="Q15" s="243"/>
      <c r="R15" s="243"/>
      <c r="S15" s="243"/>
      <c r="T15" s="243"/>
      <c r="U15" s="243"/>
      <c r="V15" s="243"/>
      <c r="W15" s="243"/>
      <c r="X15" s="243"/>
      <c r="Y15" s="243"/>
      <c r="Z15" s="243"/>
    </row>
    <row r="16" ht="12.75" customHeight="1" spans="1:26">
      <c r="A16" s="200"/>
      <c r="B16" s="200"/>
      <c r="C16" s="200"/>
      <c r="D16" s="200"/>
      <c r="E16" s="200"/>
      <c r="F16" s="200"/>
      <c r="G16" s="200"/>
      <c r="H16" s="200"/>
      <c r="I16" s="200"/>
      <c r="J16" s="200"/>
      <c r="K16" s="200"/>
      <c r="L16" s="200"/>
      <c r="M16" s="200"/>
      <c r="N16" s="200"/>
      <c r="O16" s="200"/>
      <c r="P16" s="230"/>
      <c r="Q16" s="200"/>
      <c r="R16" s="200"/>
      <c r="S16" s="200"/>
      <c r="T16" s="200"/>
      <c r="U16" s="200"/>
      <c r="V16" s="200"/>
      <c r="W16" s="200"/>
      <c r="X16" s="200"/>
      <c r="Y16" s="200"/>
      <c r="Z16" s="200"/>
    </row>
    <row r="17" ht="12" customHeight="1" spans="1:26">
      <c r="A17" s="200"/>
      <c r="B17" s="200"/>
      <c r="C17" s="200"/>
      <c r="D17" s="200"/>
      <c r="E17" s="200"/>
      <c r="F17" s="200"/>
      <c r="G17" s="200"/>
      <c r="H17" s="200"/>
      <c r="I17" s="200"/>
      <c r="J17" s="200"/>
      <c r="K17" s="200"/>
      <c r="L17" s="200"/>
      <c r="M17" s="200"/>
      <c r="N17" s="200"/>
      <c r="O17" s="200"/>
      <c r="P17" s="230"/>
      <c r="Q17" s="200"/>
      <c r="R17" s="200"/>
      <c r="S17" s="200"/>
      <c r="T17" s="200"/>
      <c r="U17" s="200"/>
      <c r="V17" s="200"/>
      <c r="W17" s="200"/>
      <c r="X17" s="200"/>
      <c r="Y17" s="200"/>
      <c r="Z17" s="200"/>
    </row>
    <row r="18" ht="33.75" customHeight="1" spans="1:26">
      <c r="A18" s="48" t="s">
        <v>169</v>
      </c>
      <c r="B18" s="48" t="s">
        <v>83</v>
      </c>
      <c r="C18" s="48" t="s">
        <v>417</v>
      </c>
      <c r="D18" s="48" t="s">
        <v>435</v>
      </c>
      <c r="E18" s="48" t="s">
        <v>436</v>
      </c>
      <c r="F18" s="48" t="s">
        <v>437</v>
      </c>
      <c r="G18" s="48" t="s">
        <v>438</v>
      </c>
      <c r="H18" s="48" t="s">
        <v>439</v>
      </c>
      <c r="I18" s="48" t="s">
        <v>440</v>
      </c>
      <c r="J18" s="48" t="s">
        <v>441</v>
      </c>
      <c r="K18" s="48" t="s">
        <v>442</v>
      </c>
      <c r="L18" s="48" t="s">
        <v>443</v>
      </c>
      <c r="M18" s="48" t="s">
        <v>444</v>
      </c>
      <c r="N18" s="48" t="s">
        <v>445</v>
      </c>
      <c r="O18" s="48" t="s">
        <v>446</v>
      </c>
      <c r="P18" s="231" t="s">
        <v>6</v>
      </c>
      <c r="Q18" s="200"/>
      <c r="R18" s="200"/>
      <c r="S18" s="200"/>
      <c r="T18" s="200"/>
      <c r="U18" s="200"/>
      <c r="V18" s="200"/>
      <c r="W18" s="200"/>
      <c r="X18" s="200"/>
      <c r="Y18" s="200"/>
      <c r="Z18" s="200"/>
    </row>
    <row r="19" ht="6.75" customHeight="1" spans="1:26">
      <c r="A19" s="201"/>
      <c r="B19" s="201"/>
      <c r="C19" s="201"/>
      <c r="D19" s="201"/>
      <c r="E19" s="201"/>
      <c r="F19" s="201"/>
      <c r="G19" s="201"/>
      <c r="H19" s="201"/>
      <c r="I19" s="201"/>
      <c r="J19" s="201"/>
      <c r="K19" s="201"/>
      <c r="L19" s="201"/>
      <c r="M19" s="201"/>
      <c r="N19" s="201"/>
      <c r="O19" s="201"/>
      <c r="P19" s="232"/>
      <c r="Q19" s="200"/>
      <c r="R19" s="200"/>
      <c r="S19" s="200"/>
      <c r="T19" s="200"/>
      <c r="U19" s="200"/>
      <c r="V19" s="200"/>
      <c r="W19" s="200"/>
      <c r="X19" s="200"/>
      <c r="Y19" s="200"/>
      <c r="Z19" s="200"/>
    </row>
    <row r="20" ht="19.5" customHeight="1" spans="1:26">
      <c r="A20" s="202">
        <v>1</v>
      </c>
      <c r="B20" s="203" t="s">
        <v>430</v>
      </c>
      <c r="C20" s="202"/>
      <c r="D20" s="208">
        <v>72.83</v>
      </c>
      <c r="E20" s="208">
        <v>76.4</v>
      </c>
      <c r="F20" s="208">
        <v>135.77</v>
      </c>
      <c r="G20" s="208">
        <v>196.05</v>
      </c>
      <c r="H20" s="208">
        <v>174.98</v>
      </c>
      <c r="I20" s="208">
        <v>172.69</v>
      </c>
      <c r="J20" s="208">
        <v>162.53</v>
      </c>
      <c r="K20" s="208">
        <v>161.07</v>
      </c>
      <c r="L20" s="208">
        <v>146.85</v>
      </c>
      <c r="M20" s="208">
        <v>150.33</v>
      </c>
      <c r="N20" s="208">
        <v>131.54</v>
      </c>
      <c r="O20" s="208">
        <v>159.19</v>
      </c>
      <c r="P20" s="235">
        <f t="shared" ref="P20:P29" si="2">SUM(D20:O20)</f>
        <v>1740.23</v>
      </c>
      <c r="Q20" s="244"/>
      <c r="R20" s="244"/>
      <c r="S20" s="200"/>
      <c r="T20" s="200"/>
      <c r="U20" s="200"/>
      <c r="V20" s="200"/>
      <c r="W20" s="200"/>
      <c r="X20" s="200"/>
      <c r="Y20" s="200"/>
      <c r="Z20" s="200"/>
    </row>
    <row r="21" ht="19.5" customHeight="1" spans="1:26">
      <c r="A21" s="53">
        <v>2</v>
      </c>
      <c r="B21" s="204" t="s">
        <v>431</v>
      </c>
      <c r="C21" s="53"/>
      <c r="D21" s="205">
        <v>50.59</v>
      </c>
      <c r="E21" s="205">
        <v>63.62</v>
      </c>
      <c r="F21" s="205">
        <v>85.12</v>
      </c>
      <c r="G21" s="205">
        <v>103.12</v>
      </c>
      <c r="H21" s="205">
        <v>197.38</v>
      </c>
      <c r="I21" s="205">
        <v>180.54</v>
      </c>
      <c r="J21" s="205">
        <v>167.16</v>
      </c>
      <c r="K21" s="205">
        <v>158.26</v>
      </c>
      <c r="L21" s="205">
        <v>190.07</v>
      </c>
      <c r="M21" s="205">
        <v>129.81</v>
      </c>
      <c r="N21" s="205">
        <v>102.84</v>
      </c>
      <c r="O21" s="205">
        <v>151.09</v>
      </c>
      <c r="P21" s="236">
        <f t="shared" si="2"/>
        <v>1579.6</v>
      </c>
      <c r="Q21" s="244"/>
      <c r="R21" s="244"/>
      <c r="S21" s="200"/>
      <c r="T21" s="200"/>
      <c r="U21" s="200"/>
      <c r="V21" s="200"/>
      <c r="W21" s="200"/>
      <c r="X21" s="200"/>
      <c r="Y21" s="200"/>
      <c r="Z21" s="200"/>
    </row>
    <row r="22" ht="19.5" customHeight="1" spans="1:26">
      <c r="A22" s="53">
        <v>3</v>
      </c>
      <c r="B22" s="204" t="s">
        <v>220</v>
      </c>
      <c r="C22" s="53"/>
      <c r="D22" s="205">
        <v>101.18</v>
      </c>
      <c r="E22" s="205">
        <v>102.32</v>
      </c>
      <c r="F22" s="205">
        <v>121.93</v>
      </c>
      <c r="G22" s="205">
        <v>143.88</v>
      </c>
      <c r="H22" s="205">
        <v>156.25</v>
      </c>
      <c r="I22" s="205">
        <v>151.72</v>
      </c>
      <c r="J22" s="205">
        <v>144.69</v>
      </c>
      <c r="K22" s="205">
        <v>159.59</v>
      </c>
      <c r="L22" s="205">
        <v>151.71</v>
      </c>
      <c r="M22" s="205">
        <v>136.03</v>
      </c>
      <c r="N22" s="205">
        <v>121.05</v>
      </c>
      <c r="O22" s="205">
        <v>144.35</v>
      </c>
      <c r="P22" s="236">
        <f t="shared" si="2"/>
        <v>1634.7</v>
      </c>
      <c r="Q22" s="244"/>
      <c r="R22" s="244"/>
      <c r="S22" s="200"/>
      <c r="T22" s="200"/>
      <c r="U22" s="200"/>
      <c r="V22" s="200"/>
      <c r="W22" s="200"/>
      <c r="X22" s="200"/>
      <c r="Y22" s="200"/>
      <c r="Z22" s="200"/>
    </row>
    <row r="23" ht="19.5" customHeight="1" spans="1:26">
      <c r="A23" s="53">
        <v>4</v>
      </c>
      <c r="B23" s="204" t="s">
        <v>16</v>
      </c>
      <c r="C23" s="53"/>
      <c r="D23" s="205">
        <v>54.37</v>
      </c>
      <c r="E23" s="205">
        <v>64.67</v>
      </c>
      <c r="F23" s="205">
        <v>67</v>
      </c>
      <c r="G23" s="205">
        <v>89.55</v>
      </c>
      <c r="H23" s="205">
        <v>92.22</v>
      </c>
      <c r="I23" s="205">
        <v>92.25</v>
      </c>
      <c r="J23" s="205">
        <v>85.07</v>
      </c>
      <c r="K23" s="205">
        <v>84.69</v>
      </c>
      <c r="L23" s="205">
        <v>89.84</v>
      </c>
      <c r="M23" s="205">
        <v>80.47</v>
      </c>
      <c r="N23" s="205">
        <v>59.13</v>
      </c>
      <c r="O23" s="205">
        <v>116.35</v>
      </c>
      <c r="P23" s="236">
        <f t="shared" si="2"/>
        <v>975.61</v>
      </c>
      <c r="Q23" s="244"/>
      <c r="R23" s="244"/>
      <c r="S23" s="244"/>
      <c r="T23" s="200"/>
      <c r="U23" s="200"/>
      <c r="V23" s="200"/>
      <c r="W23" s="200"/>
      <c r="X23" s="200"/>
      <c r="Y23" s="200"/>
      <c r="Z23" s="200"/>
    </row>
    <row r="24" ht="19.5" customHeight="1" spans="1:26">
      <c r="A24" s="53">
        <v>5</v>
      </c>
      <c r="B24" s="204" t="s">
        <v>18</v>
      </c>
      <c r="C24" s="53"/>
      <c r="D24" s="205">
        <v>39.19</v>
      </c>
      <c r="E24" s="205">
        <v>47.19</v>
      </c>
      <c r="F24" s="205">
        <v>59.44</v>
      </c>
      <c r="G24" s="205">
        <v>61.21</v>
      </c>
      <c r="H24" s="205">
        <v>74.89</v>
      </c>
      <c r="I24" s="205">
        <v>73.38</v>
      </c>
      <c r="J24" s="205">
        <v>76.15</v>
      </c>
      <c r="K24" s="205">
        <v>70.36</v>
      </c>
      <c r="L24" s="205">
        <v>59.44</v>
      </c>
      <c r="M24" s="205">
        <v>64.61</v>
      </c>
      <c r="N24" s="205">
        <v>73.29</v>
      </c>
      <c r="O24" s="205">
        <v>72.58</v>
      </c>
      <c r="P24" s="236">
        <f t="shared" si="2"/>
        <v>771.73</v>
      </c>
      <c r="Q24" s="244"/>
      <c r="R24" s="244"/>
      <c r="S24" s="200"/>
      <c r="T24" s="200"/>
      <c r="U24" s="200"/>
      <c r="V24" s="200"/>
      <c r="W24" s="200"/>
      <c r="X24" s="200"/>
      <c r="Y24" s="200"/>
      <c r="Z24" s="200"/>
    </row>
    <row r="25" ht="19.5" customHeight="1" spans="1:26">
      <c r="A25" s="53">
        <v>6</v>
      </c>
      <c r="B25" s="204" t="s">
        <v>17</v>
      </c>
      <c r="C25" s="53"/>
      <c r="D25" s="205">
        <v>28.07</v>
      </c>
      <c r="E25" s="205">
        <v>24.05</v>
      </c>
      <c r="F25" s="205">
        <v>30.01</v>
      </c>
      <c r="G25" s="205">
        <v>41.64</v>
      </c>
      <c r="H25" s="205">
        <v>29.86</v>
      </c>
      <c r="I25" s="205">
        <v>39.22</v>
      </c>
      <c r="J25" s="205">
        <v>40.07</v>
      </c>
      <c r="K25" s="205">
        <v>36.06</v>
      </c>
      <c r="L25" s="205">
        <v>37.96</v>
      </c>
      <c r="M25" s="205">
        <v>37.28</v>
      </c>
      <c r="N25" s="205">
        <v>28.88</v>
      </c>
      <c r="O25" s="205">
        <v>57.73</v>
      </c>
      <c r="P25" s="236">
        <f t="shared" si="2"/>
        <v>430.83</v>
      </c>
      <c r="Q25" s="244"/>
      <c r="R25" s="244"/>
      <c r="S25" s="200"/>
      <c r="T25" s="200"/>
      <c r="U25" s="200"/>
      <c r="V25" s="200"/>
      <c r="W25" s="200"/>
      <c r="X25" s="200"/>
      <c r="Y25" s="200"/>
      <c r="Z25" s="200"/>
    </row>
    <row r="26" ht="19.5" customHeight="1" spans="1:26">
      <c r="A26" s="53">
        <v>7</v>
      </c>
      <c r="B26" s="204" t="s">
        <v>15</v>
      </c>
      <c r="C26" s="53"/>
      <c r="D26" s="205">
        <v>77.18</v>
      </c>
      <c r="E26" s="205">
        <v>87.78</v>
      </c>
      <c r="F26" s="205">
        <v>69.74</v>
      </c>
      <c r="G26" s="205">
        <v>107.15</v>
      </c>
      <c r="H26" s="205">
        <v>118.6</v>
      </c>
      <c r="I26" s="205">
        <v>106.43</v>
      </c>
      <c r="J26" s="205">
        <v>91.74</v>
      </c>
      <c r="K26" s="205">
        <v>136.35</v>
      </c>
      <c r="L26" s="205">
        <v>110.14</v>
      </c>
      <c r="M26" s="205">
        <v>104.88</v>
      </c>
      <c r="N26" s="205">
        <v>117.18</v>
      </c>
      <c r="O26" s="205">
        <v>110</v>
      </c>
      <c r="P26" s="236">
        <f t="shared" si="2"/>
        <v>1237.17</v>
      </c>
      <c r="Q26" s="244"/>
      <c r="R26" s="244"/>
      <c r="S26" s="200"/>
      <c r="T26" s="200"/>
      <c r="U26" s="200"/>
      <c r="V26" s="200"/>
      <c r="W26" s="200"/>
      <c r="X26" s="200"/>
      <c r="Y26" s="200"/>
      <c r="Z26" s="200"/>
    </row>
    <row r="27" ht="19.5" customHeight="1" spans="1:26">
      <c r="A27" s="53">
        <v>8</v>
      </c>
      <c r="B27" s="204" t="s">
        <v>432</v>
      </c>
      <c r="C27" s="53"/>
      <c r="D27" s="205">
        <v>156.22</v>
      </c>
      <c r="E27" s="205">
        <v>183.56</v>
      </c>
      <c r="F27" s="205">
        <v>200.96</v>
      </c>
      <c r="G27" s="205">
        <v>226.67</v>
      </c>
      <c r="H27" s="205">
        <v>270.21</v>
      </c>
      <c r="I27" s="205">
        <v>267.71</v>
      </c>
      <c r="J27" s="205">
        <v>241.45</v>
      </c>
      <c r="K27" s="205">
        <v>231.56</v>
      </c>
      <c r="L27" s="205">
        <v>207.34</v>
      </c>
      <c r="M27" s="205">
        <v>175.6</v>
      </c>
      <c r="N27" s="205">
        <v>180.29</v>
      </c>
      <c r="O27" s="205">
        <v>177.4</v>
      </c>
      <c r="P27" s="236">
        <f t="shared" si="2"/>
        <v>2518.97</v>
      </c>
      <c r="Q27" s="244"/>
      <c r="R27" s="244"/>
      <c r="S27" s="200"/>
      <c r="T27" s="200"/>
      <c r="U27" s="200"/>
      <c r="V27" s="200"/>
      <c r="W27" s="200"/>
      <c r="X27" s="200"/>
      <c r="Y27" s="200"/>
      <c r="Z27" s="200"/>
    </row>
    <row r="28" ht="19.5" customHeight="1" spans="1:26">
      <c r="A28" s="53">
        <v>9</v>
      </c>
      <c r="B28" s="204" t="s">
        <v>14</v>
      </c>
      <c r="C28" s="53"/>
      <c r="D28" s="205">
        <v>82.95</v>
      </c>
      <c r="E28" s="205">
        <v>86.27</v>
      </c>
      <c r="F28" s="205">
        <v>200.96</v>
      </c>
      <c r="G28" s="205">
        <v>183.77</v>
      </c>
      <c r="H28" s="205">
        <v>184.65</v>
      </c>
      <c r="I28" s="205">
        <v>169.01</v>
      </c>
      <c r="J28" s="205">
        <v>157.21</v>
      </c>
      <c r="K28" s="205">
        <v>172.59</v>
      </c>
      <c r="L28" s="205">
        <v>166.1</v>
      </c>
      <c r="M28" s="205">
        <v>148.73</v>
      </c>
      <c r="N28" s="205">
        <v>143.93</v>
      </c>
      <c r="O28" s="205">
        <v>129.41</v>
      </c>
      <c r="P28" s="236">
        <f t="shared" si="2"/>
        <v>1825.58</v>
      </c>
      <c r="Q28" s="244"/>
      <c r="R28" s="244"/>
      <c r="S28" s="200"/>
      <c r="T28" s="200"/>
      <c r="U28" s="200"/>
      <c r="V28" s="200"/>
      <c r="W28" s="200"/>
      <c r="X28" s="200"/>
      <c r="Y28" s="200"/>
      <c r="Z28" s="200"/>
    </row>
    <row r="29" ht="19.5" customHeight="1" spans="1:26">
      <c r="A29" s="53">
        <v>10</v>
      </c>
      <c r="B29" s="204" t="s">
        <v>433</v>
      </c>
      <c r="C29" s="53"/>
      <c r="D29" s="205">
        <v>91.66</v>
      </c>
      <c r="E29" s="205">
        <v>115.12</v>
      </c>
      <c r="F29" s="205">
        <v>200.96</v>
      </c>
      <c r="G29" s="205">
        <v>161.81</v>
      </c>
      <c r="H29" s="205">
        <v>161.54</v>
      </c>
      <c r="I29" s="205">
        <v>159.52</v>
      </c>
      <c r="J29" s="205">
        <v>156.12</v>
      </c>
      <c r="K29" s="205">
        <v>164.01</v>
      </c>
      <c r="L29" s="205">
        <v>148.76</v>
      </c>
      <c r="M29" s="205">
        <v>134.07</v>
      </c>
      <c r="N29" s="205">
        <v>124.5</v>
      </c>
      <c r="O29" s="205">
        <v>141.21</v>
      </c>
      <c r="P29" s="236">
        <f t="shared" si="2"/>
        <v>1759.28</v>
      </c>
      <c r="Q29" s="244"/>
      <c r="R29" s="244"/>
      <c r="S29" s="200"/>
      <c r="T29" s="200"/>
      <c r="U29" s="200"/>
      <c r="V29" s="200"/>
      <c r="W29" s="200"/>
      <c r="X29" s="200"/>
      <c r="Y29" s="200"/>
      <c r="Z29" s="200"/>
    </row>
    <row r="30" ht="24" customHeight="1" spans="1:26">
      <c r="A30" s="206" t="s">
        <v>434</v>
      </c>
      <c r="B30" s="35"/>
      <c r="C30" s="209">
        <f t="shared" ref="C30:P30" si="3">SUM(C20:C29)</f>
        <v>0</v>
      </c>
      <c r="D30" s="210">
        <f t="shared" si="3"/>
        <v>754.24</v>
      </c>
      <c r="E30" s="210">
        <f t="shared" si="3"/>
        <v>850.98</v>
      </c>
      <c r="F30" s="210">
        <f t="shared" si="3"/>
        <v>1171.89</v>
      </c>
      <c r="G30" s="210">
        <f t="shared" si="3"/>
        <v>1314.85</v>
      </c>
      <c r="H30" s="210">
        <f t="shared" si="3"/>
        <v>1460.58</v>
      </c>
      <c r="I30" s="210">
        <f t="shared" si="3"/>
        <v>1412.47</v>
      </c>
      <c r="J30" s="210">
        <f t="shared" si="3"/>
        <v>1322.19</v>
      </c>
      <c r="K30" s="210">
        <f t="shared" si="3"/>
        <v>1374.54</v>
      </c>
      <c r="L30" s="210">
        <f t="shared" si="3"/>
        <v>1308.21</v>
      </c>
      <c r="M30" s="210">
        <f t="shared" si="3"/>
        <v>1161.81</v>
      </c>
      <c r="N30" s="210">
        <f t="shared" si="3"/>
        <v>1082.63</v>
      </c>
      <c r="O30" s="210">
        <f t="shared" si="3"/>
        <v>1259.31</v>
      </c>
      <c r="P30" s="210">
        <f t="shared" si="3"/>
        <v>14473.7</v>
      </c>
      <c r="Q30" s="245"/>
      <c r="R30" s="245"/>
      <c r="S30" s="243"/>
      <c r="T30" s="243"/>
      <c r="U30" s="243"/>
      <c r="V30" s="243"/>
      <c r="W30" s="243"/>
      <c r="X30" s="243"/>
      <c r="Y30" s="243"/>
      <c r="Z30" s="243"/>
    </row>
    <row r="31" ht="15.75" customHeight="1" spans="1:26">
      <c r="A31" s="200"/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0"/>
      <c r="M31" s="200"/>
      <c r="N31" s="200"/>
      <c r="O31" s="200"/>
      <c r="P31" s="230"/>
      <c r="Q31" s="200"/>
      <c r="R31" s="200"/>
      <c r="S31" s="200"/>
      <c r="T31" s="200"/>
      <c r="U31" s="200"/>
      <c r="V31" s="200"/>
      <c r="W31" s="200"/>
      <c r="X31" s="200"/>
      <c r="Y31" s="200"/>
      <c r="Z31" s="200"/>
    </row>
    <row r="32" ht="15.75" customHeight="1" spans="1:26">
      <c r="A32" s="200"/>
      <c r="B32" s="200"/>
      <c r="C32" s="200"/>
      <c r="D32" s="200"/>
      <c r="E32" s="200"/>
      <c r="F32" s="200"/>
      <c r="G32" s="200"/>
      <c r="H32" s="200"/>
      <c r="I32" s="200"/>
      <c r="J32" s="200"/>
      <c r="K32" s="200"/>
      <c r="L32" s="200"/>
      <c r="M32" s="200"/>
      <c r="N32" s="200"/>
      <c r="O32" s="200"/>
      <c r="P32" s="230"/>
      <c r="Q32" s="200"/>
      <c r="R32" s="200"/>
      <c r="S32" s="200"/>
      <c r="T32" s="200"/>
      <c r="U32" s="200"/>
      <c r="V32" s="200"/>
      <c r="W32" s="200"/>
      <c r="X32" s="200"/>
      <c r="Y32" s="200"/>
      <c r="Z32" s="200"/>
    </row>
    <row r="33" ht="15.75" customHeight="1" spans="1:26">
      <c r="A33" s="200"/>
      <c r="B33" s="200"/>
      <c r="C33" s="200"/>
      <c r="D33" s="200"/>
      <c r="E33" s="200"/>
      <c r="F33" s="200"/>
      <c r="G33" s="200"/>
      <c r="H33" s="200"/>
      <c r="I33" s="200"/>
      <c r="J33" s="200"/>
      <c r="K33" s="200"/>
      <c r="L33" s="200"/>
      <c r="M33" s="200"/>
      <c r="N33" s="200"/>
      <c r="O33" s="200"/>
      <c r="P33" s="230"/>
      <c r="Q33" s="200"/>
      <c r="R33" s="200"/>
      <c r="S33" s="200"/>
      <c r="T33" s="200"/>
      <c r="U33" s="200"/>
      <c r="V33" s="200"/>
      <c r="W33" s="200"/>
      <c r="X33" s="200"/>
      <c r="Y33" s="200"/>
      <c r="Z33" s="200"/>
    </row>
    <row r="34" ht="15.75" customHeight="1" spans="1:26">
      <c r="A34" s="200"/>
      <c r="B34" s="200"/>
      <c r="C34" s="200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30"/>
      <c r="Q34" s="200"/>
      <c r="R34" s="200"/>
      <c r="S34" s="200"/>
      <c r="T34" s="200"/>
      <c r="U34" s="200"/>
      <c r="V34" s="200"/>
      <c r="W34" s="200"/>
      <c r="X34" s="200"/>
      <c r="Y34" s="200"/>
      <c r="Z34" s="200"/>
    </row>
    <row r="35" ht="15.75" customHeight="1" spans="1:26">
      <c r="A35" s="200"/>
      <c r="B35" s="200"/>
      <c r="C35" s="200"/>
      <c r="D35" s="200"/>
      <c r="E35" s="200"/>
      <c r="F35" s="200"/>
      <c r="G35" s="200"/>
      <c r="H35" s="200"/>
      <c r="I35" s="200"/>
      <c r="J35" s="200"/>
      <c r="K35" s="200"/>
      <c r="L35" s="200"/>
      <c r="M35" s="200"/>
      <c r="N35" s="200"/>
      <c r="O35" s="200"/>
      <c r="P35" s="230"/>
      <c r="Q35" s="200"/>
      <c r="R35" s="200"/>
      <c r="S35" s="200"/>
      <c r="T35" s="200"/>
      <c r="U35" s="200"/>
      <c r="V35" s="200"/>
      <c r="W35" s="200"/>
      <c r="X35" s="200"/>
      <c r="Y35" s="200"/>
      <c r="Z35" s="200"/>
    </row>
    <row r="36" ht="15.75" customHeight="1" spans="1:26">
      <c r="A36" s="211" t="s">
        <v>583</v>
      </c>
      <c r="Q36" s="200"/>
      <c r="R36" s="200"/>
      <c r="S36" s="200"/>
      <c r="T36" s="200"/>
      <c r="U36" s="200"/>
      <c r="V36" s="200"/>
      <c r="W36" s="200"/>
      <c r="X36" s="200"/>
      <c r="Y36" s="200"/>
      <c r="Z36" s="200"/>
    </row>
    <row r="37" ht="7.5" customHeight="1" spans="1:26">
      <c r="A37" s="200"/>
      <c r="B37" s="200"/>
      <c r="C37" s="200"/>
      <c r="D37" s="200"/>
      <c r="E37" s="200"/>
      <c r="F37" s="200"/>
      <c r="G37" s="200"/>
      <c r="H37" s="200"/>
      <c r="I37" s="200"/>
      <c r="J37" s="200"/>
      <c r="K37" s="200"/>
      <c r="L37" s="200"/>
      <c r="M37" s="200"/>
      <c r="N37" s="200"/>
      <c r="O37" s="200"/>
      <c r="P37" s="230"/>
      <c r="Q37" s="200"/>
      <c r="R37" s="200"/>
      <c r="S37" s="200"/>
      <c r="T37" s="200"/>
      <c r="V37" s="200"/>
      <c r="W37" s="200"/>
      <c r="X37" s="200"/>
      <c r="Y37" s="200"/>
      <c r="Z37" s="200"/>
    </row>
    <row r="38" ht="20.25" customHeight="1" spans="1:26">
      <c r="A38" s="212" t="s">
        <v>169</v>
      </c>
      <c r="B38" s="212" t="s">
        <v>83</v>
      </c>
      <c r="C38" s="212" t="s">
        <v>417</v>
      </c>
      <c r="D38" s="212" t="s">
        <v>448</v>
      </c>
      <c r="E38" s="212" t="s">
        <v>449</v>
      </c>
      <c r="F38" s="212" t="s">
        <v>450</v>
      </c>
      <c r="G38" s="212" t="s">
        <v>451</v>
      </c>
      <c r="H38" s="212" t="s">
        <v>584</v>
      </c>
      <c r="I38" s="212" t="s">
        <v>453</v>
      </c>
      <c r="J38" s="212" t="s">
        <v>454</v>
      </c>
      <c r="K38" s="212" t="s">
        <v>455</v>
      </c>
      <c r="L38" s="212" t="s">
        <v>456</v>
      </c>
      <c r="M38" s="212" t="s">
        <v>457</v>
      </c>
      <c r="N38" s="212" t="s">
        <v>458</v>
      </c>
      <c r="O38" s="212" t="s">
        <v>459</v>
      </c>
      <c r="P38" s="212" t="s">
        <v>6</v>
      </c>
      <c r="Q38" s="246"/>
      <c r="R38" s="246"/>
      <c r="S38" s="246"/>
      <c r="T38" s="246"/>
      <c r="U38" s="246"/>
      <c r="V38" s="246"/>
      <c r="W38" s="246"/>
      <c r="X38" s="246"/>
      <c r="Y38" s="246"/>
      <c r="Z38" s="246"/>
    </row>
    <row r="39" ht="6.75" customHeight="1" spans="1:26">
      <c r="A39" s="213"/>
      <c r="B39" s="213"/>
      <c r="C39" s="213"/>
      <c r="D39" s="213"/>
      <c r="E39" s="213"/>
      <c r="F39" s="213"/>
      <c r="G39" s="213"/>
      <c r="H39" s="213"/>
      <c r="I39" s="213"/>
      <c r="J39" s="213"/>
      <c r="K39" s="213"/>
      <c r="L39" s="213"/>
      <c r="M39" s="213"/>
      <c r="N39" s="213"/>
      <c r="O39" s="213"/>
      <c r="P39" s="237"/>
      <c r="Q39" s="247"/>
      <c r="R39" s="247"/>
      <c r="S39" s="247"/>
      <c r="T39" s="247"/>
      <c r="U39" s="247"/>
      <c r="V39" s="247"/>
      <c r="W39" s="247"/>
      <c r="X39" s="247"/>
      <c r="Y39" s="247"/>
      <c r="Z39" s="247"/>
    </row>
    <row r="40" ht="19.5" hidden="1" customHeight="1" spans="1:26">
      <c r="A40" s="214">
        <v>1</v>
      </c>
      <c r="B40" s="215" t="s">
        <v>430</v>
      </c>
      <c r="C40" s="208">
        <v>231.29</v>
      </c>
      <c r="D40" s="216">
        <v>129.47</v>
      </c>
      <c r="E40" s="216">
        <v>128.36</v>
      </c>
      <c r="F40" s="216">
        <v>158.18</v>
      </c>
      <c r="G40" s="216">
        <v>190.34</v>
      </c>
      <c r="H40" s="216">
        <v>182.4</v>
      </c>
      <c r="I40" s="216">
        <v>186.73</v>
      </c>
      <c r="J40" s="216">
        <v>165.77</v>
      </c>
      <c r="K40" s="216">
        <v>161.33</v>
      </c>
      <c r="L40" s="216">
        <v>176.14</v>
      </c>
      <c r="M40" s="216">
        <v>176.58</v>
      </c>
      <c r="N40" s="216">
        <v>143.56</v>
      </c>
      <c r="O40" s="216">
        <v>154.75</v>
      </c>
      <c r="P40" s="238">
        <f t="shared" ref="P40:P44" si="4">SUM(D40:O40)</f>
        <v>1953.61</v>
      </c>
      <c r="Q40" s="247"/>
      <c r="R40" s="248"/>
      <c r="S40" s="247"/>
      <c r="T40" s="248"/>
      <c r="U40" s="247"/>
      <c r="V40" s="247"/>
      <c r="W40" s="247"/>
      <c r="X40" s="247"/>
      <c r="Y40" s="247"/>
      <c r="Z40" s="247"/>
    </row>
    <row r="41" ht="19.5" hidden="1" customHeight="1" spans="1:26">
      <c r="A41" s="119">
        <v>2</v>
      </c>
      <c r="B41" s="217" t="s">
        <v>431</v>
      </c>
      <c r="C41" s="205">
        <v>302.29</v>
      </c>
      <c r="D41" s="218">
        <v>150.31</v>
      </c>
      <c r="E41" s="218">
        <v>107.58</v>
      </c>
      <c r="F41" s="218">
        <v>131.63</v>
      </c>
      <c r="G41" s="218">
        <v>175.32</v>
      </c>
      <c r="H41" s="218">
        <v>172.94</v>
      </c>
      <c r="I41" s="218">
        <v>190.07</v>
      </c>
      <c r="J41" s="218">
        <v>131.46</v>
      </c>
      <c r="K41" s="218">
        <v>177.39</v>
      </c>
      <c r="L41" s="218">
        <v>195.65</v>
      </c>
      <c r="M41" s="218">
        <v>167.05</v>
      </c>
      <c r="N41" s="218">
        <v>144.45</v>
      </c>
      <c r="O41" s="218">
        <v>164.29</v>
      </c>
      <c r="P41" s="239">
        <f t="shared" si="4"/>
        <v>1908.14</v>
      </c>
      <c r="Q41" s="247"/>
      <c r="R41" s="248"/>
      <c r="S41" s="247"/>
      <c r="T41" s="248"/>
      <c r="U41" s="247"/>
      <c r="V41" s="247"/>
      <c r="W41" s="247"/>
      <c r="X41" s="247"/>
      <c r="Y41" s="247"/>
      <c r="Z41" s="247"/>
    </row>
    <row r="42" ht="19.5" hidden="1" customHeight="1" spans="1:26">
      <c r="A42" s="119">
        <v>3</v>
      </c>
      <c r="B42" s="217" t="s">
        <v>220</v>
      </c>
      <c r="C42" s="205">
        <v>260.26</v>
      </c>
      <c r="D42" s="218">
        <v>126.16</v>
      </c>
      <c r="E42" s="218">
        <v>123.55</v>
      </c>
      <c r="F42" s="218">
        <v>144.36</v>
      </c>
      <c r="G42" s="218">
        <v>168.76</v>
      </c>
      <c r="H42" s="218">
        <v>163.82</v>
      </c>
      <c r="I42" s="218">
        <v>173.68</v>
      </c>
      <c r="J42" s="218">
        <v>159.68</v>
      </c>
      <c r="K42" s="218">
        <v>164.33</v>
      </c>
      <c r="L42" s="218">
        <v>182.04</v>
      </c>
      <c r="M42" s="218">
        <v>160.14</v>
      </c>
      <c r="N42" s="218">
        <v>128.66</v>
      </c>
      <c r="O42" s="218">
        <v>143.01</v>
      </c>
      <c r="P42" s="239">
        <f t="shared" si="4"/>
        <v>1838.19</v>
      </c>
      <c r="Q42" s="247"/>
      <c r="R42" s="248"/>
      <c r="S42" s="247"/>
      <c r="T42" s="248"/>
      <c r="U42" s="247"/>
      <c r="V42" s="247"/>
      <c r="W42" s="247"/>
      <c r="X42" s="247"/>
      <c r="Y42" s="247"/>
      <c r="Z42" s="247"/>
    </row>
    <row r="43" ht="19.5" hidden="1" customHeight="1" spans="1:26">
      <c r="A43" s="119">
        <v>4</v>
      </c>
      <c r="B43" s="217" t="s">
        <v>432</v>
      </c>
      <c r="C43" s="205">
        <v>359.32</v>
      </c>
      <c r="D43" s="218">
        <v>165.8</v>
      </c>
      <c r="E43" s="218">
        <v>206.9</v>
      </c>
      <c r="F43" s="218">
        <v>207.83</v>
      </c>
      <c r="G43" s="218">
        <v>279.23</v>
      </c>
      <c r="H43" s="218">
        <v>265.98</v>
      </c>
      <c r="I43" s="218">
        <v>290.02</v>
      </c>
      <c r="J43" s="218">
        <v>237.87</v>
      </c>
      <c r="K43" s="218">
        <v>280.84</v>
      </c>
      <c r="L43" s="218">
        <v>241.38</v>
      </c>
      <c r="M43" s="218">
        <v>227.9</v>
      </c>
      <c r="N43" s="218">
        <v>214.5</v>
      </c>
      <c r="O43" s="218">
        <v>215.31</v>
      </c>
      <c r="P43" s="239">
        <f t="shared" si="4"/>
        <v>2833.56</v>
      </c>
      <c r="Q43" s="247"/>
      <c r="R43" s="248"/>
      <c r="S43" s="247"/>
      <c r="T43" s="248"/>
      <c r="U43" s="247"/>
      <c r="V43" s="247"/>
      <c r="W43" s="247"/>
      <c r="X43" s="247"/>
      <c r="Y43" s="247"/>
      <c r="Z43" s="247"/>
    </row>
    <row r="44" ht="19.5" hidden="1" customHeight="1" spans="1:26">
      <c r="A44" s="119">
        <v>5</v>
      </c>
      <c r="B44" s="217" t="s">
        <v>433</v>
      </c>
      <c r="C44" s="205">
        <v>279.58</v>
      </c>
      <c r="D44" s="218">
        <v>114.96</v>
      </c>
      <c r="E44" s="218">
        <v>127.75</v>
      </c>
      <c r="F44" s="218">
        <v>130.91</v>
      </c>
      <c r="G44" s="218">
        <v>147.08</v>
      </c>
      <c r="H44" s="218">
        <v>152.13</v>
      </c>
      <c r="I44" s="218">
        <v>168.68</v>
      </c>
      <c r="J44" s="218">
        <v>160.62</v>
      </c>
      <c r="K44" s="218">
        <v>153.83</v>
      </c>
      <c r="L44" s="218">
        <v>162.65</v>
      </c>
      <c r="M44" s="218">
        <v>137.02</v>
      </c>
      <c r="N44" s="218">
        <v>103.4</v>
      </c>
      <c r="O44" s="218">
        <v>132.98</v>
      </c>
      <c r="P44" s="239">
        <f t="shared" si="4"/>
        <v>1692.01</v>
      </c>
      <c r="Q44" s="247"/>
      <c r="R44" s="248"/>
      <c r="S44" s="247"/>
      <c r="T44" s="248"/>
      <c r="U44" s="247"/>
      <c r="V44" s="247"/>
      <c r="W44" s="247"/>
      <c r="X44" s="247"/>
      <c r="Y44" s="247"/>
      <c r="Z44" s="247"/>
    </row>
    <row r="45" ht="19.5" hidden="1" customHeight="1" spans="1:26">
      <c r="A45" s="219" t="s">
        <v>434</v>
      </c>
      <c r="B45" s="220"/>
      <c r="C45" s="221">
        <f t="shared" ref="C45:P45" si="5">SUM(C40:C44)</f>
        <v>1432.74</v>
      </c>
      <c r="D45" s="221">
        <f t="shared" si="5"/>
        <v>686.7</v>
      </c>
      <c r="E45" s="221">
        <f t="shared" si="5"/>
        <v>694.14</v>
      </c>
      <c r="F45" s="221">
        <f t="shared" si="5"/>
        <v>772.91</v>
      </c>
      <c r="G45" s="221">
        <f t="shared" si="5"/>
        <v>960.73</v>
      </c>
      <c r="H45" s="221">
        <f t="shared" si="5"/>
        <v>937.27</v>
      </c>
      <c r="I45" s="221">
        <f t="shared" si="5"/>
        <v>1009.18</v>
      </c>
      <c r="J45" s="221">
        <f t="shared" si="5"/>
        <v>855.4</v>
      </c>
      <c r="K45" s="221">
        <f t="shared" si="5"/>
        <v>937.72</v>
      </c>
      <c r="L45" s="221">
        <f t="shared" si="5"/>
        <v>957.86</v>
      </c>
      <c r="M45" s="221">
        <f t="shared" si="5"/>
        <v>868.69</v>
      </c>
      <c r="N45" s="221">
        <f t="shared" si="5"/>
        <v>734.57</v>
      </c>
      <c r="O45" s="221">
        <f t="shared" si="5"/>
        <v>810.34</v>
      </c>
      <c r="P45" s="221">
        <f t="shared" si="5"/>
        <v>10225.51</v>
      </c>
      <c r="Q45" s="230"/>
      <c r="R45" s="249"/>
      <c r="S45" s="230"/>
      <c r="T45" s="249"/>
      <c r="U45" s="230"/>
      <c r="V45" s="230"/>
      <c r="W45" s="230"/>
      <c r="X45" s="230"/>
      <c r="Y45" s="230"/>
      <c r="Z45" s="230"/>
    </row>
    <row r="46" ht="19.5" customHeight="1" spans="1:26">
      <c r="A46" s="214">
        <v>1</v>
      </c>
      <c r="B46" s="215" t="s">
        <v>16</v>
      </c>
      <c r="C46" s="222">
        <v>185.44</v>
      </c>
      <c r="D46" s="216">
        <v>79.99</v>
      </c>
      <c r="E46" s="216">
        <v>58.94</v>
      </c>
      <c r="F46" s="216">
        <v>82.06</v>
      </c>
      <c r="G46" s="216">
        <v>120.41</v>
      </c>
      <c r="H46" s="216">
        <v>115.99</v>
      </c>
      <c r="I46" s="216">
        <v>112.2</v>
      </c>
      <c r="J46" s="216">
        <v>89.15</v>
      </c>
      <c r="K46" s="216">
        <v>75.75</v>
      </c>
      <c r="L46" s="216">
        <v>117.55</v>
      </c>
      <c r="M46" s="216">
        <v>91.75</v>
      </c>
      <c r="N46" s="216">
        <v>76.44</v>
      </c>
      <c r="O46" s="216">
        <v>86.81</v>
      </c>
      <c r="P46" s="240">
        <f t="shared" ref="P46:P50" si="6">SUM(D46:O46)</f>
        <v>1107.04</v>
      </c>
      <c r="Q46" s="247"/>
      <c r="R46" s="248"/>
      <c r="S46" s="248"/>
      <c r="T46" s="247"/>
      <c r="U46" s="248"/>
      <c r="V46" s="247"/>
      <c r="W46" s="247"/>
      <c r="X46" s="247"/>
      <c r="Y46" s="247"/>
      <c r="Z46" s="247"/>
    </row>
    <row r="47" ht="19.5" customHeight="1" spans="1:26">
      <c r="A47" s="119">
        <v>2</v>
      </c>
      <c r="B47" s="217" t="s">
        <v>18</v>
      </c>
      <c r="C47" s="222">
        <v>127.58</v>
      </c>
      <c r="D47" s="218">
        <v>73.28</v>
      </c>
      <c r="E47" s="218">
        <v>73.65</v>
      </c>
      <c r="F47" s="218">
        <v>61.26</v>
      </c>
      <c r="G47" s="218">
        <v>110.33</v>
      </c>
      <c r="H47" s="218">
        <v>83.64</v>
      </c>
      <c r="I47" s="218">
        <v>98.75</v>
      </c>
      <c r="J47" s="218">
        <v>86.77</v>
      </c>
      <c r="K47" s="218">
        <v>77.07</v>
      </c>
      <c r="L47" s="218">
        <v>80.47</v>
      </c>
      <c r="M47" s="218">
        <v>67.32</v>
      </c>
      <c r="N47" s="218">
        <v>57.51</v>
      </c>
      <c r="O47" s="218">
        <v>69.34</v>
      </c>
      <c r="P47" s="241">
        <f t="shared" si="6"/>
        <v>939.39</v>
      </c>
      <c r="Q47" s="247"/>
      <c r="R47" s="248"/>
      <c r="S47" s="248"/>
      <c r="T47" s="247"/>
      <c r="U47" s="248"/>
      <c r="V47" s="247"/>
      <c r="W47" s="247"/>
      <c r="X47" s="247"/>
      <c r="Y47" s="247"/>
      <c r="Z47" s="247"/>
    </row>
    <row r="48" ht="19.5" customHeight="1" spans="1:26">
      <c r="A48" s="119">
        <v>3</v>
      </c>
      <c r="B48" s="217" t="s">
        <v>17</v>
      </c>
      <c r="C48" s="222">
        <v>84.42</v>
      </c>
      <c r="D48" s="218">
        <v>43.71</v>
      </c>
      <c r="E48" s="218">
        <v>22.5</v>
      </c>
      <c r="F48" s="218">
        <v>35.06</v>
      </c>
      <c r="G48" s="218">
        <v>49.82</v>
      </c>
      <c r="H48" s="218">
        <v>49.32</v>
      </c>
      <c r="I48" s="218">
        <v>47.25</v>
      </c>
      <c r="J48" s="218">
        <v>48.97</v>
      </c>
      <c r="K48" s="218">
        <v>36.18</v>
      </c>
      <c r="L48" s="218">
        <v>51.51</v>
      </c>
      <c r="M48" s="218">
        <v>51.76</v>
      </c>
      <c r="N48" s="218">
        <v>32.11</v>
      </c>
      <c r="O48" s="218">
        <v>39.56</v>
      </c>
      <c r="P48" s="241">
        <f t="shared" si="6"/>
        <v>507.75</v>
      </c>
      <c r="Q48" s="247"/>
      <c r="R48" s="248"/>
      <c r="S48" s="247"/>
      <c r="T48" s="247"/>
      <c r="U48" s="248"/>
      <c r="V48" s="247"/>
      <c r="W48" s="247"/>
      <c r="X48" s="247"/>
      <c r="Y48" s="247"/>
      <c r="Z48" s="247"/>
    </row>
    <row r="49" ht="19.5" customHeight="1" spans="1:26">
      <c r="A49" s="119">
        <v>4</v>
      </c>
      <c r="B49" s="217" t="s">
        <v>15</v>
      </c>
      <c r="C49" s="222">
        <v>220.69</v>
      </c>
      <c r="D49" s="218">
        <v>120.19</v>
      </c>
      <c r="E49" s="218">
        <v>111.9</v>
      </c>
      <c r="F49" s="218">
        <v>91.98</v>
      </c>
      <c r="G49" s="218">
        <v>121.08</v>
      </c>
      <c r="H49" s="218">
        <v>137.18</v>
      </c>
      <c r="I49" s="218">
        <v>127.4</v>
      </c>
      <c r="J49" s="218">
        <v>118.51</v>
      </c>
      <c r="K49" s="218">
        <v>134.24</v>
      </c>
      <c r="L49" s="218">
        <v>133.27</v>
      </c>
      <c r="M49" s="218">
        <v>150.82</v>
      </c>
      <c r="N49" s="218">
        <v>121.82</v>
      </c>
      <c r="O49" s="218">
        <v>113.12</v>
      </c>
      <c r="P49" s="241">
        <f t="shared" si="6"/>
        <v>1481.51</v>
      </c>
      <c r="Q49" s="247"/>
      <c r="R49" s="248"/>
      <c r="S49" s="247"/>
      <c r="T49" s="247"/>
      <c r="U49" s="248"/>
      <c r="V49" s="247"/>
      <c r="W49" s="247"/>
      <c r="X49" s="247"/>
      <c r="Y49" s="247"/>
      <c r="Z49" s="247"/>
    </row>
    <row r="50" ht="19.5" customHeight="1" spans="1:26">
      <c r="A50" s="119">
        <v>5</v>
      </c>
      <c r="B50" s="217" t="s">
        <v>14</v>
      </c>
      <c r="C50" s="222">
        <v>275.81</v>
      </c>
      <c r="D50" s="218">
        <v>124.97</v>
      </c>
      <c r="E50" s="218">
        <v>148.91</v>
      </c>
      <c r="F50" s="218">
        <v>146.9</v>
      </c>
      <c r="G50" s="218">
        <v>171.04</v>
      </c>
      <c r="H50" s="218">
        <v>194.56</v>
      </c>
      <c r="I50" s="218">
        <v>199.26</v>
      </c>
      <c r="J50" s="218">
        <v>152.57</v>
      </c>
      <c r="K50" s="218">
        <v>181.22</v>
      </c>
      <c r="L50" s="218">
        <v>219.88</v>
      </c>
      <c r="M50" s="218">
        <v>149.66</v>
      </c>
      <c r="N50" s="218">
        <v>164.96</v>
      </c>
      <c r="O50" s="218">
        <v>185.79</v>
      </c>
      <c r="P50" s="241">
        <f t="shared" si="6"/>
        <v>2039.72</v>
      </c>
      <c r="Q50" s="247"/>
      <c r="R50" s="248"/>
      <c r="S50" s="247"/>
      <c r="T50" s="247"/>
      <c r="U50" s="248"/>
      <c r="V50" s="247"/>
      <c r="W50" s="247"/>
      <c r="X50" s="247"/>
      <c r="Y50" s="247"/>
      <c r="Z50" s="247"/>
    </row>
    <row r="51" ht="19.5" customHeight="1" spans="1:26">
      <c r="A51" s="97" t="s">
        <v>19</v>
      </c>
      <c r="B51" s="35"/>
      <c r="C51" s="223">
        <f t="shared" ref="C51:P51" si="7">SUM(C46:C50)</f>
        <v>893.94</v>
      </c>
      <c r="D51" s="224">
        <f t="shared" si="7"/>
        <v>442.14</v>
      </c>
      <c r="E51" s="224">
        <f t="shared" si="7"/>
        <v>415.9</v>
      </c>
      <c r="F51" s="224">
        <f t="shared" si="7"/>
        <v>417.26</v>
      </c>
      <c r="G51" s="224">
        <f t="shared" si="7"/>
        <v>572.68</v>
      </c>
      <c r="H51" s="224">
        <f t="shared" si="7"/>
        <v>580.69</v>
      </c>
      <c r="I51" s="224">
        <f t="shared" si="7"/>
        <v>584.86</v>
      </c>
      <c r="J51" s="224">
        <f t="shared" si="7"/>
        <v>495.97</v>
      </c>
      <c r="K51" s="224">
        <f t="shared" si="7"/>
        <v>504.46</v>
      </c>
      <c r="L51" s="224">
        <f t="shared" si="7"/>
        <v>602.68</v>
      </c>
      <c r="M51" s="224">
        <f t="shared" si="7"/>
        <v>511.31</v>
      </c>
      <c r="N51" s="224">
        <f t="shared" si="7"/>
        <v>452.84</v>
      </c>
      <c r="O51" s="224">
        <f t="shared" si="7"/>
        <v>494.62</v>
      </c>
      <c r="P51" s="242">
        <f t="shared" si="7"/>
        <v>6075.41</v>
      </c>
      <c r="Q51" s="230"/>
      <c r="R51" s="249"/>
      <c r="S51" s="230"/>
      <c r="T51" s="230"/>
      <c r="U51" s="249"/>
      <c r="V51" s="230"/>
      <c r="W51" s="230"/>
      <c r="X51" s="230"/>
      <c r="Y51" s="230"/>
      <c r="Z51" s="230"/>
    </row>
    <row r="52" ht="24" hidden="1" customHeight="1" spans="1:26">
      <c r="A52" s="97" t="s">
        <v>460</v>
      </c>
      <c r="B52" s="35"/>
      <c r="C52" s="100">
        <f t="shared" ref="C52:P52" si="8">C45+C51</f>
        <v>2326.68</v>
      </c>
      <c r="D52" s="100">
        <f t="shared" si="8"/>
        <v>1128.84</v>
      </c>
      <c r="E52" s="100">
        <f t="shared" si="8"/>
        <v>1110.04</v>
      </c>
      <c r="F52" s="100">
        <f t="shared" si="8"/>
        <v>1190.17</v>
      </c>
      <c r="G52" s="100">
        <f t="shared" si="8"/>
        <v>1533.41</v>
      </c>
      <c r="H52" s="100">
        <f t="shared" si="8"/>
        <v>1517.96</v>
      </c>
      <c r="I52" s="100">
        <f t="shared" si="8"/>
        <v>1594.04</v>
      </c>
      <c r="J52" s="100">
        <f t="shared" si="8"/>
        <v>1351.37</v>
      </c>
      <c r="K52" s="100">
        <f t="shared" si="8"/>
        <v>1442.18</v>
      </c>
      <c r="L52" s="100">
        <f t="shared" si="8"/>
        <v>1560.54</v>
      </c>
      <c r="M52" s="100">
        <f t="shared" si="8"/>
        <v>1380</v>
      </c>
      <c r="N52" s="100">
        <f t="shared" si="8"/>
        <v>1187.41</v>
      </c>
      <c r="O52" s="100">
        <f t="shared" si="8"/>
        <v>1304.96</v>
      </c>
      <c r="P52" s="100">
        <f t="shared" si="8"/>
        <v>16300.92</v>
      </c>
      <c r="Q52" s="230"/>
      <c r="R52" s="249"/>
      <c r="S52" s="230"/>
      <c r="T52" s="249"/>
      <c r="U52" s="230"/>
      <c r="V52" s="230"/>
      <c r="W52" s="230"/>
      <c r="X52" s="230"/>
      <c r="Y52" s="230"/>
      <c r="Z52" s="230"/>
    </row>
    <row r="53" ht="18.75" hidden="1" customHeight="1" spans="1:26">
      <c r="A53" s="87"/>
      <c r="B53" s="87"/>
      <c r="C53" s="104" t="s">
        <v>585</v>
      </c>
      <c r="D53" s="225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92"/>
      <c r="Q53" s="247"/>
      <c r="R53" s="247"/>
      <c r="S53" s="247"/>
      <c r="T53" s="247"/>
      <c r="U53" s="247"/>
      <c r="V53" s="247"/>
      <c r="W53" s="247"/>
      <c r="X53" s="247"/>
      <c r="Y53" s="247"/>
      <c r="Z53" s="247"/>
    </row>
    <row r="54" ht="22.5" customHeight="1" spans="1:26">
      <c r="A54" s="226" t="s">
        <v>586</v>
      </c>
      <c r="Q54" s="247"/>
      <c r="R54" s="247"/>
      <c r="S54" s="247"/>
      <c r="T54" s="248"/>
      <c r="U54" s="247"/>
      <c r="V54" s="247"/>
      <c r="W54" s="247"/>
      <c r="X54" s="247"/>
      <c r="Y54" s="247"/>
      <c r="Z54" s="247"/>
    </row>
    <row r="55" ht="7.5" customHeight="1" spans="1:26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92"/>
      <c r="Q55" s="247"/>
      <c r="R55" s="247"/>
      <c r="S55" s="247"/>
      <c r="T55" s="247"/>
      <c r="U55" s="247"/>
      <c r="V55" s="247"/>
      <c r="W55" s="247"/>
      <c r="X55" s="247"/>
      <c r="Y55" s="247"/>
      <c r="Z55" s="247"/>
    </row>
    <row r="56" ht="25.5" customHeight="1" spans="1:26">
      <c r="A56" s="212" t="s">
        <v>169</v>
      </c>
      <c r="B56" s="212" t="s">
        <v>83</v>
      </c>
      <c r="C56" s="212" t="s">
        <v>417</v>
      </c>
      <c r="D56" s="212" t="s">
        <v>462</v>
      </c>
      <c r="E56" s="212" t="s">
        <v>463</v>
      </c>
      <c r="F56" s="212" t="s">
        <v>464</v>
      </c>
      <c r="G56" s="212" t="s">
        <v>465</v>
      </c>
      <c r="H56" s="212" t="s">
        <v>587</v>
      </c>
      <c r="I56" s="212" t="s">
        <v>467</v>
      </c>
      <c r="J56" s="212" t="s">
        <v>468</v>
      </c>
      <c r="K56" s="212" t="s">
        <v>469</v>
      </c>
      <c r="L56" s="212" t="s">
        <v>470</v>
      </c>
      <c r="M56" s="212" t="s">
        <v>471</v>
      </c>
      <c r="N56" s="212" t="s">
        <v>472</v>
      </c>
      <c r="O56" s="212" t="s">
        <v>473</v>
      </c>
      <c r="P56" s="212" t="s">
        <v>6</v>
      </c>
      <c r="Q56" s="246"/>
      <c r="R56" s="246" t="s">
        <v>588</v>
      </c>
      <c r="S56" s="246" t="s">
        <v>589</v>
      </c>
      <c r="T56" s="246"/>
      <c r="U56" s="246"/>
      <c r="V56" s="246"/>
      <c r="W56" s="246"/>
      <c r="X56" s="246"/>
      <c r="Y56" s="246"/>
      <c r="Z56" s="246"/>
    </row>
    <row r="57" ht="5.25" customHeight="1" spans="1:26">
      <c r="A57" s="213"/>
      <c r="B57" s="213"/>
      <c r="C57" s="213"/>
      <c r="D57" s="213"/>
      <c r="E57" s="213"/>
      <c r="F57" s="213"/>
      <c r="G57" s="213"/>
      <c r="H57" s="213"/>
      <c r="I57" s="213"/>
      <c r="J57" s="213"/>
      <c r="K57" s="213"/>
      <c r="L57" s="213"/>
      <c r="M57" s="213"/>
      <c r="N57" s="213"/>
      <c r="O57" s="213"/>
      <c r="P57" s="237"/>
      <c r="Q57" s="247"/>
      <c r="R57" s="247"/>
      <c r="S57" s="247"/>
      <c r="T57" s="247"/>
      <c r="U57" s="247"/>
      <c r="V57" s="247"/>
      <c r="W57" s="247"/>
      <c r="X57" s="247"/>
      <c r="Y57" s="247"/>
      <c r="Z57" s="247"/>
    </row>
    <row r="58" ht="19.5" hidden="1" customHeight="1" spans="1:26">
      <c r="A58" s="214">
        <v>1</v>
      </c>
      <c r="B58" s="215" t="s">
        <v>430</v>
      </c>
      <c r="C58" s="208">
        <v>187.73</v>
      </c>
      <c r="D58" s="216">
        <v>173.32</v>
      </c>
      <c r="E58" s="216">
        <v>150.64</v>
      </c>
      <c r="F58" s="216">
        <v>175.38</v>
      </c>
      <c r="G58" s="216"/>
      <c r="H58" s="216"/>
      <c r="I58" s="216"/>
      <c r="J58" s="216"/>
      <c r="K58" s="216"/>
      <c r="L58" s="216"/>
      <c r="M58" s="216"/>
      <c r="N58" s="216"/>
      <c r="O58" s="216"/>
      <c r="P58" s="238">
        <f t="shared" ref="P58:P62" si="9">SUM(D58:O58)</f>
        <v>499.34</v>
      </c>
      <c r="Q58" s="247"/>
      <c r="R58" s="247"/>
      <c r="S58" s="247"/>
      <c r="T58" s="247"/>
      <c r="U58" s="247"/>
      <c r="V58" s="247"/>
      <c r="W58" s="247"/>
      <c r="X58" s="247"/>
      <c r="Y58" s="247"/>
      <c r="Z58" s="247"/>
    </row>
    <row r="59" ht="19.5" hidden="1" customHeight="1" spans="1:26">
      <c r="A59" s="119">
        <v>2</v>
      </c>
      <c r="B59" s="217" t="s">
        <v>431</v>
      </c>
      <c r="C59" s="205">
        <v>189.98</v>
      </c>
      <c r="D59" s="218">
        <v>150.38</v>
      </c>
      <c r="E59" s="218">
        <v>129.55</v>
      </c>
      <c r="F59" s="218">
        <v>157.43</v>
      </c>
      <c r="G59" s="218"/>
      <c r="H59" s="218"/>
      <c r="I59" s="218"/>
      <c r="J59" s="218"/>
      <c r="K59" s="218"/>
      <c r="L59" s="218"/>
      <c r="M59" s="218"/>
      <c r="N59" s="218"/>
      <c r="O59" s="218"/>
      <c r="P59" s="238">
        <f t="shared" si="9"/>
        <v>437.36</v>
      </c>
      <c r="Q59" s="247"/>
      <c r="R59" s="247"/>
      <c r="S59" s="247"/>
      <c r="T59" s="247"/>
      <c r="U59" s="247"/>
      <c r="V59" s="247"/>
      <c r="W59" s="247"/>
      <c r="X59" s="247"/>
      <c r="Y59" s="247"/>
      <c r="Z59" s="247"/>
    </row>
    <row r="60" ht="19.5" hidden="1" customHeight="1" spans="1:26">
      <c r="A60" s="119">
        <v>3</v>
      </c>
      <c r="B60" s="217" t="s">
        <v>220</v>
      </c>
      <c r="C60" s="205">
        <v>206.4</v>
      </c>
      <c r="D60" s="218">
        <v>163.38</v>
      </c>
      <c r="E60" s="218">
        <v>144.48</v>
      </c>
      <c r="F60" s="218">
        <v>170.25</v>
      </c>
      <c r="G60" s="218"/>
      <c r="H60" s="218"/>
      <c r="I60" s="218"/>
      <c r="J60" s="218"/>
      <c r="K60" s="218"/>
      <c r="L60" s="218"/>
      <c r="M60" s="218"/>
      <c r="N60" s="218"/>
      <c r="O60" s="218"/>
      <c r="P60" s="238">
        <f t="shared" si="9"/>
        <v>478.11</v>
      </c>
      <c r="Q60" s="247"/>
      <c r="R60" s="247"/>
      <c r="S60" s="247"/>
      <c r="T60" s="247"/>
      <c r="U60" s="247"/>
      <c r="V60" s="247"/>
      <c r="W60" s="247"/>
      <c r="X60" s="247"/>
      <c r="Y60" s="247"/>
      <c r="Z60" s="247"/>
    </row>
    <row r="61" ht="19.5" hidden="1" customHeight="1" spans="1:26">
      <c r="A61" s="214">
        <v>4</v>
      </c>
      <c r="B61" s="217" t="s">
        <v>432</v>
      </c>
      <c r="C61" s="205">
        <v>324.23</v>
      </c>
      <c r="D61" s="218">
        <v>226.21</v>
      </c>
      <c r="E61" s="218">
        <v>215.09</v>
      </c>
      <c r="F61" s="218">
        <v>233.38</v>
      </c>
      <c r="G61" s="218"/>
      <c r="H61" s="218"/>
      <c r="I61" s="218"/>
      <c r="J61" s="218"/>
      <c r="K61" s="218"/>
      <c r="L61" s="218"/>
      <c r="M61" s="218"/>
      <c r="N61" s="218"/>
      <c r="O61" s="218"/>
      <c r="P61" s="238">
        <f t="shared" si="9"/>
        <v>674.68</v>
      </c>
      <c r="Q61" s="247"/>
      <c r="R61" s="247"/>
      <c r="S61" s="247"/>
      <c r="T61" s="247"/>
      <c r="U61" s="247"/>
      <c r="V61" s="247"/>
      <c r="W61" s="247"/>
      <c r="X61" s="247"/>
      <c r="Y61" s="247"/>
      <c r="Z61" s="247"/>
    </row>
    <row r="62" ht="19.5" hidden="1" customHeight="1" spans="1:26">
      <c r="A62" s="227">
        <v>5</v>
      </c>
      <c r="B62" s="228" t="s">
        <v>433</v>
      </c>
      <c r="C62" s="205">
        <v>206.31</v>
      </c>
      <c r="D62" s="229">
        <v>164.81</v>
      </c>
      <c r="E62" s="229">
        <v>112.94</v>
      </c>
      <c r="F62" s="229">
        <v>142.15</v>
      </c>
      <c r="G62" s="229"/>
      <c r="H62" s="229"/>
      <c r="I62" s="229"/>
      <c r="J62" s="229"/>
      <c r="K62" s="229"/>
      <c r="L62" s="229"/>
      <c r="M62" s="229"/>
      <c r="N62" s="229"/>
      <c r="O62" s="229"/>
      <c r="P62" s="238">
        <f t="shared" si="9"/>
        <v>419.9</v>
      </c>
      <c r="Q62" s="247"/>
      <c r="R62" s="247"/>
      <c r="S62" s="247"/>
      <c r="T62" s="247"/>
      <c r="U62" s="247"/>
      <c r="V62" s="247"/>
      <c r="W62" s="247"/>
      <c r="X62" s="247"/>
      <c r="Y62" s="247"/>
      <c r="Z62" s="247"/>
    </row>
    <row r="63" ht="18" hidden="1" customHeight="1" spans="1:26">
      <c r="A63" s="219" t="s">
        <v>434</v>
      </c>
      <c r="B63" s="220"/>
      <c r="C63" s="221">
        <f t="shared" ref="C63:P63" si="10">SUM(C58:C62)</f>
        <v>1114.65</v>
      </c>
      <c r="D63" s="221">
        <f t="shared" si="10"/>
        <v>878.1</v>
      </c>
      <c r="E63" s="221">
        <f t="shared" si="10"/>
        <v>752.7</v>
      </c>
      <c r="F63" s="221">
        <f t="shared" si="10"/>
        <v>878.59</v>
      </c>
      <c r="G63" s="221">
        <f t="shared" si="10"/>
        <v>0</v>
      </c>
      <c r="H63" s="221">
        <f t="shared" si="10"/>
        <v>0</v>
      </c>
      <c r="I63" s="221">
        <f t="shared" si="10"/>
        <v>0</v>
      </c>
      <c r="J63" s="221">
        <f t="shared" si="10"/>
        <v>0</v>
      </c>
      <c r="K63" s="221">
        <f t="shared" si="10"/>
        <v>0</v>
      </c>
      <c r="L63" s="221">
        <f t="shared" si="10"/>
        <v>0</v>
      </c>
      <c r="M63" s="221">
        <f t="shared" si="10"/>
        <v>0</v>
      </c>
      <c r="N63" s="221">
        <f t="shared" si="10"/>
        <v>0</v>
      </c>
      <c r="O63" s="221">
        <f t="shared" si="10"/>
        <v>0</v>
      </c>
      <c r="P63" s="221">
        <f t="shared" si="10"/>
        <v>2509.39</v>
      </c>
      <c r="Q63" s="230"/>
      <c r="R63" s="230"/>
      <c r="S63" s="230"/>
      <c r="T63" s="230"/>
      <c r="U63" s="230"/>
      <c r="V63" s="230"/>
      <c r="W63" s="230"/>
      <c r="X63" s="230"/>
      <c r="Y63" s="230"/>
      <c r="Z63" s="230"/>
    </row>
    <row r="64" ht="19.5" customHeight="1" spans="1:26">
      <c r="A64" s="214">
        <v>1</v>
      </c>
      <c r="B64" s="215" t="s">
        <v>16</v>
      </c>
      <c r="C64" s="222">
        <v>148.42</v>
      </c>
      <c r="D64" s="216">
        <v>87.67</v>
      </c>
      <c r="E64" s="216">
        <v>81.33</v>
      </c>
      <c r="F64" s="216">
        <v>93.02</v>
      </c>
      <c r="G64" s="216">
        <v>99.68</v>
      </c>
      <c r="H64" s="216">
        <v>116.93</v>
      </c>
      <c r="I64" s="216">
        <v>171.36</v>
      </c>
      <c r="J64" s="216">
        <v>115.33</v>
      </c>
      <c r="K64" s="216">
        <v>103.29</v>
      </c>
      <c r="L64" s="216">
        <v>129.014</v>
      </c>
      <c r="M64" s="216">
        <v>109.22</v>
      </c>
      <c r="N64" s="216">
        <v>106.58</v>
      </c>
      <c r="O64" s="216">
        <v>283.9</v>
      </c>
      <c r="P64" s="240">
        <f t="shared" ref="P64:P68" si="11">SUM(D64:O64)</f>
        <v>1497.324</v>
      </c>
      <c r="Q64" s="247"/>
      <c r="R64" s="248">
        <f t="shared" ref="R64:R69" si="12">O64-O46</f>
        <v>197.09</v>
      </c>
      <c r="S64" s="248">
        <f t="shared" ref="S64:S69" si="13">O64-N64</f>
        <v>177.32</v>
      </c>
      <c r="T64" s="247"/>
      <c r="U64" s="247"/>
      <c r="V64" s="247"/>
      <c r="W64" s="247"/>
      <c r="X64" s="247"/>
      <c r="Y64" s="247"/>
      <c r="Z64" s="247"/>
    </row>
    <row r="65" ht="19.5" customHeight="1" spans="1:26">
      <c r="A65" s="214">
        <v>2</v>
      </c>
      <c r="B65" s="217" t="s">
        <v>18</v>
      </c>
      <c r="C65" s="222">
        <v>113.66</v>
      </c>
      <c r="D65" s="218">
        <v>64.05</v>
      </c>
      <c r="E65" s="218">
        <v>62.6</v>
      </c>
      <c r="F65" s="218">
        <v>65.09</v>
      </c>
      <c r="G65" s="218">
        <v>67.31</v>
      </c>
      <c r="H65" s="218">
        <v>86.11</v>
      </c>
      <c r="I65" s="218">
        <v>127.19</v>
      </c>
      <c r="J65" s="216">
        <v>89.39</v>
      </c>
      <c r="K65" s="218">
        <v>92.083</v>
      </c>
      <c r="L65" s="218">
        <v>120.147</v>
      </c>
      <c r="M65" s="218">
        <v>87.56</v>
      </c>
      <c r="N65" s="218">
        <v>86.99</v>
      </c>
      <c r="O65" s="218">
        <v>111.22</v>
      </c>
      <c r="P65" s="240">
        <f t="shared" si="11"/>
        <v>1059.74</v>
      </c>
      <c r="Q65" s="247"/>
      <c r="R65" s="248">
        <f t="shared" si="12"/>
        <v>41.88</v>
      </c>
      <c r="S65" s="248">
        <f t="shared" si="13"/>
        <v>24.23</v>
      </c>
      <c r="T65" s="247"/>
      <c r="U65" s="247"/>
      <c r="V65" s="247"/>
      <c r="W65" s="247"/>
      <c r="X65" s="247"/>
      <c r="Y65" s="247"/>
      <c r="Z65" s="247"/>
    </row>
    <row r="66" ht="19.5" customHeight="1" spans="1:26">
      <c r="A66" s="214">
        <v>3</v>
      </c>
      <c r="B66" s="217" t="s">
        <v>17</v>
      </c>
      <c r="C66" s="222">
        <v>74.03</v>
      </c>
      <c r="D66" s="218">
        <v>45.22</v>
      </c>
      <c r="E66" s="218">
        <v>28.29</v>
      </c>
      <c r="F66" s="218">
        <v>31.03</v>
      </c>
      <c r="G66" s="218">
        <v>59.38</v>
      </c>
      <c r="H66" s="218">
        <v>43.96</v>
      </c>
      <c r="I66" s="218">
        <v>91.13</v>
      </c>
      <c r="J66" s="216">
        <v>47.52</v>
      </c>
      <c r="K66" s="218">
        <v>58.224</v>
      </c>
      <c r="L66" s="218">
        <v>55.252</v>
      </c>
      <c r="M66" s="218">
        <v>53.97</v>
      </c>
      <c r="N66" s="218">
        <v>36.73</v>
      </c>
      <c r="O66" s="218">
        <v>167.75</v>
      </c>
      <c r="P66" s="240">
        <f t="shared" si="11"/>
        <v>718.456</v>
      </c>
      <c r="Q66" s="247"/>
      <c r="R66" s="248">
        <f t="shared" si="12"/>
        <v>128.19</v>
      </c>
      <c r="S66" s="248">
        <f t="shared" si="13"/>
        <v>131.02</v>
      </c>
      <c r="T66" s="247"/>
      <c r="U66" s="247"/>
      <c r="V66" s="247"/>
      <c r="W66" s="247"/>
      <c r="X66" s="247"/>
      <c r="Y66" s="247"/>
      <c r="Z66" s="247"/>
    </row>
    <row r="67" ht="19.5" customHeight="1" spans="1:26">
      <c r="A67" s="214">
        <v>4</v>
      </c>
      <c r="B67" s="217" t="s">
        <v>15</v>
      </c>
      <c r="C67" s="222">
        <v>181.36</v>
      </c>
      <c r="D67" s="218">
        <v>119.88</v>
      </c>
      <c r="E67" s="218">
        <v>109.56</v>
      </c>
      <c r="F67" s="218">
        <v>93.79</v>
      </c>
      <c r="G67" s="218">
        <v>88.66</v>
      </c>
      <c r="H67" s="218">
        <v>133.99</v>
      </c>
      <c r="I67" s="218">
        <v>162.47</v>
      </c>
      <c r="J67" s="216">
        <v>173.51</v>
      </c>
      <c r="K67" s="218">
        <v>177.164</v>
      </c>
      <c r="L67" s="218">
        <v>162.567</v>
      </c>
      <c r="M67" s="218">
        <v>150.89</v>
      </c>
      <c r="N67" s="218">
        <v>138.84</v>
      </c>
      <c r="O67" s="218">
        <v>192.5</v>
      </c>
      <c r="P67" s="240">
        <f t="shared" si="11"/>
        <v>1703.821</v>
      </c>
      <c r="Q67" s="247"/>
      <c r="R67" s="248">
        <f t="shared" si="12"/>
        <v>79.38</v>
      </c>
      <c r="S67" s="248">
        <f t="shared" si="13"/>
        <v>53.66</v>
      </c>
      <c r="T67" s="247"/>
      <c r="U67" s="247"/>
      <c r="V67" s="247"/>
      <c r="W67" s="247"/>
      <c r="X67" s="247"/>
      <c r="Y67" s="247"/>
      <c r="Z67" s="247"/>
    </row>
    <row r="68" ht="19.5" customHeight="1" spans="1:26">
      <c r="A68" s="214">
        <v>5</v>
      </c>
      <c r="B68" s="217" t="s">
        <v>14</v>
      </c>
      <c r="C68" s="222">
        <v>204.71</v>
      </c>
      <c r="D68" s="218">
        <v>129.24</v>
      </c>
      <c r="E68" s="218">
        <v>168.78</v>
      </c>
      <c r="F68" s="218">
        <v>178.34</v>
      </c>
      <c r="G68" s="218">
        <v>205.8</v>
      </c>
      <c r="H68" s="218">
        <v>243.71</v>
      </c>
      <c r="I68" s="218">
        <v>241.4</v>
      </c>
      <c r="J68" s="216">
        <v>207.91</v>
      </c>
      <c r="K68" s="218">
        <v>273.49</v>
      </c>
      <c r="L68" s="218">
        <v>247.47</v>
      </c>
      <c r="M68" s="218">
        <v>169.48</v>
      </c>
      <c r="N68" s="218">
        <v>179.05</v>
      </c>
      <c r="O68" s="218">
        <v>434.34</v>
      </c>
      <c r="P68" s="240">
        <f t="shared" si="11"/>
        <v>2679.01</v>
      </c>
      <c r="Q68" s="247"/>
      <c r="R68" s="248">
        <f t="shared" si="12"/>
        <v>248.55</v>
      </c>
      <c r="S68" s="248">
        <f t="shared" si="13"/>
        <v>255.29</v>
      </c>
      <c r="T68" s="247"/>
      <c r="U68" s="247"/>
      <c r="V68" s="247"/>
      <c r="W68" s="247"/>
      <c r="X68" s="247"/>
      <c r="Y68" s="247"/>
      <c r="Z68" s="247"/>
    </row>
    <row r="69" ht="16.5" customHeight="1" spans="1:26">
      <c r="A69" s="97" t="s">
        <v>19</v>
      </c>
      <c r="B69" s="35"/>
      <c r="C69" s="223">
        <f t="shared" ref="C69:P69" si="14">SUM(C64:C68)</f>
        <v>722.18</v>
      </c>
      <c r="D69" s="100">
        <f t="shared" si="14"/>
        <v>446.06</v>
      </c>
      <c r="E69" s="100">
        <f t="shared" si="14"/>
        <v>450.56</v>
      </c>
      <c r="F69" s="100">
        <f t="shared" si="14"/>
        <v>461.27</v>
      </c>
      <c r="G69" s="100">
        <f t="shared" si="14"/>
        <v>520.83</v>
      </c>
      <c r="H69" s="100">
        <f t="shared" si="14"/>
        <v>624.7</v>
      </c>
      <c r="I69" s="100">
        <f t="shared" si="14"/>
        <v>793.55</v>
      </c>
      <c r="J69" s="100">
        <f t="shared" si="14"/>
        <v>633.66</v>
      </c>
      <c r="K69" s="100">
        <f t="shared" si="14"/>
        <v>704.251</v>
      </c>
      <c r="L69" s="100">
        <f t="shared" si="14"/>
        <v>714.45</v>
      </c>
      <c r="M69" s="100">
        <f t="shared" si="14"/>
        <v>571.12</v>
      </c>
      <c r="N69" s="100">
        <f t="shared" si="14"/>
        <v>548.19</v>
      </c>
      <c r="O69" s="100">
        <f t="shared" si="14"/>
        <v>1189.71</v>
      </c>
      <c r="P69" s="242">
        <f t="shared" si="14"/>
        <v>7658.351</v>
      </c>
      <c r="Q69" s="230"/>
      <c r="R69" s="248">
        <f t="shared" si="12"/>
        <v>695.09</v>
      </c>
      <c r="S69" s="248">
        <f t="shared" si="13"/>
        <v>641.52</v>
      </c>
      <c r="T69" s="230"/>
      <c r="U69" s="230"/>
      <c r="V69" s="230"/>
      <c r="W69" s="230"/>
      <c r="X69" s="230"/>
      <c r="Y69" s="230"/>
      <c r="Z69" s="230"/>
    </row>
    <row r="70" ht="19.5" hidden="1" customHeight="1" spans="1:26">
      <c r="A70" s="97" t="s">
        <v>460</v>
      </c>
      <c r="B70" s="35"/>
      <c r="C70" s="100">
        <f t="shared" ref="C70:I70" si="15">C63+C69</f>
        <v>1836.83</v>
      </c>
      <c r="D70" s="100">
        <f t="shared" si="15"/>
        <v>1324.16</v>
      </c>
      <c r="E70" s="100">
        <f t="shared" si="15"/>
        <v>1203.26</v>
      </c>
      <c r="F70" s="100">
        <f t="shared" si="15"/>
        <v>1339.86</v>
      </c>
      <c r="G70" s="100">
        <f t="shared" si="15"/>
        <v>520.83</v>
      </c>
      <c r="H70" s="100">
        <f t="shared" si="15"/>
        <v>624.7</v>
      </c>
      <c r="I70" s="100">
        <f t="shared" si="15"/>
        <v>793.55</v>
      </c>
      <c r="J70" s="100"/>
      <c r="K70" s="100">
        <f t="shared" ref="K70:P70" si="16">K63+K69</f>
        <v>704.251</v>
      </c>
      <c r="L70" s="100">
        <f t="shared" si="16"/>
        <v>714.45</v>
      </c>
      <c r="M70" s="100">
        <f t="shared" si="16"/>
        <v>571.12</v>
      </c>
      <c r="N70" s="100">
        <f t="shared" si="16"/>
        <v>548.19</v>
      </c>
      <c r="O70" s="100">
        <f t="shared" si="16"/>
        <v>1189.71</v>
      </c>
      <c r="P70" s="224">
        <f t="shared" si="16"/>
        <v>10167.741</v>
      </c>
      <c r="Q70" s="230"/>
      <c r="R70" s="230"/>
      <c r="S70" s="230"/>
      <c r="T70" s="230"/>
      <c r="U70" s="230"/>
      <c r="V70" s="230"/>
      <c r="W70" s="230"/>
      <c r="X70" s="230"/>
      <c r="Y70" s="230"/>
      <c r="Z70" s="230"/>
    </row>
    <row r="71" ht="15.75" customHeight="1" spans="1:26">
      <c r="A71" s="200"/>
      <c r="B71" s="200"/>
      <c r="C71" s="200"/>
      <c r="D71" s="200"/>
      <c r="E71" s="200"/>
      <c r="F71" s="200"/>
      <c r="G71" s="200"/>
      <c r="H71" s="200"/>
      <c r="I71" s="200"/>
      <c r="J71" s="200"/>
      <c r="K71" s="200"/>
      <c r="L71" s="200"/>
      <c r="M71" s="200"/>
      <c r="N71" s="200"/>
      <c r="O71" s="200"/>
      <c r="P71" s="230"/>
      <c r="Q71" s="200"/>
      <c r="R71" s="200"/>
      <c r="S71" s="200"/>
      <c r="T71" s="200"/>
      <c r="U71" s="200"/>
      <c r="V71" s="200"/>
      <c r="W71" s="200"/>
      <c r="X71" s="200"/>
      <c r="Y71" s="200"/>
      <c r="Z71" s="200"/>
    </row>
    <row r="72" ht="15.75" customHeight="1" spans="1:26">
      <c r="A72" s="200"/>
      <c r="B72" s="250" t="s">
        <v>474</v>
      </c>
      <c r="D72" s="200"/>
      <c r="E72" s="200"/>
      <c r="F72" s="200"/>
      <c r="G72" s="200"/>
      <c r="H72" s="200"/>
      <c r="I72" s="200"/>
      <c r="J72" s="200"/>
      <c r="K72" s="200"/>
      <c r="L72" s="200"/>
      <c r="M72" s="200"/>
      <c r="N72" s="200"/>
      <c r="O72" s="200"/>
      <c r="P72" s="230"/>
      <c r="Q72" s="200"/>
      <c r="R72" s="200"/>
      <c r="S72" s="200"/>
      <c r="T72" s="200"/>
      <c r="U72" s="200"/>
      <c r="V72" s="200"/>
      <c r="W72" s="200"/>
      <c r="X72" s="200"/>
      <c r="Y72" s="200"/>
      <c r="Z72" s="200"/>
    </row>
    <row r="73" ht="15.75" customHeight="1" spans="1:26">
      <c r="A73" s="200"/>
      <c r="D73" s="244">
        <f t="shared" ref="D73:O73" si="17">D69-D51</f>
        <v>3.92000000000002</v>
      </c>
      <c r="E73" s="244">
        <f t="shared" si="17"/>
        <v>34.66</v>
      </c>
      <c r="F73" s="244">
        <f t="shared" si="17"/>
        <v>44.01</v>
      </c>
      <c r="G73" s="244">
        <f t="shared" si="17"/>
        <v>-51.85</v>
      </c>
      <c r="H73" s="244">
        <f t="shared" si="17"/>
        <v>44.01</v>
      </c>
      <c r="I73" s="244">
        <f t="shared" si="17"/>
        <v>208.69</v>
      </c>
      <c r="J73" s="244">
        <f t="shared" si="17"/>
        <v>137.69</v>
      </c>
      <c r="K73" s="244">
        <f t="shared" si="17"/>
        <v>199.791</v>
      </c>
      <c r="L73" s="244">
        <f t="shared" si="17"/>
        <v>111.77</v>
      </c>
      <c r="M73" s="244">
        <f t="shared" si="17"/>
        <v>59.8100000000001</v>
      </c>
      <c r="N73" s="244">
        <f t="shared" si="17"/>
        <v>95.35</v>
      </c>
      <c r="O73" s="244">
        <f t="shared" si="17"/>
        <v>695.09</v>
      </c>
      <c r="P73" s="230"/>
      <c r="Q73" s="200"/>
      <c r="R73" s="200"/>
      <c r="S73" s="200"/>
      <c r="T73" s="200"/>
      <c r="U73" s="200"/>
      <c r="V73" s="200"/>
      <c r="W73" s="200"/>
      <c r="X73" s="200"/>
      <c r="Y73" s="200"/>
      <c r="Z73" s="200"/>
    </row>
    <row r="74" ht="15.75" customHeight="1" spans="1:26">
      <c r="A74" s="200"/>
      <c r="B74" s="200"/>
      <c r="C74" s="200"/>
      <c r="D74" s="200"/>
      <c r="E74" s="200"/>
      <c r="F74" s="200"/>
      <c r="G74" s="200"/>
      <c r="H74" s="200"/>
      <c r="I74" s="200"/>
      <c r="J74" s="200"/>
      <c r="K74" s="200"/>
      <c r="L74" s="200"/>
      <c r="M74" s="200"/>
      <c r="N74" s="200"/>
      <c r="O74" s="200"/>
      <c r="P74" s="230"/>
      <c r="Q74" s="200"/>
      <c r="R74" s="200"/>
      <c r="S74" s="200"/>
      <c r="T74" s="200"/>
      <c r="U74" s="200"/>
      <c r="V74" s="200"/>
      <c r="W74" s="200"/>
      <c r="X74" s="200"/>
      <c r="Y74" s="200"/>
      <c r="Z74" s="200"/>
    </row>
    <row r="75" ht="22.5" customHeight="1" spans="1:26">
      <c r="A75" s="226" t="s">
        <v>590</v>
      </c>
      <c r="Q75" s="247"/>
      <c r="R75" s="247"/>
      <c r="S75" s="247"/>
      <c r="T75" s="248"/>
      <c r="U75" s="247"/>
      <c r="V75" s="247"/>
      <c r="W75" s="247"/>
      <c r="X75" s="247"/>
      <c r="Y75" s="247"/>
      <c r="Z75" s="247"/>
    </row>
    <row r="76" ht="7.5" customHeight="1" spans="1:26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92"/>
      <c r="Q76" s="247"/>
      <c r="R76" s="247"/>
      <c r="S76" s="247"/>
      <c r="T76" s="247"/>
      <c r="U76" s="247"/>
      <c r="V76" s="247"/>
      <c r="W76" s="247"/>
      <c r="X76" s="247"/>
      <c r="Y76" s="247"/>
      <c r="Z76" s="247"/>
    </row>
    <row r="77" ht="25.5" customHeight="1" spans="1:26">
      <c r="A77" s="212" t="s">
        <v>169</v>
      </c>
      <c r="B77" s="212" t="s">
        <v>83</v>
      </c>
      <c r="C77" s="212" t="s">
        <v>417</v>
      </c>
      <c r="D77" s="212" t="s">
        <v>476</v>
      </c>
      <c r="E77" s="212" t="s">
        <v>477</v>
      </c>
      <c r="F77" s="212" t="s">
        <v>478</v>
      </c>
      <c r="G77" s="212" t="s">
        <v>479</v>
      </c>
      <c r="H77" s="212" t="s">
        <v>591</v>
      </c>
      <c r="I77" s="212" t="s">
        <v>481</v>
      </c>
      <c r="J77" s="212" t="s">
        <v>482</v>
      </c>
      <c r="K77" s="212" t="s">
        <v>483</v>
      </c>
      <c r="L77" s="212" t="s">
        <v>484</v>
      </c>
      <c r="M77" s="212" t="s">
        <v>485</v>
      </c>
      <c r="N77" s="212" t="s">
        <v>486</v>
      </c>
      <c r="O77" s="212" t="s">
        <v>487</v>
      </c>
      <c r="P77" s="212" t="s">
        <v>6</v>
      </c>
      <c r="Q77" s="246"/>
      <c r="R77" s="246" t="s">
        <v>588</v>
      </c>
      <c r="S77" s="246" t="s">
        <v>589</v>
      </c>
      <c r="T77" s="246"/>
      <c r="U77" s="246"/>
      <c r="V77" s="246"/>
      <c r="W77" s="246"/>
      <c r="X77" s="246"/>
      <c r="Y77" s="246"/>
      <c r="Z77" s="246"/>
    </row>
    <row r="78" ht="5.25" customHeight="1" spans="1:26">
      <c r="A78" s="213"/>
      <c r="B78" s="213"/>
      <c r="C78" s="213"/>
      <c r="D78" s="213"/>
      <c r="E78" s="213"/>
      <c r="F78" s="213"/>
      <c r="G78" s="213"/>
      <c r="H78" s="213"/>
      <c r="I78" s="213"/>
      <c r="J78" s="213"/>
      <c r="K78" s="213"/>
      <c r="L78" s="213"/>
      <c r="M78" s="213"/>
      <c r="N78" s="213"/>
      <c r="O78" s="213"/>
      <c r="P78" s="237"/>
      <c r="Q78" s="247"/>
      <c r="R78" s="247"/>
      <c r="S78" s="247"/>
      <c r="T78" s="247"/>
      <c r="U78" s="247"/>
      <c r="V78" s="247"/>
      <c r="W78" s="247"/>
      <c r="X78" s="247"/>
      <c r="Y78" s="247"/>
      <c r="Z78" s="247"/>
    </row>
    <row r="79" ht="19.5" hidden="1" customHeight="1" spans="1:26">
      <c r="A79" s="214">
        <v>1</v>
      </c>
      <c r="B79" s="215" t="s">
        <v>430</v>
      </c>
      <c r="C79" s="208">
        <v>187.73</v>
      </c>
      <c r="D79" s="216">
        <v>173.32</v>
      </c>
      <c r="E79" s="216">
        <v>150.64</v>
      </c>
      <c r="F79" s="216">
        <v>175.38</v>
      </c>
      <c r="G79" s="216"/>
      <c r="H79" s="216"/>
      <c r="I79" s="216"/>
      <c r="J79" s="216"/>
      <c r="K79" s="216"/>
      <c r="L79" s="216"/>
      <c r="M79" s="216"/>
      <c r="N79" s="216"/>
      <c r="O79" s="216"/>
      <c r="P79" s="238">
        <f t="shared" ref="P79:P83" si="18">SUM(D79:O79)</f>
        <v>499.34</v>
      </c>
      <c r="Q79" s="247"/>
      <c r="R79" s="247"/>
      <c r="S79" s="247"/>
      <c r="T79" s="247"/>
      <c r="U79" s="247"/>
      <c r="V79" s="247"/>
      <c r="W79" s="247"/>
      <c r="X79" s="247"/>
      <c r="Y79" s="247"/>
      <c r="Z79" s="247"/>
    </row>
    <row r="80" ht="19.5" hidden="1" customHeight="1" spans="1:26">
      <c r="A80" s="119">
        <v>2</v>
      </c>
      <c r="B80" s="217" t="s">
        <v>431</v>
      </c>
      <c r="C80" s="205">
        <v>189.98</v>
      </c>
      <c r="D80" s="218">
        <v>150.38</v>
      </c>
      <c r="E80" s="218">
        <v>129.55</v>
      </c>
      <c r="F80" s="218">
        <v>157.43</v>
      </c>
      <c r="G80" s="218"/>
      <c r="H80" s="218"/>
      <c r="I80" s="218"/>
      <c r="J80" s="218"/>
      <c r="K80" s="218"/>
      <c r="L80" s="218"/>
      <c r="M80" s="218"/>
      <c r="N80" s="218"/>
      <c r="O80" s="218"/>
      <c r="P80" s="238">
        <f t="shared" si="18"/>
        <v>437.36</v>
      </c>
      <c r="Q80" s="247"/>
      <c r="R80" s="247"/>
      <c r="S80" s="247"/>
      <c r="T80" s="247"/>
      <c r="U80" s="247"/>
      <c r="V80" s="247"/>
      <c r="W80" s="247"/>
      <c r="X80" s="247"/>
      <c r="Y80" s="247"/>
      <c r="Z80" s="247"/>
    </row>
    <row r="81" ht="19.5" hidden="1" customHeight="1" spans="1:26">
      <c r="A81" s="119">
        <v>3</v>
      </c>
      <c r="B81" s="217" t="s">
        <v>220</v>
      </c>
      <c r="C81" s="205">
        <v>206.4</v>
      </c>
      <c r="D81" s="218">
        <v>163.38</v>
      </c>
      <c r="E81" s="218">
        <v>144.48</v>
      </c>
      <c r="F81" s="218">
        <v>170.25</v>
      </c>
      <c r="G81" s="218"/>
      <c r="H81" s="218"/>
      <c r="I81" s="218"/>
      <c r="J81" s="218"/>
      <c r="K81" s="218"/>
      <c r="L81" s="218"/>
      <c r="M81" s="218"/>
      <c r="N81" s="218"/>
      <c r="O81" s="218"/>
      <c r="P81" s="238">
        <f t="shared" si="18"/>
        <v>478.11</v>
      </c>
      <c r="Q81" s="247"/>
      <c r="R81" s="247"/>
      <c r="S81" s="247"/>
      <c r="T81" s="247"/>
      <c r="U81" s="247"/>
      <c r="V81" s="247"/>
      <c r="W81" s="247"/>
      <c r="X81" s="247"/>
      <c r="Y81" s="247"/>
      <c r="Z81" s="247"/>
    </row>
    <row r="82" ht="19.5" hidden="1" customHeight="1" spans="1:26">
      <c r="A82" s="214">
        <v>4</v>
      </c>
      <c r="B82" s="217" t="s">
        <v>432</v>
      </c>
      <c r="C82" s="205">
        <v>324.23</v>
      </c>
      <c r="D82" s="218">
        <v>226.21</v>
      </c>
      <c r="E82" s="218">
        <v>215.09</v>
      </c>
      <c r="F82" s="218">
        <v>233.38</v>
      </c>
      <c r="G82" s="218"/>
      <c r="H82" s="218"/>
      <c r="I82" s="218"/>
      <c r="J82" s="218"/>
      <c r="K82" s="218"/>
      <c r="L82" s="218"/>
      <c r="M82" s="218"/>
      <c r="N82" s="218"/>
      <c r="O82" s="218"/>
      <c r="P82" s="238">
        <f t="shared" si="18"/>
        <v>674.68</v>
      </c>
      <c r="Q82" s="247"/>
      <c r="R82" s="247"/>
      <c r="S82" s="247"/>
      <c r="T82" s="247"/>
      <c r="U82" s="247"/>
      <c r="V82" s="247"/>
      <c r="W82" s="247"/>
      <c r="X82" s="247"/>
      <c r="Y82" s="247"/>
      <c r="Z82" s="247"/>
    </row>
    <row r="83" ht="19.5" hidden="1" customHeight="1" spans="1:26">
      <c r="A83" s="227">
        <v>5</v>
      </c>
      <c r="B83" s="228" t="s">
        <v>433</v>
      </c>
      <c r="C83" s="205">
        <v>206.31</v>
      </c>
      <c r="D83" s="229">
        <v>164.81</v>
      </c>
      <c r="E83" s="229">
        <v>112.94</v>
      </c>
      <c r="F83" s="229">
        <v>142.15</v>
      </c>
      <c r="G83" s="229"/>
      <c r="H83" s="229"/>
      <c r="I83" s="229"/>
      <c r="J83" s="229"/>
      <c r="K83" s="229"/>
      <c r="L83" s="229"/>
      <c r="M83" s="229"/>
      <c r="N83" s="229"/>
      <c r="O83" s="229"/>
      <c r="P83" s="238">
        <f t="shared" si="18"/>
        <v>419.9</v>
      </c>
      <c r="Q83" s="247"/>
      <c r="R83" s="247"/>
      <c r="S83" s="247"/>
      <c r="T83" s="247"/>
      <c r="U83" s="247"/>
      <c r="V83" s="247"/>
      <c r="W83" s="247"/>
      <c r="X83" s="247"/>
      <c r="Y83" s="247"/>
      <c r="Z83" s="247"/>
    </row>
    <row r="84" ht="18" hidden="1" customHeight="1" spans="1:26">
      <c r="A84" s="219" t="s">
        <v>434</v>
      </c>
      <c r="B84" s="220"/>
      <c r="C84" s="221">
        <f t="shared" ref="C84:P84" si="19">SUM(C79:C83)</f>
        <v>1114.65</v>
      </c>
      <c r="D84" s="221">
        <f t="shared" si="19"/>
        <v>878.1</v>
      </c>
      <c r="E84" s="221">
        <f t="shared" si="19"/>
        <v>752.7</v>
      </c>
      <c r="F84" s="221">
        <f t="shared" si="19"/>
        <v>878.59</v>
      </c>
      <c r="G84" s="221">
        <f t="shared" si="19"/>
        <v>0</v>
      </c>
      <c r="H84" s="221">
        <f t="shared" si="19"/>
        <v>0</v>
      </c>
      <c r="I84" s="221">
        <f t="shared" si="19"/>
        <v>0</v>
      </c>
      <c r="J84" s="221">
        <f t="shared" si="19"/>
        <v>0</v>
      </c>
      <c r="K84" s="221">
        <f t="shared" si="19"/>
        <v>0</v>
      </c>
      <c r="L84" s="221">
        <f t="shared" si="19"/>
        <v>0</v>
      </c>
      <c r="M84" s="221">
        <f t="shared" si="19"/>
        <v>0</v>
      </c>
      <c r="N84" s="221">
        <f t="shared" si="19"/>
        <v>0</v>
      </c>
      <c r="O84" s="221">
        <f t="shared" si="19"/>
        <v>0</v>
      </c>
      <c r="P84" s="221">
        <f t="shared" si="19"/>
        <v>2509.39</v>
      </c>
      <c r="Q84" s="230"/>
      <c r="R84" s="230"/>
      <c r="S84" s="230"/>
      <c r="T84" s="230"/>
      <c r="U84" s="230"/>
      <c r="V84" s="230"/>
      <c r="W84" s="230"/>
      <c r="X84" s="230"/>
      <c r="Y84" s="230"/>
      <c r="Z84" s="230"/>
    </row>
    <row r="85" ht="19.5" customHeight="1" spans="1:26">
      <c r="A85" s="214">
        <v>1</v>
      </c>
      <c r="B85" s="215" t="s">
        <v>16</v>
      </c>
      <c r="C85" s="222">
        <v>199.01</v>
      </c>
      <c r="D85" s="214">
        <v>83.13</v>
      </c>
      <c r="E85" s="216">
        <v>92.18</v>
      </c>
      <c r="F85" s="216">
        <v>110.35</v>
      </c>
      <c r="G85" s="216">
        <v>134.64</v>
      </c>
      <c r="H85" s="216">
        <v>147.54</v>
      </c>
      <c r="I85" s="216">
        <v>158.06</v>
      </c>
      <c r="J85" s="216">
        <v>121.44</v>
      </c>
      <c r="K85" s="205">
        <v>124.599549</v>
      </c>
      <c r="L85" s="205">
        <v>158.7583562</v>
      </c>
      <c r="M85" s="216">
        <v>119.13</v>
      </c>
      <c r="N85" s="216">
        <v>105.6151011</v>
      </c>
      <c r="O85" s="216">
        <v>127.03</v>
      </c>
      <c r="P85" s="240">
        <f t="shared" ref="P85:P89" si="20">SUM(D85:O85)</f>
        <v>1482.4730063</v>
      </c>
      <c r="Q85" s="247"/>
      <c r="R85" s="248">
        <f t="shared" ref="R85:R90" si="21">N85-N64</f>
        <v>-0.964898899999994</v>
      </c>
      <c r="S85" s="248">
        <f t="shared" ref="S85:S90" si="22">N85-M85</f>
        <v>-13.5148989</v>
      </c>
      <c r="T85" s="247"/>
      <c r="U85" s="247"/>
      <c r="V85" s="247"/>
      <c r="W85" s="247"/>
      <c r="X85" s="247"/>
      <c r="Y85" s="247"/>
      <c r="Z85" s="247"/>
    </row>
    <row r="86" ht="19.5" customHeight="1" spans="1:26">
      <c r="A86" s="214">
        <v>2</v>
      </c>
      <c r="B86" s="217" t="s">
        <v>18</v>
      </c>
      <c r="C86" s="222">
        <v>116.79</v>
      </c>
      <c r="D86" s="119">
        <v>73.26</v>
      </c>
      <c r="E86" s="218">
        <v>66.35</v>
      </c>
      <c r="F86" s="218">
        <v>91.86</v>
      </c>
      <c r="G86" s="218">
        <v>119.64</v>
      </c>
      <c r="H86" s="218">
        <v>97.77</v>
      </c>
      <c r="I86" s="218">
        <v>108.1</v>
      </c>
      <c r="J86" s="216">
        <v>114.76</v>
      </c>
      <c r="K86" s="205">
        <v>102.565892</v>
      </c>
      <c r="L86" s="205">
        <v>113.5701789</v>
      </c>
      <c r="M86" s="218">
        <v>102.04</v>
      </c>
      <c r="N86" s="218">
        <v>75.0225872</v>
      </c>
      <c r="O86" s="218">
        <v>91.54</v>
      </c>
      <c r="P86" s="240">
        <f t="shared" si="20"/>
        <v>1156.4786581</v>
      </c>
      <c r="Q86" s="247"/>
      <c r="R86" s="248">
        <f t="shared" si="21"/>
        <v>-11.9674128</v>
      </c>
      <c r="S86" s="248">
        <f t="shared" si="22"/>
        <v>-27.0174128</v>
      </c>
      <c r="T86" s="247"/>
      <c r="U86" s="247"/>
      <c r="V86" s="247"/>
      <c r="W86" s="247"/>
      <c r="X86" s="247"/>
      <c r="Y86" s="247"/>
      <c r="Z86" s="247"/>
    </row>
    <row r="87" ht="19.5" customHeight="1" spans="1:26">
      <c r="A87" s="214">
        <v>3</v>
      </c>
      <c r="B87" s="217" t="s">
        <v>17</v>
      </c>
      <c r="C87" s="222">
        <v>85.3</v>
      </c>
      <c r="D87" s="119">
        <v>44.42</v>
      </c>
      <c r="E87" s="218">
        <v>41.42</v>
      </c>
      <c r="F87" s="218">
        <v>49.02</v>
      </c>
      <c r="G87" s="218">
        <v>60.99</v>
      </c>
      <c r="H87" s="218">
        <v>75.81</v>
      </c>
      <c r="I87" s="218">
        <v>72.27</v>
      </c>
      <c r="J87" s="216">
        <v>55.1</v>
      </c>
      <c r="K87" s="205">
        <v>57.5848629</v>
      </c>
      <c r="L87" s="205">
        <v>57.4590761</v>
      </c>
      <c r="M87" s="218">
        <v>53.63</v>
      </c>
      <c r="N87" s="218">
        <v>50.7326275</v>
      </c>
      <c r="O87" s="218">
        <v>75.5</v>
      </c>
      <c r="P87" s="240">
        <f t="shared" si="20"/>
        <v>693.9365665</v>
      </c>
      <c r="Q87" s="247"/>
      <c r="R87" s="248">
        <f t="shared" si="21"/>
        <v>14.0026275</v>
      </c>
      <c r="S87" s="248">
        <f t="shared" si="22"/>
        <v>-2.8973725</v>
      </c>
      <c r="T87" s="247"/>
      <c r="U87" s="247"/>
      <c r="V87" s="247"/>
      <c r="W87" s="247"/>
      <c r="X87" s="247"/>
      <c r="Y87" s="247"/>
      <c r="Z87" s="247"/>
    </row>
    <row r="88" ht="19.5" customHeight="1" spans="1:26">
      <c r="A88" s="214">
        <v>4</v>
      </c>
      <c r="B88" s="217" t="s">
        <v>15</v>
      </c>
      <c r="C88" s="222">
        <v>207.94</v>
      </c>
      <c r="D88" s="218">
        <v>101.21</v>
      </c>
      <c r="E88" s="218">
        <v>129.86</v>
      </c>
      <c r="F88" s="218">
        <v>159.67</v>
      </c>
      <c r="G88" s="218">
        <v>138.15</v>
      </c>
      <c r="H88" s="218">
        <v>147.58</v>
      </c>
      <c r="I88" s="218">
        <v>157.65</v>
      </c>
      <c r="J88" s="216">
        <v>132.9</v>
      </c>
      <c r="K88" s="205">
        <v>157.5542814</v>
      </c>
      <c r="L88" s="205">
        <v>166.9399555</v>
      </c>
      <c r="M88" s="218">
        <v>152.17</v>
      </c>
      <c r="N88" s="218">
        <v>146.5523028</v>
      </c>
      <c r="O88" s="218">
        <v>130.83</v>
      </c>
      <c r="P88" s="240">
        <f t="shared" si="20"/>
        <v>1721.0665397</v>
      </c>
      <c r="Q88" s="247"/>
      <c r="R88" s="248">
        <f t="shared" si="21"/>
        <v>7.7123028</v>
      </c>
      <c r="S88" s="248">
        <f t="shared" si="22"/>
        <v>-5.61769719999998</v>
      </c>
      <c r="T88" s="247"/>
      <c r="U88" s="247"/>
      <c r="V88" s="247"/>
      <c r="W88" s="247"/>
      <c r="X88" s="247"/>
      <c r="Y88" s="247"/>
      <c r="Z88" s="247"/>
    </row>
    <row r="89" ht="19.5" customHeight="1" spans="1:26">
      <c r="A89" s="214">
        <v>5</v>
      </c>
      <c r="B89" s="217" t="s">
        <v>14</v>
      </c>
      <c r="C89" s="222">
        <v>239.76</v>
      </c>
      <c r="D89" s="119">
        <v>129.16</v>
      </c>
      <c r="E89" s="218">
        <v>188.29</v>
      </c>
      <c r="F89" s="218">
        <v>213.09</v>
      </c>
      <c r="G89" s="53">
        <v>216.79</v>
      </c>
      <c r="H89" s="218">
        <v>260.67</v>
      </c>
      <c r="I89" s="218">
        <v>247.75</v>
      </c>
      <c r="J89" s="216">
        <v>243.79</v>
      </c>
      <c r="K89" s="205">
        <v>258.4779412</v>
      </c>
      <c r="L89" s="205">
        <v>232.5065549</v>
      </c>
      <c r="M89" s="218">
        <v>207.14</v>
      </c>
      <c r="N89" s="218">
        <v>230.5140774</v>
      </c>
      <c r="O89" s="218">
        <v>246.24</v>
      </c>
      <c r="P89" s="240">
        <f t="shared" si="20"/>
        <v>2674.4185735</v>
      </c>
      <c r="Q89" s="247"/>
      <c r="R89" s="248">
        <f t="shared" si="21"/>
        <v>51.4640774</v>
      </c>
      <c r="S89" s="248">
        <f t="shared" si="22"/>
        <v>23.3740774</v>
      </c>
      <c r="T89" s="247"/>
      <c r="U89" s="247"/>
      <c r="V89" s="247"/>
      <c r="W89" s="247"/>
      <c r="X89" s="247"/>
      <c r="Y89" s="247"/>
      <c r="Z89" s="247"/>
    </row>
    <row r="90" ht="16.5" customHeight="1" spans="1:26">
      <c r="A90" s="97" t="s">
        <v>19</v>
      </c>
      <c r="B90" s="35"/>
      <c r="C90" s="223">
        <f t="shared" ref="C90:P90" si="23">SUM(C85:C89)</f>
        <v>848.8</v>
      </c>
      <c r="D90" s="98">
        <f t="shared" si="23"/>
        <v>431.18</v>
      </c>
      <c r="E90" s="100">
        <f t="shared" si="23"/>
        <v>518.1</v>
      </c>
      <c r="F90" s="100">
        <f t="shared" si="23"/>
        <v>623.99</v>
      </c>
      <c r="G90" s="100">
        <f t="shared" si="23"/>
        <v>670.21</v>
      </c>
      <c r="H90" s="100">
        <f t="shared" si="23"/>
        <v>729.37</v>
      </c>
      <c r="I90" s="100">
        <f t="shared" si="23"/>
        <v>743.83</v>
      </c>
      <c r="J90" s="100">
        <f t="shared" si="23"/>
        <v>667.99</v>
      </c>
      <c r="K90" s="100">
        <f t="shared" si="23"/>
        <v>700.7825265</v>
      </c>
      <c r="L90" s="100">
        <f t="shared" si="23"/>
        <v>729.2341216</v>
      </c>
      <c r="M90" s="100">
        <f t="shared" si="23"/>
        <v>634.11</v>
      </c>
      <c r="N90" s="100">
        <f t="shared" si="23"/>
        <v>608.436696</v>
      </c>
      <c r="O90" s="100">
        <f t="shared" si="23"/>
        <v>671.14</v>
      </c>
      <c r="P90" s="242">
        <f t="shared" si="23"/>
        <v>7728.3733441</v>
      </c>
      <c r="Q90" s="230"/>
      <c r="R90" s="248">
        <f t="shared" si="21"/>
        <v>60.2466959999999</v>
      </c>
      <c r="S90" s="248">
        <f t="shared" si="22"/>
        <v>-25.673304</v>
      </c>
      <c r="T90" s="230"/>
      <c r="U90" s="230"/>
      <c r="V90" s="230"/>
      <c r="W90" s="230"/>
      <c r="X90" s="230"/>
      <c r="Y90" s="230"/>
      <c r="Z90" s="230"/>
    </row>
    <row r="91" ht="15.75" customHeight="1" spans="1:26">
      <c r="A91" s="200"/>
      <c r="B91" s="200"/>
      <c r="C91" s="200"/>
      <c r="D91" s="200"/>
      <c r="E91" s="200"/>
      <c r="F91" s="200"/>
      <c r="G91" s="200"/>
      <c r="H91" s="200"/>
      <c r="I91" s="200"/>
      <c r="J91" s="200"/>
      <c r="K91" s="200"/>
      <c r="L91" s="200"/>
      <c r="M91" s="200"/>
      <c r="N91" s="200"/>
      <c r="O91" s="200"/>
      <c r="P91" s="230"/>
      <c r="Q91" s="200"/>
      <c r="R91" s="200"/>
      <c r="S91" s="200"/>
      <c r="T91" s="200"/>
      <c r="U91" s="200"/>
      <c r="V91" s="200"/>
      <c r="W91" s="200"/>
      <c r="X91" s="200"/>
      <c r="Y91" s="200"/>
      <c r="Z91" s="200"/>
    </row>
    <row r="92" ht="15.75" customHeight="1" spans="1:26">
      <c r="A92" s="200"/>
      <c r="B92" s="250" t="s">
        <v>474</v>
      </c>
      <c r="D92" s="244">
        <f t="shared" ref="D92:O92" si="24">D90-D69</f>
        <v>-14.8800000000001</v>
      </c>
      <c r="E92" s="244">
        <f t="shared" si="24"/>
        <v>67.5400000000001</v>
      </c>
      <c r="F92" s="244">
        <f t="shared" si="24"/>
        <v>162.72</v>
      </c>
      <c r="G92" s="244">
        <f t="shared" si="24"/>
        <v>149.38</v>
      </c>
      <c r="H92" s="244">
        <f t="shared" si="24"/>
        <v>104.67</v>
      </c>
      <c r="I92" s="244">
        <f t="shared" si="24"/>
        <v>-49.72</v>
      </c>
      <c r="J92" s="244">
        <f t="shared" si="24"/>
        <v>34.33</v>
      </c>
      <c r="K92" s="244">
        <f t="shared" si="24"/>
        <v>-3.46847350000007</v>
      </c>
      <c r="L92" s="244">
        <f t="shared" si="24"/>
        <v>14.7841215999999</v>
      </c>
      <c r="M92" s="244">
        <f t="shared" si="24"/>
        <v>62.99</v>
      </c>
      <c r="N92" s="244">
        <f t="shared" si="24"/>
        <v>60.2466959999999</v>
      </c>
      <c r="O92" s="244">
        <f t="shared" si="24"/>
        <v>-518.57</v>
      </c>
      <c r="P92" s="230"/>
      <c r="Q92" s="200"/>
      <c r="R92" s="200"/>
      <c r="S92" s="200"/>
      <c r="T92" s="200"/>
      <c r="U92" s="200"/>
      <c r="V92" s="200"/>
      <c r="W92" s="200"/>
      <c r="X92" s="200"/>
      <c r="Y92" s="200"/>
      <c r="Z92" s="200"/>
    </row>
    <row r="93" ht="15.75" customHeight="1" spans="1:26">
      <c r="A93" s="200"/>
      <c r="D93" s="200"/>
      <c r="E93" s="200"/>
      <c r="F93" s="200"/>
      <c r="G93" s="200"/>
      <c r="H93" s="200"/>
      <c r="I93" s="200"/>
      <c r="J93" s="200"/>
      <c r="K93" s="200"/>
      <c r="L93" s="200"/>
      <c r="M93" s="200"/>
      <c r="N93" s="200"/>
      <c r="O93" s="200"/>
      <c r="P93" s="230"/>
      <c r="Q93" s="200"/>
      <c r="R93" s="200"/>
      <c r="S93" s="200"/>
      <c r="T93" s="200"/>
      <c r="U93" s="200"/>
      <c r="V93" s="200"/>
      <c r="W93" s="200"/>
      <c r="X93" s="200"/>
      <c r="Y93" s="200"/>
      <c r="Z93" s="200"/>
    </row>
    <row r="94" ht="15.75" customHeight="1" spans="1:26">
      <c r="A94" s="200"/>
      <c r="B94" s="200"/>
      <c r="C94" s="200"/>
      <c r="D94" s="200"/>
      <c r="E94" s="200"/>
      <c r="F94" s="200"/>
      <c r="G94" s="200"/>
      <c r="H94" s="200"/>
      <c r="I94" s="200"/>
      <c r="J94" s="200"/>
      <c r="K94" s="200"/>
      <c r="L94" s="200"/>
      <c r="M94" s="200"/>
      <c r="N94" s="200"/>
      <c r="O94" s="200"/>
      <c r="P94" s="230"/>
      <c r="Q94" s="200"/>
      <c r="R94" s="200"/>
      <c r="S94" s="200"/>
      <c r="T94" s="200"/>
      <c r="U94" s="200"/>
      <c r="V94" s="200"/>
      <c r="W94" s="200"/>
      <c r="X94" s="200"/>
      <c r="Y94" s="200"/>
      <c r="Z94" s="200"/>
    </row>
    <row r="95" ht="15.75" customHeight="1" spans="1:26">
      <c r="A95" s="200"/>
      <c r="B95" s="200"/>
      <c r="C95" s="200"/>
      <c r="D95" s="200"/>
      <c r="E95" s="200"/>
      <c r="F95" s="200"/>
      <c r="G95" s="200"/>
      <c r="H95" s="200"/>
      <c r="I95" s="200"/>
      <c r="J95" s="200"/>
      <c r="K95" s="200"/>
      <c r="L95" s="200"/>
      <c r="M95" s="200"/>
      <c r="N95" s="200"/>
      <c r="O95" s="200"/>
      <c r="P95" s="230"/>
      <c r="Q95" s="200"/>
      <c r="R95" s="200"/>
      <c r="S95" s="200"/>
      <c r="T95" s="200"/>
      <c r="U95" s="200"/>
      <c r="V95" s="200"/>
      <c r="W95" s="200"/>
      <c r="X95" s="200"/>
      <c r="Y95" s="200"/>
      <c r="Z95" s="200"/>
    </row>
    <row r="96" ht="15.75" customHeight="1" spans="1:26">
      <c r="A96" s="226" t="s">
        <v>592</v>
      </c>
      <c r="Q96" s="247"/>
      <c r="R96" s="247"/>
      <c r="S96" s="247"/>
      <c r="T96" s="200"/>
      <c r="U96" s="200"/>
      <c r="V96" s="200"/>
      <c r="W96" s="200"/>
      <c r="X96" s="200"/>
      <c r="Y96" s="200"/>
      <c r="Z96" s="200"/>
    </row>
    <row r="97" ht="15.75" customHeight="1" spans="1:26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92"/>
      <c r="Q97" s="247"/>
      <c r="R97" s="247"/>
      <c r="S97" s="247"/>
      <c r="T97" s="200"/>
      <c r="U97" s="200"/>
      <c r="V97" s="200"/>
      <c r="W97" s="200"/>
      <c r="X97" s="200"/>
      <c r="Y97" s="200"/>
      <c r="Z97" s="200"/>
    </row>
    <row r="98" ht="15.75" customHeight="1" spans="1:26">
      <c r="A98" s="104" t="s">
        <v>169</v>
      </c>
      <c r="B98" s="104" t="s">
        <v>83</v>
      </c>
      <c r="C98" s="104" t="s">
        <v>417</v>
      </c>
      <c r="D98" s="104" t="s">
        <v>489</v>
      </c>
      <c r="E98" s="104" t="s">
        <v>490</v>
      </c>
      <c r="F98" s="104" t="s">
        <v>491</v>
      </c>
      <c r="G98" s="104" t="s">
        <v>492</v>
      </c>
      <c r="H98" s="104" t="s">
        <v>593</v>
      </c>
      <c r="I98" s="104" t="s">
        <v>494</v>
      </c>
      <c r="J98" s="104" t="s">
        <v>495</v>
      </c>
      <c r="K98" s="104" t="s">
        <v>496</v>
      </c>
      <c r="L98" s="104" t="s">
        <v>497</v>
      </c>
      <c r="M98" s="104" t="s">
        <v>498</v>
      </c>
      <c r="N98" s="104" t="s">
        <v>499</v>
      </c>
      <c r="O98" s="104" t="s">
        <v>500</v>
      </c>
      <c r="P98" s="104" t="s">
        <v>6</v>
      </c>
      <c r="Q98" s="246"/>
      <c r="R98" s="246" t="s">
        <v>588</v>
      </c>
      <c r="S98" s="246" t="s">
        <v>589</v>
      </c>
      <c r="T98" s="200"/>
      <c r="U98" s="200"/>
      <c r="V98" s="200"/>
      <c r="W98" s="200"/>
      <c r="X98" s="200"/>
      <c r="Y98" s="200"/>
      <c r="Z98" s="200"/>
    </row>
    <row r="99" ht="15.75" customHeight="1" spans="1:26">
      <c r="A99" s="119">
        <v>1</v>
      </c>
      <c r="B99" s="217" t="s">
        <v>16</v>
      </c>
      <c r="C99" s="222">
        <v>174.083333333333</v>
      </c>
      <c r="D99" s="119">
        <v>100.82</v>
      </c>
      <c r="E99" s="205">
        <v>131.5215239</v>
      </c>
      <c r="F99" s="218">
        <v>142.760486</v>
      </c>
      <c r="G99" s="218">
        <v>145.4673282</v>
      </c>
      <c r="H99" s="218">
        <v>128.9048633</v>
      </c>
      <c r="I99" s="218">
        <v>148.02</v>
      </c>
      <c r="J99" s="254">
        <v>138.6190165</v>
      </c>
      <c r="K99" s="53">
        <v>127.39</v>
      </c>
      <c r="L99" s="205">
        <v>165.41</v>
      </c>
      <c r="M99" s="218">
        <v>149.35</v>
      </c>
      <c r="N99" s="218">
        <v>113.03</v>
      </c>
      <c r="O99" s="218">
        <v>169.53</v>
      </c>
      <c r="P99" s="241">
        <f t="shared" ref="P99:P103" si="25">SUM(D99:O99)</f>
        <v>1660.8232179</v>
      </c>
      <c r="Q99" s="247"/>
      <c r="R99" s="248">
        <f t="shared" ref="R99:R104" si="26">M99-M85</f>
        <v>30.22</v>
      </c>
      <c r="S99" s="248">
        <f t="shared" ref="S99:S104" si="27">M99-L99</f>
        <v>-16.06</v>
      </c>
      <c r="T99" s="200"/>
      <c r="U99" s="200"/>
      <c r="V99" s="200"/>
      <c r="W99" s="200"/>
      <c r="X99" s="200"/>
      <c r="Y99" s="200"/>
      <c r="Z99" s="200"/>
    </row>
    <row r="100" ht="15.75" customHeight="1" spans="1:26">
      <c r="A100" s="119">
        <v>2</v>
      </c>
      <c r="B100" s="217" t="s">
        <v>18</v>
      </c>
      <c r="C100" s="222">
        <v>124.916666666667</v>
      </c>
      <c r="D100" s="119">
        <v>81.06</v>
      </c>
      <c r="E100" s="205">
        <v>83.9728429</v>
      </c>
      <c r="F100" s="218">
        <v>101.6999891</v>
      </c>
      <c r="G100" s="218">
        <v>123.6137074</v>
      </c>
      <c r="H100" s="218">
        <v>104.2564321</v>
      </c>
      <c r="I100" s="218">
        <v>120.77</v>
      </c>
      <c r="J100" s="218">
        <v>130.82888</v>
      </c>
      <c r="K100" s="53">
        <v>113.63</v>
      </c>
      <c r="L100" s="205">
        <v>110.49</v>
      </c>
      <c r="M100" s="218">
        <v>113.45</v>
      </c>
      <c r="N100" s="218">
        <v>91.81</v>
      </c>
      <c r="O100" s="218">
        <v>92.23</v>
      </c>
      <c r="P100" s="241">
        <f t="shared" si="25"/>
        <v>1267.8118515</v>
      </c>
      <c r="Q100" s="247"/>
      <c r="R100" s="248">
        <f t="shared" si="26"/>
        <v>11.41</v>
      </c>
      <c r="S100" s="248">
        <f t="shared" si="27"/>
        <v>2.96000000000001</v>
      </c>
      <c r="T100" s="200"/>
      <c r="U100" s="200"/>
      <c r="V100" s="200"/>
      <c r="W100" s="200"/>
      <c r="X100" s="200"/>
      <c r="Y100" s="200"/>
      <c r="Z100" s="200"/>
    </row>
    <row r="101" ht="15.75" customHeight="1" spans="1:26">
      <c r="A101" s="119">
        <v>3</v>
      </c>
      <c r="B101" s="217" t="s">
        <v>17</v>
      </c>
      <c r="C101" s="222">
        <v>86.8333333333333</v>
      </c>
      <c r="D101" s="119">
        <v>42.55</v>
      </c>
      <c r="E101" s="205">
        <v>53.6588939</v>
      </c>
      <c r="F101" s="218">
        <v>79.7297699</v>
      </c>
      <c r="G101" s="218">
        <v>63.6518102</v>
      </c>
      <c r="H101" s="218">
        <v>63.3417816</v>
      </c>
      <c r="I101" s="218">
        <v>66.19</v>
      </c>
      <c r="J101" s="218">
        <v>56.1221364</v>
      </c>
      <c r="K101" s="53">
        <v>62.95</v>
      </c>
      <c r="L101" s="205">
        <v>69.32</v>
      </c>
      <c r="M101" s="218">
        <v>69.25</v>
      </c>
      <c r="N101" s="218">
        <v>51.5</v>
      </c>
      <c r="O101" s="218">
        <v>75.46</v>
      </c>
      <c r="P101" s="241">
        <f t="shared" si="25"/>
        <v>753.724392</v>
      </c>
      <c r="Q101" s="247"/>
      <c r="R101" s="248">
        <f t="shared" si="26"/>
        <v>15.62</v>
      </c>
      <c r="S101" s="248">
        <f t="shared" si="27"/>
        <v>-0.0699999999999932</v>
      </c>
      <c r="T101" s="200"/>
      <c r="U101" s="200"/>
      <c r="V101" s="200"/>
      <c r="W101" s="200"/>
      <c r="X101" s="200"/>
      <c r="Y101" s="200"/>
      <c r="Z101" s="200"/>
    </row>
    <row r="102" ht="15.75" customHeight="1" spans="1:26">
      <c r="A102" s="119">
        <v>4</v>
      </c>
      <c r="B102" s="217" t="s">
        <v>15</v>
      </c>
      <c r="C102" s="222">
        <v>198.916666666667</v>
      </c>
      <c r="D102" s="218">
        <v>132.27</v>
      </c>
      <c r="E102" s="205">
        <v>154.1770707</v>
      </c>
      <c r="F102" s="218">
        <v>156.6547608</v>
      </c>
      <c r="G102" s="218">
        <v>160.787458</v>
      </c>
      <c r="H102" s="218">
        <v>168.9164735</v>
      </c>
      <c r="I102" s="218">
        <v>168.38</v>
      </c>
      <c r="J102" s="218">
        <v>148.4655957</v>
      </c>
      <c r="K102" s="53">
        <v>195.38</v>
      </c>
      <c r="L102" s="205">
        <v>185.46</v>
      </c>
      <c r="M102" s="218">
        <v>174.61</v>
      </c>
      <c r="N102" s="218">
        <v>149.69</v>
      </c>
      <c r="O102" s="218">
        <v>178.04</v>
      </c>
      <c r="P102" s="241">
        <f t="shared" si="25"/>
        <v>1972.8313587</v>
      </c>
      <c r="Q102" s="247"/>
      <c r="R102" s="248">
        <f t="shared" si="26"/>
        <v>22.44</v>
      </c>
      <c r="S102" s="248">
        <f t="shared" si="27"/>
        <v>-10.85</v>
      </c>
      <c r="T102" s="200"/>
      <c r="U102" s="200"/>
      <c r="V102" s="200"/>
      <c r="W102" s="200"/>
      <c r="X102" s="200"/>
      <c r="Y102" s="200"/>
      <c r="Z102" s="200"/>
    </row>
    <row r="103" ht="15.75" customHeight="1" spans="1:26">
      <c r="A103" s="119">
        <v>5</v>
      </c>
      <c r="B103" s="217" t="s">
        <v>14</v>
      </c>
      <c r="C103" s="222">
        <v>285.5</v>
      </c>
      <c r="D103" s="119">
        <v>163.26</v>
      </c>
      <c r="E103" s="205">
        <v>235.7800353</v>
      </c>
      <c r="F103" s="218">
        <v>226.8193548</v>
      </c>
      <c r="G103" s="205">
        <v>238.6695132</v>
      </c>
      <c r="H103" s="218">
        <v>283.7421079</v>
      </c>
      <c r="I103" s="218">
        <v>287.39</v>
      </c>
      <c r="J103" s="218">
        <v>218.52045</v>
      </c>
      <c r="K103" s="53">
        <v>322.66</v>
      </c>
      <c r="L103" s="205">
        <v>272.98</v>
      </c>
      <c r="M103" s="218">
        <v>223.71</v>
      </c>
      <c r="N103" s="218">
        <v>225.41</v>
      </c>
      <c r="O103" s="218">
        <v>421.96</v>
      </c>
      <c r="P103" s="241">
        <f t="shared" si="25"/>
        <v>3120.9014612</v>
      </c>
      <c r="Q103" s="247"/>
      <c r="R103" s="248">
        <f t="shared" si="26"/>
        <v>16.57</v>
      </c>
      <c r="S103" s="248">
        <f t="shared" si="27"/>
        <v>-49.27</v>
      </c>
      <c r="T103" s="200"/>
      <c r="U103" s="200"/>
      <c r="V103" s="200"/>
      <c r="W103" s="200"/>
      <c r="X103" s="200"/>
      <c r="Y103" s="200"/>
      <c r="Z103" s="200"/>
    </row>
    <row r="104" ht="15.75" customHeight="1" spans="1:26">
      <c r="A104" s="97" t="s">
        <v>19</v>
      </c>
      <c r="B104" s="35"/>
      <c r="C104" s="251">
        <f t="shared" ref="C104:P104" si="28">SUM(C99:C103)</f>
        <v>870.25</v>
      </c>
      <c r="D104" s="252">
        <f t="shared" si="28"/>
        <v>519.96</v>
      </c>
      <c r="E104" s="224">
        <f t="shared" si="28"/>
        <v>659.1103667</v>
      </c>
      <c r="F104" s="224">
        <f t="shared" si="28"/>
        <v>707.6643606</v>
      </c>
      <c r="G104" s="224">
        <f t="shared" si="28"/>
        <v>732.189817</v>
      </c>
      <c r="H104" s="224">
        <f t="shared" si="28"/>
        <v>749.1616584</v>
      </c>
      <c r="I104" s="224">
        <f t="shared" si="28"/>
        <v>790.75</v>
      </c>
      <c r="J104" s="224">
        <f t="shared" si="28"/>
        <v>692.5560786</v>
      </c>
      <c r="K104" s="224">
        <f t="shared" si="28"/>
        <v>822.01</v>
      </c>
      <c r="L104" s="224">
        <f t="shared" si="28"/>
        <v>803.66</v>
      </c>
      <c r="M104" s="224">
        <f t="shared" si="28"/>
        <v>730.37</v>
      </c>
      <c r="N104" s="224">
        <f t="shared" si="28"/>
        <v>631.44</v>
      </c>
      <c r="O104" s="224">
        <f t="shared" si="28"/>
        <v>937.22</v>
      </c>
      <c r="P104" s="242">
        <f t="shared" si="28"/>
        <v>8776.0922813</v>
      </c>
      <c r="Q104" s="230"/>
      <c r="R104" s="248">
        <f t="shared" si="26"/>
        <v>96.26</v>
      </c>
      <c r="S104" s="248">
        <f t="shared" si="27"/>
        <v>-73.29</v>
      </c>
      <c r="T104" s="200"/>
      <c r="U104" s="200"/>
      <c r="V104" s="200"/>
      <c r="W104" s="200"/>
      <c r="X104" s="200"/>
      <c r="Y104" s="200"/>
      <c r="Z104" s="200"/>
    </row>
    <row r="105" ht="15.75" customHeight="1" spans="1:26">
      <c r="A105" s="200"/>
      <c r="B105" s="200"/>
      <c r="C105" s="200"/>
      <c r="D105" s="200"/>
      <c r="E105" s="200"/>
      <c r="F105" s="200"/>
      <c r="G105" s="200"/>
      <c r="H105" s="200"/>
      <c r="I105" s="200"/>
      <c r="J105" s="200"/>
      <c r="K105" s="200"/>
      <c r="L105" s="200"/>
      <c r="M105" s="200"/>
      <c r="N105" s="200"/>
      <c r="O105" s="200"/>
      <c r="P105" s="230"/>
      <c r="Q105" s="200"/>
      <c r="R105" s="200"/>
      <c r="S105" s="200"/>
      <c r="T105" s="200"/>
      <c r="U105" s="200"/>
      <c r="V105" s="200"/>
      <c r="W105" s="200"/>
      <c r="X105" s="200"/>
      <c r="Y105" s="200"/>
      <c r="Z105" s="200"/>
    </row>
    <row r="106" ht="15.75" customHeight="1" spans="1:26">
      <c r="A106" s="200"/>
      <c r="B106" s="250" t="s">
        <v>474</v>
      </c>
      <c r="D106" s="200">
        <f t="shared" ref="D106:O106" si="29">D104-D90</f>
        <v>88.7800000000001</v>
      </c>
      <c r="E106" s="244">
        <f t="shared" si="29"/>
        <v>141.0103667</v>
      </c>
      <c r="F106" s="244">
        <f t="shared" si="29"/>
        <v>83.6743606</v>
      </c>
      <c r="G106" s="244">
        <f t="shared" si="29"/>
        <v>61.979817</v>
      </c>
      <c r="H106" s="244">
        <f t="shared" si="29"/>
        <v>19.7916583999998</v>
      </c>
      <c r="I106" s="244">
        <f t="shared" si="29"/>
        <v>46.9200000000001</v>
      </c>
      <c r="J106" s="244">
        <f t="shared" si="29"/>
        <v>24.5660786</v>
      </c>
      <c r="K106" s="244">
        <f t="shared" si="29"/>
        <v>121.2274735</v>
      </c>
      <c r="L106" s="244">
        <f t="shared" si="29"/>
        <v>74.4258784</v>
      </c>
      <c r="M106" s="244">
        <f t="shared" si="29"/>
        <v>96.26</v>
      </c>
      <c r="N106" s="244">
        <f t="shared" si="29"/>
        <v>23.0033040000001</v>
      </c>
      <c r="O106" s="244">
        <f t="shared" si="29"/>
        <v>266.08</v>
      </c>
      <c r="P106" s="230"/>
      <c r="Q106" s="200"/>
      <c r="R106" s="200"/>
      <c r="S106" s="200"/>
      <c r="T106" s="200"/>
      <c r="U106" s="200"/>
      <c r="V106" s="200"/>
      <c r="W106" s="200"/>
      <c r="X106" s="200"/>
      <c r="Y106" s="200"/>
      <c r="Z106" s="200"/>
    </row>
    <row r="107" ht="15.75" customHeight="1" spans="1:26">
      <c r="A107" s="200"/>
      <c r="D107" s="200"/>
      <c r="E107" s="200"/>
      <c r="F107" s="200"/>
      <c r="G107" s="200"/>
      <c r="H107" s="200"/>
      <c r="I107" s="200"/>
      <c r="J107" s="200"/>
      <c r="K107" s="200"/>
      <c r="L107" s="200"/>
      <c r="M107" s="200"/>
      <c r="N107" s="200"/>
      <c r="O107" s="200"/>
      <c r="P107" s="230"/>
      <c r="Q107" s="200"/>
      <c r="R107" s="200"/>
      <c r="S107" s="200"/>
      <c r="T107" s="200"/>
      <c r="U107" s="200"/>
      <c r="V107" s="200"/>
      <c r="W107" s="200"/>
      <c r="X107" s="200"/>
      <c r="Y107" s="200"/>
      <c r="Z107" s="200"/>
    </row>
    <row r="108" ht="15.75" customHeight="1" spans="1:26">
      <c r="A108" s="200"/>
      <c r="B108" s="200"/>
      <c r="C108" s="200"/>
      <c r="D108" s="200"/>
      <c r="E108" s="200"/>
      <c r="F108" s="200"/>
      <c r="G108" s="200"/>
      <c r="H108" s="200"/>
      <c r="I108" s="200"/>
      <c r="J108" s="200"/>
      <c r="K108" s="200"/>
      <c r="L108" s="200"/>
      <c r="M108" s="200"/>
      <c r="N108" s="200"/>
      <c r="O108" s="200"/>
      <c r="P108" s="230"/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</row>
    <row r="109" ht="15.75" customHeight="1" spans="1:26">
      <c r="A109" s="226" t="s">
        <v>594</v>
      </c>
      <c r="Q109" s="247"/>
      <c r="R109" s="247"/>
      <c r="S109" s="247"/>
      <c r="T109" s="200"/>
      <c r="U109" s="200"/>
      <c r="V109" s="200"/>
      <c r="W109" s="200"/>
      <c r="X109" s="200"/>
      <c r="Y109" s="200"/>
      <c r="Z109" s="200"/>
    </row>
    <row r="110" ht="15.75" customHeight="1" spans="1:26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92"/>
      <c r="Q110" s="247"/>
      <c r="R110" s="247"/>
      <c r="S110" s="247"/>
      <c r="T110" s="200"/>
      <c r="U110" s="200"/>
      <c r="V110" s="200"/>
      <c r="W110" s="200"/>
      <c r="X110" s="200"/>
      <c r="Y110" s="200"/>
      <c r="Z110" s="200"/>
    </row>
    <row r="111" ht="15.75" customHeight="1" spans="1:26">
      <c r="A111" s="104" t="s">
        <v>169</v>
      </c>
      <c r="B111" s="104" t="s">
        <v>83</v>
      </c>
      <c r="C111" s="104" t="s">
        <v>417</v>
      </c>
      <c r="D111" s="104" t="s">
        <v>502</v>
      </c>
      <c r="E111" s="104" t="s">
        <v>503</v>
      </c>
      <c r="F111" s="104" t="s">
        <v>504</v>
      </c>
      <c r="G111" s="104" t="s">
        <v>505</v>
      </c>
      <c r="H111" s="104" t="s">
        <v>595</v>
      </c>
      <c r="I111" s="104" t="s">
        <v>507</v>
      </c>
      <c r="J111" s="104" t="s">
        <v>508</v>
      </c>
      <c r="K111" s="104" t="s">
        <v>509</v>
      </c>
      <c r="L111" s="104" t="s">
        <v>510</v>
      </c>
      <c r="M111" s="104" t="s">
        <v>511</v>
      </c>
      <c r="N111" s="104" t="s">
        <v>512</v>
      </c>
      <c r="O111" s="104" t="s">
        <v>513</v>
      </c>
      <c r="P111" s="104" t="s">
        <v>6</v>
      </c>
      <c r="Q111" s="246"/>
      <c r="R111" s="246" t="s">
        <v>588</v>
      </c>
      <c r="S111" s="246" t="s">
        <v>589</v>
      </c>
      <c r="T111" s="200"/>
      <c r="U111" s="200"/>
      <c r="V111" s="200"/>
      <c r="W111" s="200"/>
      <c r="X111" s="200"/>
      <c r="Y111" s="200"/>
      <c r="Z111" s="200"/>
    </row>
    <row r="112" ht="15.75" customHeight="1" spans="1:26">
      <c r="A112" s="119">
        <v>1</v>
      </c>
      <c r="B112" s="217" t="s">
        <v>16</v>
      </c>
      <c r="C112" s="222">
        <v>205.6</v>
      </c>
      <c r="D112" s="119">
        <v>108.86</v>
      </c>
      <c r="E112" s="205">
        <v>114.71</v>
      </c>
      <c r="F112" s="218">
        <v>167.12</v>
      </c>
      <c r="G112" s="218">
        <v>164.34</v>
      </c>
      <c r="H112" s="218">
        <v>206.8028114</v>
      </c>
      <c r="I112" s="218">
        <v>170.67</v>
      </c>
      <c r="J112" s="254">
        <v>190.35401</v>
      </c>
      <c r="K112" s="205">
        <v>181.7252671</v>
      </c>
      <c r="L112" s="205">
        <v>174.494981</v>
      </c>
      <c r="M112" s="218">
        <v>149.27</v>
      </c>
      <c r="N112" s="218">
        <v>122.3028781</v>
      </c>
      <c r="O112" s="218">
        <v>198.2631745</v>
      </c>
      <c r="P112" s="241">
        <f t="shared" ref="P112:P116" si="30">SUM(D112:O112)</f>
        <v>1948.9131221</v>
      </c>
      <c r="Q112" s="247"/>
      <c r="R112" s="248">
        <f t="shared" ref="R112:R117" si="31">O112-O99</f>
        <v>28.7331745</v>
      </c>
      <c r="S112" s="248">
        <f t="shared" ref="S112:S117" si="32">O112-N112</f>
        <v>75.9602964</v>
      </c>
      <c r="T112" s="200"/>
      <c r="U112" s="200"/>
      <c r="V112" s="200"/>
      <c r="W112" s="200"/>
      <c r="X112" s="200"/>
      <c r="Y112" s="200"/>
      <c r="Z112" s="200"/>
    </row>
    <row r="113" ht="15.75" customHeight="1" spans="1:26">
      <c r="A113" s="119">
        <v>2</v>
      </c>
      <c r="B113" s="217" t="s">
        <v>18</v>
      </c>
      <c r="C113" s="222">
        <v>143.39</v>
      </c>
      <c r="D113" s="119">
        <v>89.91</v>
      </c>
      <c r="E113" s="205">
        <v>83.39</v>
      </c>
      <c r="F113" s="218">
        <v>106.73</v>
      </c>
      <c r="G113" s="218">
        <v>126.78</v>
      </c>
      <c r="H113" s="218">
        <v>119.5704763</v>
      </c>
      <c r="I113" s="218">
        <v>124.31</v>
      </c>
      <c r="J113" s="218">
        <v>140.0933793</v>
      </c>
      <c r="K113" s="205">
        <v>131.3762002</v>
      </c>
      <c r="L113" s="205">
        <v>130.598626</v>
      </c>
      <c r="M113" s="218">
        <v>116.05</v>
      </c>
      <c r="N113" s="218">
        <v>89.6166253</v>
      </c>
      <c r="O113" s="218">
        <v>103.1146877</v>
      </c>
      <c r="P113" s="241">
        <f t="shared" si="30"/>
        <v>1361.5399948</v>
      </c>
      <c r="Q113" s="247"/>
      <c r="R113" s="248">
        <f t="shared" si="31"/>
        <v>10.8846877</v>
      </c>
      <c r="S113" s="248">
        <f t="shared" si="32"/>
        <v>13.4980624</v>
      </c>
      <c r="T113" s="200"/>
      <c r="U113" s="200"/>
      <c r="V113" s="200"/>
      <c r="W113" s="200"/>
      <c r="X113" s="200"/>
      <c r="Y113" s="200"/>
      <c r="Z113" s="200"/>
    </row>
    <row r="114" ht="15.75" customHeight="1" spans="1:26">
      <c r="A114" s="119">
        <v>3</v>
      </c>
      <c r="B114" s="217" t="s">
        <v>17</v>
      </c>
      <c r="C114" s="222">
        <v>100.86</v>
      </c>
      <c r="D114" s="119">
        <v>50.25</v>
      </c>
      <c r="E114" s="205">
        <v>55.74</v>
      </c>
      <c r="F114" s="218">
        <v>95.63</v>
      </c>
      <c r="G114" s="218">
        <v>65.81</v>
      </c>
      <c r="H114" s="218">
        <v>99.2506569</v>
      </c>
      <c r="I114" s="218">
        <v>73.15</v>
      </c>
      <c r="J114" s="218">
        <v>86.4058446</v>
      </c>
      <c r="K114" s="205">
        <v>88.8541733</v>
      </c>
      <c r="L114" s="205">
        <v>85.9925674</v>
      </c>
      <c r="M114" s="218">
        <v>79.68</v>
      </c>
      <c r="N114" s="218">
        <v>54.9335366</v>
      </c>
      <c r="O114" s="218">
        <v>124.3235607</v>
      </c>
      <c r="P114" s="241">
        <f t="shared" si="30"/>
        <v>960.0203395</v>
      </c>
      <c r="Q114" s="247"/>
      <c r="R114" s="248">
        <f t="shared" si="31"/>
        <v>48.8635607</v>
      </c>
      <c r="S114" s="248">
        <f t="shared" si="32"/>
        <v>69.3900241</v>
      </c>
      <c r="T114" s="200"/>
      <c r="U114" s="200"/>
      <c r="V114" s="200"/>
      <c r="W114" s="200"/>
      <c r="X114" s="200"/>
      <c r="Y114" s="200"/>
      <c r="Z114" s="200"/>
    </row>
    <row r="115" ht="15.75" customHeight="1" spans="1:26">
      <c r="A115" s="119">
        <v>4</v>
      </c>
      <c r="B115" s="217" t="s">
        <v>15</v>
      </c>
      <c r="C115" s="222">
        <v>226.3</v>
      </c>
      <c r="D115" s="218">
        <v>132.94</v>
      </c>
      <c r="E115" s="205">
        <v>152.87</v>
      </c>
      <c r="F115" s="218">
        <v>157.05</v>
      </c>
      <c r="G115" s="218">
        <v>168.65</v>
      </c>
      <c r="H115" s="218">
        <v>196.9449714</v>
      </c>
      <c r="I115" s="218">
        <v>182.54</v>
      </c>
      <c r="J115" s="218">
        <v>180.581122</v>
      </c>
      <c r="K115" s="205">
        <v>219.2373416</v>
      </c>
      <c r="L115" s="205">
        <v>196.1030731</v>
      </c>
      <c r="M115" s="218">
        <v>184.35</v>
      </c>
      <c r="N115" s="218">
        <v>159.8301739</v>
      </c>
      <c r="O115" s="218">
        <v>192.2815535</v>
      </c>
      <c r="P115" s="241">
        <f t="shared" si="30"/>
        <v>2123.3782355</v>
      </c>
      <c r="Q115" s="247"/>
      <c r="R115" s="248">
        <f t="shared" si="31"/>
        <v>14.2415535</v>
      </c>
      <c r="S115" s="248">
        <f t="shared" si="32"/>
        <v>32.4513796</v>
      </c>
      <c r="T115" s="200"/>
      <c r="U115" s="200"/>
      <c r="V115" s="200"/>
      <c r="W115" s="200"/>
      <c r="X115" s="200"/>
      <c r="Y115" s="200"/>
      <c r="Z115" s="200"/>
    </row>
    <row r="116" ht="15.75" customHeight="1" spans="1:26">
      <c r="A116" s="119">
        <v>5</v>
      </c>
      <c r="B116" s="217" t="s">
        <v>14</v>
      </c>
      <c r="C116" s="222">
        <v>319.14</v>
      </c>
      <c r="D116" s="119">
        <v>168.93</v>
      </c>
      <c r="E116" s="205">
        <v>198.12</v>
      </c>
      <c r="F116" s="218">
        <v>258.53</v>
      </c>
      <c r="G116" s="205">
        <v>254.15</v>
      </c>
      <c r="H116" s="218">
        <v>337.295014</v>
      </c>
      <c r="I116" s="218">
        <v>295.05</v>
      </c>
      <c r="J116" s="218">
        <v>285.572185</v>
      </c>
      <c r="K116" s="205">
        <v>332.4829755</v>
      </c>
      <c r="L116" s="205">
        <v>288.7899296</v>
      </c>
      <c r="M116" s="218">
        <v>249.27</v>
      </c>
      <c r="N116" s="218">
        <v>242.0783885</v>
      </c>
      <c r="O116" s="218">
        <v>288.2598666</v>
      </c>
      <c r="P116" s="241">
        <f t="shared" si="30"/>
        <v>3198.5283592</v>
      </c>
      <c r="Q116" s="247"/>
      <c r="R116" s="248">
        <f t="shared" si="31"/>
        <v>-133.7001334</v>
      </c>
      <c r="S116" s="248">
        <f t="shared" si="32"/>
        <v>46.1814781</v>
      </c>
      <c r="T116" s="200"/>
      <c r="U116" s="200"/>
      <c r="V116" s="200"/>
      <c r="W116" s="200"/>
      <c r="X116" s="200"/>
      <c r="Y116" s="200"/>
      <c r="Z116" s="200"/>
    </row>
    <row r="117" ht="15.75" customHeight="1" spans="1:26">
      <c r="A117" s="97" t="s">
        <v>19</v>
      </c>
      <c r="B117" s="35"/>
      <c r="C117" s="251">
        <f t="shared" ref="C117:P117" si="33">SUM(C112:C116)</f>
        <v>995.29</v>
      </c>
      <c r="D117" s="252">
        <f t="shared" si="33"/>
        <v>550.89</v>
      </c>
      <c r="E117" s="224">
        <f t="shared" si="33"/>
        <v>604.83</v>
      </c>
      <c r="F117" s="224">
        <f t="shared" si="33"/>
        <v>785.06</v>
      </c>
      <c r="G117" s="224">
        <f t="shared" si="33"/>
        <v>779.73</v>
      </c>
      <c r="H117" s="224">
        <f t="shared" si="33"/>
        <v>959.86393</v>
      </c>
      <c r="I117" s="224">
        <f t="shared" si="33"/>
        <v>845.72</v>
      </c>
      <c r="J117" s="224">
        <f t="shared" si="33"/>
        <v>883.0065409</v>
      </c>
      <c r="K117" s="224">
        <f t="shared" si="33"/>
        <v>953.6759577</v>
      </c>
      <c r="L117" s="224">
        <f t="shared" si="33"/>
        <v>875.9791771</v>
      </c>
      <c r="M117" s="224">
        <f t="shared" si="33"/>
        <v>778.62</v>
      </c>
      <c r="N117" s="224">
        <f t="shared" si="33"/>
        <v>668.7616024</v>
      </c>
      <c r="O117" s="224">
        <f t="shared" si="33"/>
        <v>906.242843</v>
      </c>
      <c r="P117" s="242">
        <f t="shared" si="33"/>
        <v>9592.3800511</v>
      </c>
      <c r="Q117" s="230"/>
      <c r="R117" s="248">
        <f t="shared" si="31"/>
        <v>-30.977157</v>
      </c>
      <c r="S117" s="248">
        <f t="shared" si="32"/>
        <v>237.4812406</v>
      </c>
      <c r="T117" s="200"/>
      <c r="U117" s="200"/>
      <c r="V117" s="200"/>
      <c r="W117" s="200"/>
      <c r="X117" s="200"/>
      <c r="Y117" s="200"/>
      <c r="Z117" s="200"/>
    </row>
    <row r="118" ht="15.75" customHeight="1" spans="1:26">
      <c r="A118" s="200"/>
      <c r="B118" s="200"/>
      <c r="C118" s="200"/>
      <c r="D118" s="200"/>
      <c r="E118" s="200"/>
      <c r="F118" s="200"/>
      <c r="G118" s="200"/>
      <c r="H118" s="200"/>
      <c r="I118" s="200"/>
      <c r="J118" s="200"/>
      <c r="K118" s="200"/>
      <c r="L118" s="200"/>
      <c r="M118" s="200"/>
      <c r="N118" s="200"/>
      <c r="O118" s="200"/>
      <c r="P118" s="230"/>
      <c r="Q118" s="200"/>
      <c r="R118" s="200"/>
      <c r="S118" s="200"/>
      <c r="T118" s="200"/>
      <c r="U118" s="200"/>
      <c r="V118" s="200"/>
      <c r="W118" s="200"/>
      <c r="X118" s="200"/>
      <c r="Y118" s="200"/>
      <c r="Z118" s="200"/>
    </row>
    <row r="119" ht="15.75" customHeight="1" spans="1:26">
      <c r="A119" s="200"/>
      <c r="B119" s="250" t="s">
        <v>474</v>
      </c>
      <c r="D119" s="200">
        <f t="shared" ref="D119:O119" si="34">D117-D104</f>
        <v>30.9299999999999</v>
      </c>
      <c r="E119" s="244">
        <f t="shared" si="34"/>
        <v>-54.2803666999999</v>
      </c>
      <c r="F119" s="244">
        <f t="shared" si="34"/>
        <v>77.3956393999999</v>
      </c>
      <c r="G119" s="244">
        <f t="shared" si="34"/>
        <v>47.5401830000001</v>
      </c>
      <c r="H119" s="244">
        <f t="shared" si="34"/>
        <v>210.7022716</v>
      </c>
      <c r="I119" s="244">
        <f t="shared" si="34"/>
        <v>54.97</v>
      </c>
      <c r="J119" s="244">
        <f t="shared" si="34"/>
        <v>190.4504623</v>
      </c>
      <c r="K119" s="244">
        <f t="shared" si="34"/>
        <v>131.6659577</v>
      </c>
      <c r="L119" s="244">
        <f t="shared" si="34"/>
        <v>72.3191771</v>
      </c>
      <c r="M119" s="244">
        <f t="shared" si="34"/>
        <v>48.25</v>
      </c>
      <c r="N119" s="244">
        <f t="shared" si="34"/>
        <v>37.3216023999998</v>
      </c>
      <c r="O119" s="244">
        <f t="shared" si="34"/>
        <v>-30.977157</v>
      </c>
      <c r="P119" s="230"/>
      <c r="Q119" s="200"/>
      <c r="R119" s="200"/>
      <c r="S119" s="200"/>
      <c r="T119" s="200"/>
      <c r="U119" s="200"/>
      <c r="V119" s="200"/>
      <c r="W119" s="200"/>
      <c r="X119" s="200"/>
      <c r="Y119" s="200"/>
      <c r="Z119" s="200"/>
    </row>
    <row r="120" ht="15.75" customHeight="1" spans="1:26">
      <c r="A120" s="200"/>
      <c r="D120" s="200"/>
      <c r="E120" s="200"/>
      <c r="F120" s="200"/>
      <c r="G120" s="200"/>
      <c r="H120" s="200"/>
      <c r="I120" s="200"/>
      <c r="J120" s="200"/>
      <c r="K120" s="200"/>
      <c r="L120" s="200"/>
      <c r="M120" s="200"/>
      <c r="N120" s="200"/>
      <c r="O120" s="200"/>
      <c r="P120" s="230"/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</row>
    <row r="121" ht="15.75" customHeight="1" spans="1:26">
      <c r="A121" s="200"/>
      <c r="B121" s="200"/>
      <c r="C121" s="200"/>
      <c r="D121" s="200"/>
      <c r="E121" s="200"/>
      <c r="F121" s="200"/>
      <c r="G121" s="200"/>
      <c r="H121" s="200"/>
      <c r="I121" s="200"/>
      <c r="J121" s="200"/>
      <c r="K121" s="200"/>
      <c r="L121" s="200"/>
      <c r="M121" s="200"/>
      <c r="N121" s="200"/>
      <c r="O121" s="200"/>
      <c r="P121" s="230"/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</row>
    <row r="122" ht="15.75" customHeight="1" spans="1:26">
      <c r="A122" s="226" t="s">
        <v>596</v>
      </c>
      <c r="Q122" s="247"/>
      <c r="R122" s="247"/>
      <c r="S122" s="247"/>
      <c r="T122" s="200"/>
      <c r="U122" s="200"/>
      <c r="V122" s="200"/>
      <c r="W122" s="200"/>
      <c r="X122" s="200"/>
      <c r="Y122" s="200"/>
      <c r="Z122" s="200"/>
    </row>
    <row r="123" ht="15.75" customHeight="1" spans="1:26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92"/>
      <c r="Q123" s="247"/>
      <c r="R123" s="247"/>
      <c r="S123" s="247"/>
      <c r="T123" s="200"/>
      <c r="U123" s="200"/>
      <c r="V123" s="200"/>
      <c r="W123" s="200"/>
      <c r="X123" s="200"/>
      <c r="Y123" s="200"/>
      <c r="Z123" s="200"/>
    </row>
    <row r="124" ht="15.75" customHeight="1" spans="1:26">
      <c r="A124" s="104" t="s">
        <v>169</v>
      </c>
      <c r="B124" s="104" t="s">
        <v>83</v>
      </c>
      <c r="C124" s="104" t="s">
        <v>417</v>
      </c>
      <c r="D124" s="104" t="s">
        <v>515</v>
      </c>
      <c r="E124" s="104" t="s">
        <v>516</v>
      </c>
      <c r="F124" s="104" t="s">
        <v>517</v>
      </c>
      <c r="G124" s="104" t="s">
        <v>518</v>
      </c>
      <c r="H124" s="104" t="s">
        <v>597</v>
      </c>
      <c r="I124" s="104" t="s">
        <v>520</v>
      </c>
      <c r="J124" s="104" t="s">
        <v>521</v>
      </c>
      <c r="K124" s="104" t="s">
        <v>522</v>
      </c>
      <c r="L124" s="104" t="s">
        <v>523</v>
      </c>
      <c r="M124" s="104" t="s">
        <v>524</v>
      </c>
      <c r="N124" s="104" t="s">
        <v>525</v>
      </c>
      <c r="O124" s="104" t="s">
        <v>526</v>
      </c>
      <c r="P124" s="104" t="s">
        <v>6</v>
      </c>
      <c r="Q124" s="246"/>
      <c r="R124" s="246" t="s">
        <v>588</v>
      </c>
      <c r="S124" s="246" t="s">
        <v>589</v>
      </c>
      <c r="T124" s="200"/>
      <c r="U124" s="200"/>
      <c r="V124" s="200"/>
      <c r="W124" s="200"/>
      <c r="X124" s="200"/>
      <c r="Y124" s="200"/>
      <c r="Z124" s="200"/>
    </row>
    <row r="125" ht="15.75" customHeight="1" spans="1:26">
      <c r="A125" s="119">
        <v>1</v>
      </c>
      <c r="B125" s="217" t="s">
        <v>16</v>
      </c>
      <c r="C125" s="253">
        <v>248.442</v>
      </c>
      <c r="D125" s="119">
        <v>118.47</v>
      </c>
      <c r="E125" s="205">
        <v>142.79</v>
      </c>
      <c r="F125" s="218">
        <v>145.6386069</v>
      </c>
      <c r="G125" s="218">
        <v>217.8117778</v>
      </c>
      <c r="H125" s="218">
        <v>224.95</v>
      </c>
      <c r="I125" s="218">
        <v>187.65</v>
      </c>
      <c r="J125" s="254">
        <v>221.65</v>
      </c>
      <c r="K125" s="205">
        <v>194.2253725</v>
      </c>
      <c r="L125" s="205">
        <v>190.6505674</v>
      </c>
      <c r="M125" s="218">
        <v>167.9602379</v>
      </c>
      <c r="N125" s="53">
        <v>108.17</v>
      </c>
      <c r="O125" s="53">
        <v>285.92</v>
      </c>
      <c r="P125" s="241">
        <f t="shared" ref="P125:P129" si="35">SUM(D125:O125)</f>
        <v>2205.8865625</v>
      </c>
      <c r="Q125" s="247"/>
      <c r="R125" s="248">
        <f t="shared" ref="R125:R130" si="36">M125-M112</f>
        <v>18.6902379</v>
      </c>
      <c r="S125" s="248">
        <f t="shared" ref="S125:S130" si="37">M125-L125</f>
        <v>-22.6903295</v>
      </c>
      <c r="T125" s="200"/>
      <c r="U125" s="200"/>
      <c r="V125" s="200"/>
      <c r="W125" s="200"/>
      <c r="X125" s="200"/>
      <c r="Y125" s="200"/>
      <c r="Z125" s="200"/>
    </row>
    <row r="126" ht="15.75" customHeight="1" spans="1:26">
      <c r="A126" s="119">
        <v>2</v>
      </c>
      <c r="B126" s="217" t="s">
        <v>18</v>
      </c>
      <c r="C126" s="253">
        <v>172.716</v>
      </c>
      <c r="D126" s="119">
        <v>86.06</v>
      </c>
      <c r="E126" s="205">
        <v>88.95</v>
      </c>
      <c r="F126" s="218">
        <v>100.9668448</v>
      </c>
      <c r="G126" s="218">
        <v>141.6523046</v>
      </c>
      <c r="H126" s="218">
        <v>141.28</v>
      </c>
      <c r="I126" s="218">
        <v>132.91</v>
      </c>
      <c r="J126" s="218">
        <v>163.14</v>
      </c>
      <c r="K126" s="205">
        <v>138.353533</v>
      </c>
      <c r="L126" s="205">
        <v>139.5198282</v>
      </c>
      <c r="M126" s="218">
        <v>125.7344683</v>
      </c>
      <c r="N126" s="53">
        <v>88.62</v>
      </c>
      <c r="O126" s="53">
        <v>102.18</v>
      </c>
      <c r="P126" s="241">
        <f t="shared" si="35"/>
        <v>1449.3669789</v>
      </c>
      <c r="Q126" s="247"/>
      <c r="R126" s="248">
        <f t="shared" si="36"/>
        <v>9.68446830000001</v>
      </c>
      <c r="S126" s="248">
        <f t="shared" si="37"/>
        <v>-13.7853599</v>
      </c>
      <c r="T126" s="200"/>
      <c r="U126" s="200"/>
      <c r="V126" s="200"/>
      <c r="W126" s="200"/>
      <c r="X126" s="200"/>
      <c r="Y126" s="200"/>
      <c r="Z126" s="200"/>
    </row>
    <row r="127" ht="15.75" customHeight="1" spans="1:26">
      <c r="A127" s="119">
        <v>3</v>
      </c>
      <c r="B127" s="217" t="s">
        <v>17</v>
      </c>
      <c r="C127" s="253">
        <v>121.447</v>
      </c>
      <c r="D127" s="119">
        <v>47.66</v>
      </c>
      <c r="E127" s="205">
        <v>50.29</v>
      </c>
      <c r="F127" s="218">
        <v>64.5251846</v>
      </c>
      <c r="G127" s="218">
        <v>87.1326352</v>
      </c>
      <c r="H127" s="218">
        <v>104.93</v>
      </c>
      <c r="I127" s="218">
        <v>91.77</v>
      </c>
      <c r="J127" s="218">
        <v>92.74</v>
      </c>
      <c r="K127" s="205">
        <v>81.7525279</v>
      </c>
      <c r="L127" s="205">
        <v>87.8473227</v>
      </c>
      <c r="M127" s="218">
        <v>77.4010305</v>
      </c>
      <c r="N127" s="53">
        <v>50.28</v>
      </c>
      <c r="O127" s="53">
        <v>169.72</v>
      </c>
      <c r="P127" s="241">
        <f t="shared" si="35"/>
        <v>1006.0487009</v>
      </c>
      <c r="Q127" s="247"/>
      <c r="R127" s="248">
        <f t="shared" si="36"/>
        <v>-2.2789695</v>
      </c>
      <c r="S127" s="248">
        <f t="shared" si="37"/>
        <v>-10.4462922</v>
      </c>
      <c r="T127" s="200"/>
      <c r="U127" s="200"/>
      <c r="V127" s="200"/>
      <c r="W127" s="200"/>
      <c r="X127" s="200"/>
      <c r="Y127" s="200"/>
      <c r="Z127" s="200"/>
    </row>
    <row r="128" ht="15.75" customHeight="1" spans="1:26">
      <c r="A128" s="119">
        <v>4</v>
      </c>
      <c r="B128" s="217" t="s">
        <v>15</v>
      </c>
      <c r="C128" s="253">
        <v>283.287</v>
      </c>
      <c r="D128" s="218">
        <v>133.76</v>
      </c>
      <c r="E128" s="205">
        <v>152.24</v>
      </c>
      <c r="F128" s="218">
        <v>166.1481869</v>
      </c>
      <c r="G128" s="218">
        <v>205.3737654</v>
      </c>
      <c r="H128" s="218">
        <v>210.36</v>
      </c>
      <c r="I128" s="218">
        <v>209.26</v>
      </c>
      <c r="J128" s="218">
        <v>210.12</v>
      </c>
      <c r="K128" s="205">
        <v>231.8314677</v>
      </c>
      <c r="L128" s="205">
        <v>202.9279118</v>
      </c>
      <c r="M128" s="218">
        <v>191.0543756</v>
      </c>
      <c r="N128" s="205">
        <v>146</v>
      </c>
      <c r="O128" s="53">
        <v>272.6</v>
      </c>
      <c r="P128" s="241">
        <f t="shared" si="35"/>
        <v>2331.6757074</v>
      </c>
      <c r="Q128" s="247"/>
      <c r="R128" s="248">
        <f t="shared" si="36"/>
        <v>6.70437559999999</v>
      </c>
      <c r="S128" s="248">
        <f t="shared" si="37"/>
        <v>-11.8735362</v>
      </c>
      <c r="T128" s="200"/>
      <c r="U128" s="200"/>
      <c r="V128" s="200"/>
      <c r="W128" s="200"/>
      <c r="X128" s="200"/>
      <c r="Y128" s="200"/>
      <c r="Z128" s="200"/>
    </row>
    <row r="129" ht="15.75" customHeight="1" spans="1:26">
      <c r="A129" s="119">
        <v>5</v>
      </c>
      <c r="B129" s="217" t="s">
        <v>14</v>
      </c>
      <c r="C129" s="253">
        <v>379.132</v>
      </c>
      <c r="D129" s="119">
        <v>153.09</v>
      </c>
      <c r="E129" s="205">
        <v>222.44</v>
      </c>
      <c r="F129" s="218">
        <v>229.2876222</v>
      </c>
      <c r="G129" s="205">
        <v>351.35</v>
      </c>
      <c r="H129" s="218">
        <v>349.67</v>
      </c>
      <c r="I129" s="218">
        <v>317.82</v>
      </c>
      <c r="J129" s="218">
        <v>314.11</v>
      </c>
      <c r="K129" s="205">
        <v>353.7609925</v>
      </c>
      <c r="L129" s="205">
        <v>318.2145561</v>
      </c>
      <c r="M129" s="218">
        <v>275.0158341</v>
      </c>
      <c r="N129" s="205">
        <v>195</v>
      </c>
      <c r="O129" s="53">
        <v>315.28</v>
      </c>
      <c r="P129" s="241">
        <f t="shared" si="35"/>
        <v>3395.0390049</v>
      </c>
      <c r="Q129" s="247"/>
      <c r="R129" s="248">
        <f t="shared" si="36"/>
        <v>25.7458341</v>
      </c>
      <c r="S129" s="248">
        <f t="shared" si="37"/>
        <v>-43.198722</v>
      </c>
      <c r="T129" s="200"/>
      <c r="U129" s="200"/>
      <c r="V129" s="200"/>
      <c r="W129" s="200"/>
      <c r="X129" s="200"/>
      <c r="Y129" s="200"/>
      <c r="Z129" s="200"/>
    </row>
    <row r="130" ht="15.75" customHeight="1" spans="1:26">
      <c r="A130" s="97" t="s">
        <v>19</v>
      </c>
      <c r="B130" s="35"/>
      <c r="C130" s="255">
        <f t="shared" ref="C130:P130" si="38">SUM(C125:C129)</f>
        <v>1205.024</v>
      </c>
      <c r="D130" s="252">
        <f t="shared" si="38"/>
        <v>539.04</v>
      </c>
      <c r="E130" s="224">
        <f t="shared" si="38"/>
        <v>656.71</v>
      </c>
      <c r="F130" s="224">
        <f t="shared" si="38"/>
        <v>706.5664454</v>
      </c>
      <c r="G130" s="224">
        <f t="shared" si="38"/>
        <v>1003.320483</v>
      </c>
      <c r="H130" s="224">
        <f t="shared" si="38"/>
        <v>1031.19</v>
      </c>
      <c r="I130" s="224">
        <f t="shared" si="38"/>
        <v>939.41</v>
      </c>
      <c r="J130" s="224">
        <f t="shared" si="38"/>
        <v>1001.76</v>
      </c>
      <c r="K130" s="224">
        <f t="shared" si="38"/>
        <v>999.9238936</v>
      </c>
      <c r="L130" s="224">
        <f t="shared" si="38"/>
        <v>939.1601862</v>
      </c>
      <c r="M130" s="224">
        <f t="shared" si="38"/>
        <v>837.1659464</v>
      </c>
      <c r="N130" s="224">
        <f t="shared" si="38"/>
        <v>588.07</v>
      </c>
      <c r="O130" s="224">
        <f t="shared" si="38"/>
        <v>1145.7</v>
      </c>
      <c r="P130" s="242">
        <f t="shared" si="38"/>
        <v>10388.0169546</v>
      </c>
      <c r="Q130" s="230"/>
      <c r="R130" s="248">
        <f t="shared" si="36"/>
        <v>58.5459464</v>
      </c>
      <c r="S130" s="248">
        <f t="shared" si="37"/>
        <v>-101.9942398</v>
      </c>
      <c r="T130" s="200"/>
      <c r="U130" s="200"/>
      <c r="V130" s="200"/>
      <c r="W130" s="200"/>
      <c r="X130" s="200"/>
      <c r="Y130" s="200"/>
      <c r="Z130" s="200"/>
    </row>
    <row r="131" ht="15.75" customHeight="1" spans="1:26">
      <c r="A131" s="200"/>
      <c r="B131" s="200"/>
      <c r="C131" s="200"/>
      <c r="D131" s="200"/>
      <c r="E131" s="200"/>
      <c r="F131" s="200"/>
      <c r="G131" s="200"/>
      <c r="H131" s="200"/>
      <c r="I131" s="200"/>
      <c r="J131" s="200"/>
      <c r="K131" s="200"/>
      <c r="L131" s="200"/>
      <c r="M131" s="200"/>
      <c r="N131" s="200"/>
      <c r="O131" s="200"/>
      <c r="P131" s="230"/>
      <c r="Q131" s="200"/>
      <c r="R131" s="200"/>
      <c r="S131" s="200"/>
      <c r="T131" s="200"/>
      <c r="U131" s="200"/>
      <c r="V131" s="200"/>
      <c r="W131" s="200"/>
      <c r="X131" s="200"/>
      <c r="Y131" s="200"/>
      <c r="Z131" s="200"/>
    </row>
    <row r="132" ht="15.75" customHeight="1" spans="1:26">
      <c r="A132" s="200"/>
      <c r="B132" s="250" t="s">
        <v>474</v>
      </c>
      <c r="D132" s="200">
        <f t="shared" ref="D132:P132" si="39">D130-D117</f>
        <v>-11.85</v>
      </c>
      <c r="E132" s="244">
        <f t="shared" si="39"/>
        <v>51.88</v>
      </c>
      <c r="F132" s="244">
        <f t="shared" si="39"/>
        <v>-78.4935545999999</v>
      </c>
      <c r="G132" s="244">
        <f t="shared" si="39"/>
        <v>223.590483</v>
      </c>
      <c r="H132" s="244">
        <f t="shared" si="39"/>
        <v>71.3260700000001</v>
      </c>
      <c r="I132" s="244">
        <f t="shared" si="39"/>
        <v>93.6899999999998</v>
      </c>
      <c r="J132" s="244">
        <f t="shared" si="39"/>
        <v>118.7534591</v>
      </c>
      <c r="K132" s="244">
        <f t="shared" si="39"/>
        <v>46.2479358999999</v>
      </c>
      <c r="L132" s="244">
        <f t="shared" si="39"/>
        <v>63.1810091</v>
      </c>
      <c r="M132" s="244">
        <f t="shared" si="39"/>
        <v>58.5459464</v>
      </c>
      <c r="N132" s="244">
        <f t="shared" si="39"/>
        <v>-80.6916023999999</v>
      </c>
      <c r="O132" s="244">
        <f t="shared" si="39"/>
        <v>239.457157</v>
      </c>
      <c r="P132" s="244">
        <f t="shared" si="39"/>
        <v>795.636903499999</v>
      </c>
      <c r="Q132" s="200"/>
      <c r="R132" s="200"/>
      <c r="S132" s="200"/>
      <c r="T132" s="200"/>
      <c r="U132" s="200"/>
      <c r="V132" s="200"/>
      <c r="W132" s="200"/>
      <c r="X132" s="200"/>
      <c r="Y132" s="200"/>
      <c r="Z132" s="200"/>
    </row>
    <row r="133" ht="15.75" customHeight="1" spans="1:26">
      <c r="A133" s="200"/>
      <c r="D133" s="200"/>
      <c r="E133" s="200"/>
      <c r="F133" s="200"/>
      <c r="G133" s="200"/>
      <c r="H133" s="200"/>
      <c r="I133" s="200"/>
      <c r="J133" s="200"/>
      <c r="K133" s="200"/>
      <c r="L133" s="200"/>
      <c r="M133" s="200"/>
      <c r="N133" s="200"/>
      <c r="O133" s="200"/>
      <c r="P133" s="230"/>
      <c r="Q133" s="200"/>
      <c r="R133" s="200"/>
      <c r="S133" s="200"/>
      <c r="T133" s="200"/>
      <c r="U133" s="200"/>
      <c r="V133" s="200"/>
      <c r="W133" s="200"/>
      <c r="X133" s="200"/>
      <c r="Y133" s="200"/>
      <c r="Z133" s="200"/>
    </row>
    <row r="134" ht="15.75" customHeight="1" spans="1:26">
      <c r="A134" s="200"/>
      <c r="B134" s="200"/>
      <c r="C134" s="200"/>
      <c r="D134" s="200"/>
      <c r="E134" s="200"/>
      <c r="F134" s="200"/>
      <c r="G134" s="200"/>
      <c r="H134" s="200"/>
      <c r="I134" s="200"/>
      <c r="J134" s="200"/>
      <c r="K134" s="200"/>
      <c r="L134" s="200"/>
      <c r="M134" s="200"/>
      <c r="N134" s="200"/>
      <c r="O134" s="200"/>
      <c r="P134" s="230"/>
      <c r="Q134" s="200"/>
      <c r="R134" s="200"/>
      <c r="S134" s="200"/>
      <c r="T134" s="200"/>
      <c r="U134" s="200"/>
      <c r="V134" s="200"/>
      <c r="W134" s="200"/>
      <c r="X134" s="200"/>
      <c r="Y134" s="200"/>
      <c r="Z134" s="200"/>
    </row>
    <row r="135" ht="15.75" customHeight="1" spans="1:26">
      <c r="A135" s="226" t="s">
        <v>598</v>
      </c>
      <c r="Q135" s="247"/>
      <c r="R135" s="247"/>
      <c r="S135" s="247"/>
      <c r="T135" s="200"/>
      <c r="U135" s="200"/>
      <c r="V135" s="200"/>
      <c r="W135" s="200"/>
      <c r="X135" s="200"/>
      <c r="Y135" s="200"/>
      <c r="Z135" s="200"/>
    </row>
    <row r="136" ht="15.75" customHeight="1" spans="1:26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92"/>
      <c r="Q136" s="247"/>
      <c r="R136" s="247"/>
      <c r="S136" s="247"/>
      <c r="T136" s="200"/>
      <c r="U136" s="200"/>
      <c r="V136" s="200"/>
      <c r="W136" s="200"/>
      <c r="X136" s="200"/>
      <c r="Y136" s="200"/>
      <c r="Z136" s="200"/>
    </row>
    <row r="137" ht="15.75" customHeight="1" spans="1:26">
      <c r="A137" s="104" t="s">
        <v>169</v>
      </c>
      <c r="B137" s="104" t="s">
        <v>83</v>
      </c>
      <c r="C137" s="104" t="s">
        <v>599</v>
      </c>
      <c r="D137" s="104" t="s">
        <v>529</v>
      </c>
      <c r="E137" s="104" t="s">
        <v>530</v>
      </c>
      <c r="F137" s="104" t="s">
        <v>531</v>
      </c>
      <c r="G137" s="104" t="s">
        <v>532</v>
      </c>
      <c r="H137" s="104" t="s">
        <v>600</v>
      </c>
      <c r="I137" s="104" t="s">
        <v>534</v>
      </c>
      <c r="J137" s="104" t="s">
        <v>535</v>
      </c>
      <c r="K137" s="104" t="s">
        <v>536</v>
      </c>
      <c r="L137" s="104" t="s">
        <v>537</v>
      </c>
      <c r="M137" s="104" t="s">
        <v>538</v>
      </c>
      <c r="N137" s="104" t="s">
        <v>539</v>
      </c>
      <c r="O137" s="104" t="s">
        <v>540</v>
      </c>
      <c r="P137" s="104" t="s">
        <v>6</v>
      </c>
      <c r="Q137" s="246"/>
      <c r="R137" s="246" t="s">
        <v>588</v>
      </c>
      <c r="S137" s="246" t="s">
        <v>589</v>
      </c>
      <c r="T137" s="200"/>
      <c r="U137" s="200"/>
      <c r="V137" s="200"/>
      <c r="W137" s="200"/>
      <c r="X137" s="200"/>
      <c r="Y137" s="200"/>
      <c r="Z137" s="200"/>
    </row>
    <row r="138" ht="15.75" customHeight="1" spans="1:26">
      <c r="A138" s="119">
        <v>1</v>
      </c>
      <c r="B138" s="217" t="s">
        <v>16</v>
      </c>
      <c r="C138" s="222">
        <f>2853.61/12</f>
        <v>237.800833333333</v>
      </c>
      <c r="D138" s="256">
        <v>126.69329</v>
      </c>
      <c r="E138" s="205">
        <v>150.7170387</v>
      </c>
      <c r="F138" s="256">
        <v>166.39</v>
      </c>
      <c r="G138" s="218">
        <v>200.94</v>
      </c>
      <c r="H138" s="218">
        <v>272.62</v>
      </c>
      <c r="I138" s="218">
        <v>231.78</v>
      </c>
      <c r="J138" s="254">
        <v>199.35</v>
      </c>
      <c r="K138" s="205">
        <v>228.38</v>
      </c>
      <c r="L138" s="205">
        <v>204.53</v>
      </c>
      <c r="M138" s="56">
        <v>170.19</v>
      </c>
      <c r="N138" s="218">
        <v>156.23</v>
      </c>
      <c r="O138" s="218">
        <v>121.51</v>
      </c>
      <c r="P138" s="241">
        <f t="shared" ref="P138:P142" si="40">SUM(D138:O138)</f>
        <v>2229.3303287</v>
      </c>
      <c r="Q138" s="247"/>
      <c r="R138" s="248">
        <f t="shared" ref="R138:R143" si="41">N138-N125</f>
        <v>48.06</v>
      </c>
      <c r="S138" s="248">
        <f t="shared" ref="S138:S143" si="42">N138-M138</f>
        <v>-13.96</v>
      </c>
      <c r="T138" s="244"/>
      <c r="U138" s="200"/>
      <c r="V138" s="200"/>
      <c r="W138" s="200"/>
      <c r="X138" s="200"/>
      <c r="Y138" s="200"/>
      <c r="Z138" s="200"/>
    </row>
    <row r="139" ht="15.75" customHeight="1" spans="1:26">
      <c r="A139" s="119">
        <v>2</v>
      </c>
      <c r="B139" s="217" t="s">
        <v>18</v>
      </c>
      <c r="C139" s="222">
        <f>1750.56/12</f>
        <v>145.88</v>
      </c>
      <c r="D139" s="256">
        <v>98.9355335</v>
      </c>
      <c r="E139" s="205">
        <v>96.0625626</v>
      </c>
      <c r="F139" s="256">
        <v>113.75</v>
      </c>
      <c r="G139" s="218">
        <v>160.06</v>
      </c>
      <c r="H139" s="218">
        <v>167.61</v>
      </c>
      <c r="I139" s="218">
        <v>168.47</v>
      </c>
      <c r="J139" s="218">
        <v>189.53</v>
      </c>
      <c r="K139" s="205">
        <v>168.69</v>
      </c>
      <c r="L139" s="205">
        <v>152.9</v>
      </c>
      <c r="M139" s="218">
        <v>151.37</v>
      </c>
      <c r="N139" s="218">
        <v>99.18</v>
      </c>
      <c r="O139" s="218">
        <v>83.46</v>
      </c>
      <c r="P139" s="241">
        <f t="shared" si="40"/>
        <v>1650.0180961</v>
      </c>
      <c r="Q139" s="247"/>
      <c r="R139" s="248">
        <f t="shared" si="41"/>
        <v>10.56</v>
      </c>
      <c r="S139" s="248">
        <f t="shared" si="42"/>
        <v>-52.19</v>
      </c>
      <c r="T139" s="244"/>
      <c r="U139" s="200"/>
      <c r="V139" s="200"/>
      <c r="W139" s="200"/>
      <c r="X139" s="200"/>
      <c r="Y139" s="200"/>
      <c r="Z139" s="200"/>
    </row>
    <row r="140" ht="15.75" customHeight="1" spans="1:26">
      <c r="A140" s="119">
        <v>3</v>
      </c>
      <c r="B140" s="217" t="s">
        <v>17</v>
      </c>
      <c r="C140" s="222">
        <f>1191.5/12</f>
        <v>99.2916666666667</v>
      </c>
      <c r="D140" s="256">
        <v>49.61667</v>
      </c>
      <c r="E140" s="205">
        <v>55.1279022</v>
      </c>
      <c r="F140" s="256">
        <v>72.21</v>
      </c>
      <c r="G140" s="218">
        <v>89.24</v>
      </c>
      <c r="H140" s="218">
        <v>118.97</v>
      </c>
      <c r="I140" s="218">
        <v>105.65</v>
      </c>
      <c r="J140" s="218">
        <v>87.43</v>
      </c>
      <c r="K140" s="205">
        <v>99.78</v>
      </c>
      <c r="L140" s="205">
        <v>109.64</v>
      </c>
      <c r="M140" s="218">
        <v>77.32</v>
      </c>
      <c r="N140" s="218">
        <v>65.31</v>
      </c>
      <c r="O140" s="218">
        <v>51.72</v>
      </c>
      <c r="P140" s="241">
        <f t="shared" si="40"/>
        <v>982.0145722</v>
      </c>
      <c r="Q140" s="247"/>
      <c r="R140" s="248">
        <f t="shared" si="41"/>
        <v>15.03</v>
      </c>
      <c r="S140" s="248">
        <f t="shared" si="42"/>
        <v>-12.01</v>
      </c>
      <c r="T140" s="244"/>
      <c r="U140" s="200"/>
      <c r="V140" s="200"/>
      <c r="W140" s="200"/>
      <c r="X140" s="200"/>
      <c r="Y140" s="200"/>
      <c r="Z140" s="200"/>
    </row>
    <row r="141" ht="15.75" customHeight="1" spans="1:26">
      <c r="A141" s="119">
        <v>4</v>
      </c>
      <c r="B141" s="217" t="s">
        <v>15</v>
      </c>
      <c r="C141" s="222">
        <f>2958.53/12</f>
        <v>246.544166666667</v>
      </c>
      <c r="D141" s="256">
        <v>134.1905254</v>
      </c>
      <c r="E141" s="205">
        <v>163.8939103</v>
      </c>
      <c r="F141" s="256">
        <v>181.19</v>
      </c>
      <c r="G141" s="218">
        <v>227.99</v>
      </c>
      <c r="H141" s="218">
        <v>251.1</v>
      </c>
      <c r="I141" s="218">
        <v>231.38</v>
      </c>
      <c r="J141" s="218">
        <v>210.65</v>
      </c>
      <c r="K141" s="205">
        <v>256.39</v>
      </c>
      <c r="L141" s="205">
        <v>239.57</v>
      </c>
      <c r="M141" s="218">
        <v>183.23</v>
      </c>
      <c r="N141" s="218">
        <v>173.24</v>
      </c>
      <c r="O141" s="218">
        <v>132.79</v>
      </c>
      <c r="P141" s="241">
        <f t="shared" si="40"/>
        <v>2385.6144357</v>
      </c>
      <c r="Q141" s="247"/>
      <c r="R141" s="248">
        <f t="shared" si="41"/>
        <v>27.24</v>
      </c>
      <c r="S141" s="248">
        <f t="shared" si="42"/>
        <v>-9.98999999999998</v>
      </c>
      <c r="T141" s="244"/>
      <c r="U141" s="200"/>
      <c r="V141" s="200"/>
      <c r="W141" s="200"/>
      <c r="X141" s="200"/>
      <c r="Y141" s="200"/>
      <c r="Z141" s="200"/>
    </row>
    <row r="142" ht="15.75" customHeight="1" spans="1:26">
      <c r="A142" s="119">
        <v>5</v>
      </c>
      <c r="B142" s="217" t="s">
        <v>14</v>
      </c>
      <c r="C142" s="222">
        <f>3648.39/12</f>
        <v>304.0325</v>
      </c>
      <c r="D142" s="256">
        <v>170.9989885</v>
      </c>
      <c r="E142" s="205">
        <v>232.9775929</v>
      </c>
      <c r="F142" s="256">
        <v>243.53</v>
      </c>
      <c r="G142" s="205">
        <v>320.12</v>
      </c>
      <c r="H142" s="218">
        <v>405.69</v>
      </c>
      <c r="I142" s="218">
        <v>401.03</v>
      </c>
      <c r="J142" s="218">
        <v>325.68</v>
      </c>
      <c r="K142" s="205">
        <v>384.22</v>
      </c>
      <c r="L142" s="205">
        <v>333.6</v>
      </c>
      <c r="M142" s="218">
        <v>283.37</v>
      </c>
      <c r="N142" s="218">
        <v>247.82</v>
      </c>
      <c r="O142" s="218">
        <v>311.38</v>
      </c>
      <c r="P142" s="241">
        <f t="shared" si="40"/>
        <v>3660.4165814</v>
      </c>
      <c r="Q142" s="247"/>
      <c r="R142" s="248">
        <f t="shared" si="41"/>
        <v>52.82</v>
      </c>
      <c r="S142" s="248">
        <f t="shared" si="42"/>
        <v>-35.55</v>
      </c>
      <c r="T142" s="244"/>
      <c r="U142" s="200"/>
      <c r="V142" s="200"/>
      <c r="W142" s="200"/>
      <c r="X142" s="200"/>
      <c r="Y142" s="200"/>
      <c r="Z142" s="200"/>
    </row>
    <row r="143" ht="15.75" customHeight="1" spans="1:26">
      <c r="A143" s="97" t="s">
        <v>19</v>
      </c>
      <c r="B143" s="35"/>
      <c r="C143" s="251">
        <f t="shared" ref="C143:P143" si="43">SUM(C138:C142)</f>
        <v>1033.54916666667</v>
      </c>
      <c r="D143" s="257">
        <f t="shared" si="43"/>
        <v>580.4350074</v>
      </c>
      <c r="E143" s="224">
        <f t="shared" si="43"/>
        <v>698.7790067</v>
      </c>
      <c r="F143" s="224">
        <f t="shared" si="43"/>
        <v>777.07</v>
      </c>
      <c r="G143" s="224">
        <f t="shared" si="43"/>
        <v>998.35</v>
      </c>
      <c r="H143" s="224">
        <f t="shared" si="43"/>
        <v>1215.99</v>
      </c>
      <c r="I143" s="224">
        <f t="shared" si="43"/>
        <v>1138.31</v>
      </c>
      <c r="J143" s="224">
        <f t="shared" si="43"/>
        <v>1012.64</v>
      </c>
      <c r="K143" s="224">
        <f t="shared" si="43"/>
        <v>1137.46</v>
      </c>
      <c r="L143" s="224">
        <f t="shared" si="43"/>
        <v>1040.24</v>
      </c>
      <c r="M143" s="224">
        <f t="shared" si="43"/>
        <v>865.48</v>
      </c>
      <c r="N143" s="224">
        <f t="shared" si="43"/>
        <v>741.78</v>
      </c>
      <c r="O143" s="224">
        <f t="shared" si="43"/>
        <v>700.86</v>
      </c>
      <c r="P143" s="242">
        <f t="shared" si="43"/>
        <v>10907.3940141</v>
      </c>
      <c r="Q143" s="230"/>
      <c r="R143" s="248">
        <f t="shared" si="41"/>
        <v>153.71</v>
      </c>
      <c r="S143" s="248">
        <f t="shared" si="42"/>
        <v>-123.7</v>
      </c>
      <c r="T143" s="244"/>
      <c r="U143" s="200"/>
      <c r="V143" s="200"/>
      <c r="W143" s="200"/>
      <c r="X143" s="200"/>
      <c r="Y143" s="200"/>
      <c r="Z143" s="200"/>
    </row>
    <row r="144" ht="15.75" customHeight="1" spans="1:26">
      <c r="A144" s="200"/>
      <c r="B144" s="200"/>
      <c r="C144" s="200"/>
      <c r="D144" s="200"/>
      <c r="E144" s="200"/>
      <c r="F144" s="200"/>
      <c r="G144" s="200"/>
      <c r="H144" s="200"/>
      <c r="I144" s="200"/>
      <c r="J144" s="200"/>
      <c r="K144" s="200"/>
      <c r="L144" s="200"/>
      <c r="M144" s="200"/>
      <c r="N144" s="200"/>
      <c r="O144" s="200"/>
      <c r="P144" s="230"/>
      <c r="Q144" s="200"/>
      <c r="R144" s="200"/>
      <c r="S144" s="200"/>
      <c r="T144" s="200"/>
      <c r="U144" s="200"/>
      <c r="V144" s="200"/>
      <c r="W144" s="200"/>
      <c r="X144" s="200"/>
      <c r="Y144" s="200"/>
      <c r="Z144" s="200"/>
    </row>
    <row r="145" ht="15.75" customHeight="1" spans="1:26">
      <c r="A145" s="200"/>
      <c r="B145" s="250" t="s">
        <v>474</v>
      </c>
      <c r="D145" s="258">
        <f t="shared" ref="D145:N145" si="44">D143-D130</f>
        <v>41.3950074000001</v>
      </c>
      <c r="E145" s="244">
        <f t="shared" si="44"/>
        <v>42.0690066999999</v>
      </c>
      <c r="F145" s="244">
        <f t="shared" si="44"/>
        <v>70.5035545999999</v>
      </c>
      <c r="G145" s="244">
        <f t="shared" si="44"/>
        <v>-4.97048299999994</v>
      </c>
      <c r="H145" s="244">
        <f t="shared" si="44"/>
        <v>184.8</v>
      </c>
      <c r="I145" s="244">
        <f t="shared" si="44"/>
        <v>198.9</v>
      </c>
      <c r="J145" s="244">
        <f t="shared" si="44"/>
        <v>10.8800000000001</v>
      </c>
      <c r="K145" s="244">
        <f t="shared" si="44"/>
        <v>137.5361064</v>
      </c>
      <c r="L145" s="244">
        <f t="shared" si="44"/>
        <v>101.0798138</v>
      </c>
      <c r="M145" s="244">
        <f t="shared" si="44"/>
        <v>28.3140536</v>
      </c>
      <c r="N145" s="244">
        <f t="shared" si="44"/>
        <v>153.71</v>
      </c>
      <c r="O145" s="244"/>
      <c r="P145" s="230"/>
      <c r="Q145" s="200"/>
      <c r="R145" s="200"/>
      <c r="S145" s="200"/>
      <c r="T145" s="200"/>
      <c r="U145" s="200"/>
      <c r="V145" s="200"/>
      <c r="W145" s="200"/>
      <c r="X145" s="200"/>
      <c r="Y145" s="200"/>
      <c r="Z145" s="200"/>
    </row>
    <row r="146" ht="15.75" customHeight="1" spans="1:26">
      <c r="A146" s="200"/>
      <c r="D146" s="200"/>
      <c r="E146" s="200"/>
      <c r="F146" s="200"/>
      <c r="G146" s="200"/>
      <c r="H146" s="200"/>
      <c r="I146" s="200"/>
      <c r="J146" s="200"/>
      <c r="K146" s="200"/>
      <c r="L146" s="200"/>
      <c r="M146" s="200"/>
      <c r="N146" s="200"/>
      <c r="O146" s="200"/>
      <c r="P146" s="230"/>
      <c r="Q146" s="200"/>
      <c r="R146" s="200"/>
      <c r="S146" s="200"/>
      <c r="T146" s="200"/>
      <c r="U146" s="200"/>
      <c r="V146" s="200"/>
      <c r="W146" s="200"/>
      <c r="X146" s="200"/>
      <c r="Y146" s="200"/>
      <c r="Z146" s="200"/>
    </row>
    <row r="147" ht="15.75" customHeight="1" spans="1:26">
      <c r="A147" s="200"/>
      <c r="B147" s="200"/>
      <c r="C147" s="200"/>
      <c r="D147" s="200"/>
      <c r="E147" s="200"/>
      <c r="F147" s="200"/>
      <c r="G147" s="200"/>
      <c r="H147" s="200"/>
      <c r="I147" s="200"/>
      <c r="J147" s="200"/>
      <c r="K147" s="200"/>
      <c r="L147" s="200"/>
      <c r="M147" s="200"/>
      <c r="N147" s="200"/>
      <c r="O147" s="200"/>
      <c r="P147" s="230"/>
      <c r="Q147" s="200"/>
      <c r="R147" s="200"/>
      <c r="S147" s="200"/>
      <c r="T147" s="200"/>
      <c r="U147" s="200"/>
      <c r="V147" s="200"/>
      <c r="W147" s="200"/>
      <c r="X147" s="200"/>
      <c r="Y147" s="200"/>
      <c r="Z147" s="200"/>
    </row>
    <row r="148" ht="15.75" customHeight="1" spans="1:26">
      <c r="A148" s="226" t="s">
        <v>601</v>
      </c>
      <c r="Q148" s="247"/>
      <c r="R148" s="247"/>
      <c r="S148" s="247"/>
      <c r="T148" s="200"/>
      <c r="U148" s="200"/>
      <c r="V148" s="200"/>
      <c r="W148" s="200"/>
      <c r="X148" s="200"/>
      <c r="Y148" s="200"/>
      <c r="Z148" s="200"/>
    </row>
    <row r="149" ht="15.75" customHeight="1" spans="1:26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92"/>
      <c r="Q149" s="247"/>
      <c r="R149" s="247"/>
      <c r="S149" s="247"/>
      <c r="T149" s="200"/>
      <c r="U149" s="200"/>
      <c r="V149" s="200"/>
      <c r="W149" s="200"/>
      <c r="X149" s="200"/>
      <c r="Y149" s="200"/>
      <c r="Z149" s="200"/>
    </row>
    <row r="150" ht="15.75" customHeight="1" spans="1:26">
      <c r="A150" s="104" t="s">
        <v>169</v>
      </c>
      <c r="B150" s="104" t="s">
        <v>83</v>
      </c>
      <c r="C150" s="104" t="s">
        <v>543</v>
      </c>
      <c r="D150" s="104" t="s">
        <v>544</v>
      </c>
      <c r="E150" s="104" t="s">
        <v>545</v>
      </c>
      <c r="F150" s="104" t="s">
        <v>546</v>
      </c>
      <c r="G150" s="104" t="s">
        <v>547</v>
      </c>
      <c r="H150" s="104" t="s">
        <v>548</v>
      </c>
      <c r="I150" s="104" t="s">
        <v>549</v>
      </c>
      <c r="J150" s="104" t="s">
        <v>550</v>
      </c>
      <c r="K150" s="104" t="s">
        <v>551</v>
      </c>
      <c r="L150" s="104" t="s">
        <v>602</v>
      </c>
      <c r="M150" s="104" t="s">
        <v>553</v>
      </c>
      <c r="N150" s="104" t="s">
        <v>554</v>
      </c>
      <c r="O150" s="104" t="s">
        <v>555</v>
      </c>
      <c r="P150" s="104" t="s">
        <v>6</v>
      </c>
      <c r="Q150" s="246"/>
      <c r="R150" s="246" t="s">
        <v>603</v>
      </c>
      <c r="S150" s="246" t="s">
        <v>589</v>
      </c>
      <c r="T150" s="200" t="s">
        <v>604</v>
      </c>
      <c r="U150" s="200"/>
      <c r="V150" s="200"/>
      <c r="W150" s="200"/>
      <c r="X150" s="200"/>
      <c r="Y150" s="200"/>
      <c r="Z150" s="200"/>
    </row>
    <row r="151" ht="15.75" customHeight="1" spans="1:26">
      <c r="A151" s="119">
        <v>1</v>
      </c>
      <c r="B151" s="217" t="s">
        <v>16</v>
      </c>
      <c r="C151" s="222">
        <f>2853.61/12</f>
        <v>237.800833333333</v>
      </c>
      <c r="D151" s="256">
        <v>86.46</v>
      </c>
      <c r="E151" s="205">
        <v>54.02</v>
      </c>
      <c r="F151" s="256">
        <v>149.07</v>
      </c>
      <c r="G151" s="218">
        <v>230.49</v>
      </c>
      <c r="H151" s="218">
        <v>272.08</v>
      </c>
      <c r="I151" s="218">
        <v>256.5593178</v>
      </c>
      <c r="J151" s="254">
        <v>234.41</v>
      </c>
      <c r="K151" s="205">
        <v>237.07808</v>
      </c>
      <c r="L151" s="41">
        <v>289.92</v>
      </c>
      <c r="M151" s="205">
        <v>241.33</v>
      </c>
      <c r="N151" s="218">
        <v>170.06</v>
      </c>
      <c r="O151" s="218">
        <v>229.34</v>
      </c>
      <c r="P151" s="241">
        <f t="shared" ref="P151:P156" si="45">SUM(D151:O151)</f>
        <v>2450.8173978</v>
      </c>
      <c r="Q151" s="259"/>
      <c r="R151" s="248">
        <f t="shared" ref="R151:R156" si="46">O151-O138</f>
        <v>107.83</v>
      </c>
      <c r="S151" s="248">
        <f t="shared" ref="S151:S156" si="47">O151-N151</f>
        <v>59.28</v>
      </c>
      <c r="T151" s="244">
        <f t="shared" ref="T151:T156" si="48">P151-P138</f>
        <v>221.4870691</v>
      </c>
      <c r="U151" s="200"/>
      <c r="V151" s="258">
        <f>SUM(D151:N151)</f>
        <v>2221.4773978</v>
      </c>
      <c r="W151" s="200"/>
      <c r="X151" s="200"/>
      <c r="Y151" s="200"/>
      <c r="Z151" s="200"/>
    </row>
    <row r="152" ht="15.75" customHeight="1" spans="1:26">
      <c r="A152" s="119">
        <v>2</v>
      </c>
      <c r="B152" s="217" t="s">
        <v>18</v>
      </c>
      <c r="C152" s="222">
        <f>1750.56/12</f>
        <v>145.88</v>
      </c>
      <c r="D152" s="256">
        <v>36.21</v>
      </c>
      <c r="E152" s="205">
        <v>43.16</v>
      </c>
      <c r="F152" s="256">
        <v>68.8</v>
      </c>
      <c r="G152" s="218">
        <v>164.22</v>
      </c>
      <c r="H152" s="218">
        <v>147.25</v>
      </c>
      <c r="I152" s="218">
        <v>164.8405014</v>
      </c>
      <c r="J152" s="218">
        <v>166.24</v>
      </c>
      <c r="K152" s="205">
        <v>162.9269646</v>
      </c>
      <c r="L152" s="41">
        <v>204.52</v>
      </c>
      <c r="M152" s="205">
        <v>161.37</v>
      </c>
      <c r="N152" s="218">
        <v>121.93</v>
      </c>
      <c r="O152" s="218">
        <v>138.96</v>
      </c>
      <c r="P152" s="241">
        <f t="shared" si="45"/>
        <v>1580.427466</v>
      </c>
      <c r="Q152" s="260"/>
      <c r="R152" s="248">
        <f t="shared" si="46"/>
        <v>55.5</v>
      </c>
      <c r="S152" s="248">
        <f t="shared" si="47"/>
        <v>17.03</v>
      </c>
      <c r="T152" s="244">
        <f t="shared" si="48"/>
        <v>-69.5906301</v>
      </c>
      <c r="U152" s="200"/>
      <c r="V152" s="258">
        <f>SUM(D152:N152)</f>
        <v>1441.467466</v>
      </c>
      <c r="W152" s="200"/>
      <c r="X152" s="200"/>
      <c r="Y152" s="200"/>
      <c r="Z152" s="200"/>
    </row>
    <row r="153" ht="15.75" customHeight="1" spans="1:26">
      <c r="A153" s="119">
        <v>3</v>
      </c>
      <c r="B153" s="217" t="s">
        <v>17</v>
      </c>
      <c r="C153" s="222">
        <f>1191.5/12</f>
        <v>99.2916666666667</v>
      </c>
      <c r="D153" s="256">
        <v>30.1</v>
      </c>
      <c r="E153" s="205">
        <v>15.99</v>
      </c>
      <c r="F153" s="256">
        <v>33.07</v>
      </c>
      <c r="G153" s="218">
        <v>97.64</v>
      </c>
      <c r="H153" s="218">
        <v>107.99</v>
      </c>
      <c r="I153" s="218">
        <v>122.8755192</v>
      </c>
      <c r="J153" s="218">
        <v>96.38</v>
      </c>
      <c r="K153" s="205">
        <v>111.53448</v>
      </c>
      <c r="L153" s="41">
        <v>140.8</v>
      </c>
      <c r="M153" s="205">
        <v>103.21</v>
      </c>
      <c r="N153" s="218">
        <v>76.4</v>
      </c>
      <c r="O153" s="218">
        <v>109.27</v>
      </c>
      <c r="P153" s="241">
        <f t="shared" si="45"/>
        <v>1045.2599992</v>
      </c>
      <c r="Q153" s="260"/>
      <c r="R153" s="248">
        <f t="shared" si="46"/>
        <v>57.55</v>
      </c>
      <c r="S153" s="248">
        <f t="shared" si="47"/>
        <v>32.87</v>
      </c>
      <c r="T153" s="244">
        <f t="shared" si="48"/>
        <v>63.2454270000001</v>
      </c>
      <c r="U153" s="200"/>
      <c r="V153" s="258">
        <f>SUM(D153:N153)</f>
        <v>935.9899992</v>
      </c>
      <c r="W153" s="200"/>
      <c r="X153" s="200"/>
      <c r="Y153" s="200"/>
      <c r="Z153" s="200"/>
    </row>
    <row r="154" ht="15.75" customHeight="1" spans="1:26">
      <c r="A154" s="119">
        <v>4</v>
      </c>
      <c r="B154" s="217" t="s">
        <v>15</v>
      </c>
      <c r="C154" s="222">
        <f>2958.53/12</f>
        <v>246.544166666667</v>
      </c>
      <c r="D154" s="256">
        <v>61.16</v>
      </c>
      <c r="E154" s="205">
        <v>59.36</v>
      </c>
      <c r="F154" s="256">
        <v>145.78</v>
      </c>
      <c r="G154" s="218">
        <v>228.34</v>
      </c>
      <c r="H154" s="218">
        <v>237.18</v>
      </c>
      <c r="I154" s="218">
        <v>249.1874256</v>
      </c>
      <c r="J154" s="218">
        <v>233.25</v>
      </c>
      <c r="K154" s="205">
        <v>263.7179035</v>
      </c>
      <c r="L154" s="41">
        <v>338.3</v>
      </c>
      <c r="M154" s="205">
        <v>251.48</v>
      </c>
      <c r="N154" s="218">
        <v>184.05</v>
      </c>
      <c r="O154" s="218">
        <v>224.3</v>
      </c>
      <c r="P154" s="241">
        <f t="shared" si="45"/>
        <v>2476.1053291</v>
      </c>
      <c r="Q154" s="260"/>
      <c r="R154" s="248">
        <f t="shared" si="46"/>
        <v>91.51</v>
      </c>
      <c r="S154" s="248">
        <f t="shared" si="47"/>
        <v>40.25</v>
      </c>
      <c r="T154" s="244">
        <f t="shared" si="48"/>
        <v>90.4908934000005</v>
      </c>
      <c r="U154" s="200"/>
      <c r="V154" s="258">
        <f>SUM(D154:N154)</f>
        <v>2251.8053291</v>
      </c>
      <c r="W154" s="200"/>
      <c r="X154" s="200"/>
      <c r="Y154" s="200"/>
      <c r="Z154" s="200"/>
    </row>
    <row r="155" ht="15.75" customHeight="1" spans="1:26">
      <c r="A155" s="119">
        <v>5</v>
      </c>
      <c r="B155" s="217" t="s">
        <v>14</v>
      </c>
      <c r="C155" s="222">
        <f>3648.39/12</f>
        <v>304.0325</v>
      </c>
      <c r="D155" s="256">
        <v>57.12</v>
      </c>
      <c r="E155" s="205">
        <v>119.38</v>
      </c>
      <c r="F155" s="256">
        <v>233.4</v>
      </c>
      <c r="G155" s="205">
        <v>275.2</v>
      </c>
      <c r="H155" s="218">
        <v>360.5</v>
      </c>
      <c r="I155" s="218">
        <v>364.8825834</v>
      </c>
      <c r="J155" s="218">
        <v>316.61</v>
      </c>
      <c r="K155" s="205">
        <v>382.9443754</v>
      </c>
      <c r="L155" s="41">
        <v>442.74</v>
      </c>
      <c r="M155" s="205">
        <v>304.82</v>
      </c>
      <c r="N155" s="218">
        <v>302.76</v>
      </c>
      <c r="O155" s="218">
        <v>371.58</v>
      </c>
      <c r="P155" s="241">
        <f t="shared" si="45"/>
        <v>3531.9369588</v>
      </c>
      <c r="Q155" s="260"/>
      <c r="R155" s="248">
        <f t="shared" si="46"/>
        <v>60.2</v>
      </c>
      <c r="S155" s="248">
        <f t="shared" si="47"/>
        <v>68.82</v>
      </c>
      <c r="T155" s="244">
        <f t="shared" si="48"/>
        <v>-128.4796226</v>
      </c>
      <c r="U155" s="200"/>
      <c r="V155" s="258">
        <f>SUM(D155:N155)</f>
        <v>3160.3569588</v>
      </c>
      <c r="W155" s="200"/>
      <c r="X155" s="200"/>
      <c r="Y155" s="200"/>
      <c r="Z155" s="200"/>
    </row>
    <row r="156" ht="15.75" customHeight="1" spans="1:26">
      <c r="A156" s="97" t="s">
        <v>19</v>
      </c>
      <c r="B156" s="35"/>
      <c r="C156" s="251">
        <f t="shared" ref="C156:O156" si="49">SUM(C151:C155)</f>
        <v>1033.54916666667</v>
      </c>
      <c r="D156" s="257">
        <f t="shared" si="49"/>
        <v>271.05</v>
      </c>
      <c r="E156" s="224">
        <f t="shared" si="49"/>
        <v>291.91</v>
      </c>
      <c r="F156" s="224">
        <f t="shared" si="49"/>
        <v>630.12</v>
      </c>
      <c r="G156" s="224">
        <f t="shared" si="49"/>
        <v>995.89</v>
      </c>
      <c r="H156" s="224">
        <f t="shared" si="49"/>
        <v>1125</v>
      </c>
      <c r="I156" s="224">
        <f t="shared" si="49"/>
        <v>1158.3453474</v>
      </c>
      <c r="J156" s="224">
        <f t="shared" si="49"/>
        <v>1046.89</v>
      </c>
      <c r="K156" s="224">
        <f t="shared" si="49"/>
        <v>1158.2018035</v>
      </c>
      <c r="L156" s="224">
        <f t="shared" si="49"/>
        <v>1416.28</v>
      </c>
      <c r="M156" s="224">
        <f t="shared" si="49"/>
        <v>1062.21</v>
      </c>
      <c r="N156" s="224">
        <f t="shared" si="49"/>
        <v>855.2</v>
      </c>
      <c r="O156" s="224">
        <f t="shared" si="49"/>
        <v>1073.45</v>
      </c>
      <c r="P156" s="241">
        <f t="shared" si="45"/>
        <v>11084.5471509</v>
      </c>
      <c r="Q156" s="230"/>
      <c r="R156" s="248">
        <f t="shared" si="46"/>
        <v>372.59</v>
      </c>
      <c r="S156" s="248">
        <f t="shared" si="47"/>
        <v>218.25</v>
      </c>
      <c r="T156" s="244">
        <f t="shared" si="48"/>
        <v>177.153136800003</v>
      </c>
      <c r="U156" s="200"/>
      <c r="V156" s="200"/>
      <c r="W156" s="200"/>
      <c r="X156" s="200"/>
      <c r="Y156" s="200"/>
      <c r="Z156" s="200"/>
    </row>
    <row r="157" ht="15.75" customHeight="1" spans="1:26">
      <c r="A157" s="200"/>
      <c r="B157" s="200"/>
      <c r="C157" s="200"/>
      <c r="D157" s="200"/>
      <c r="E157" s="200"/>
      <c r="F157" s="200"/>
      <c r="G157" s="200"/>
      <c r="H157" s="200"/>
      <c r="I157" s="200"/>
      <c r="J157" s="200"/>
      <c r="K157" s="200"/>
      <c r="L157" s="200"/>
      <c r="M157" s="200"/>
      <c r="N157" s="200"/>
      <c r="O157" s="200"/>
      <c r="P157" s="230"/>
      <c r="Q157" s="200"/>
      <c r="R157" s="200"/>
      <c r="S157" s="200"/>
      <c r="T157" s="200"/>
      <c r="U157" s="200"/>
      <c r="V157" s="200"/>
      <c r="W157" s="200"/>
      <c r="X157" s="200"/>
      <c r="Y157" s="200"/>
      <c r="Z157" s="200"/>
    </row>
    <row r="158" ht="15.75" customHeight="1" spans="1:26">
      <c r="A158" s="200"/>
      <c r="B158" s="250" t="s">
        <v>474</v>
      </c>
      <c r="D158" s="258">
        <f t="shared" ref="D158:N158" si="50">D156-D143</f>
        <v>-309.3850074</v>
      </c>
      <c r="E158" s="244">
        <f t="shared" si="50"/>
        <v>-406.8690067</v>
      </c>
      <c r="F158" s="244">
        <f t="shared" si="50"/>
        <v>-146.95</v>
      </c>
      <c r="G158" s="244">
        <f t="shared" si="50"/>
        <v>-2.45999999999992</v>
      </c>
      <c r="H158" s="244">
        <f t="shared" si="50"/>
        <v>-90.99</v>
      </c>
      <c r="I158" s="244">
        <f t="shared" si="50"/>
        <v>20.0353474000001</v>
      </c>
      <c r="J158" s="244">
        <f t="shared" si="50"/>
        <v>34.2499999999998</v>
      </c>
      <c r="K158" s="244">
        <f t="shared" si="50"/>
        <v>20.7418035000001</v>
      </c>
      <c r="L158" s="244">
        <f t="shared" si="50"/>
        <v>376.04</v>
      </c>
      <c r="M158" s="244">
        <f t="shared" si="50"/>
        <v>196.73</v>
      </c>
      <c r="N158" s="244">
        <f t="shared" si="50"/>
        <v>113.42</v>
      </c>
      <c r="O158" s="244"/>
      <c r="P158" s="230"/>
      <c r="Q158" s="200"/>
      <c r="R158" s="200"/>
      <c r="S158" s="200"/>
      <c r="T158" s="200"/>
      <c r="U158" s="200"/>
      <c r="V158" s="200"/>
      <c r="W158" s="200"/>
      <c r="X158" s="200"/>
      <c r="Y158" s="200"/>
      <c r="Z158" s="200"/>
    </row>
    <row r="159" ht="15.75" customHeight="1" spans="1:26">
      <c r="A159" s="200"/>
      <c r="D159" s="200"/>
      <c r="E159" s="200"/>
      <c r="F159" s="200"/>
      <c r="G159" s="200"/>
      <c r="H159" s="200"/>
      <c r="I159" s="200"/>
      <c r="J159" s="200"/>
      <c r="K159" s="200"/>
      <c r="L159" s="200"/>
      <c r="M159" s="200"/>
      <c r="N159" s="200"/>
      <c r="O159" s="200"/>
      <c r="P159" s="230"/>
      <c r="Q159" s="200"/>
      <c r="R159" s="200"/>
      <c r="S159" s="200"/>
      <c r="T159" s="200"/>
      <c r="U159" s="200"/>
      <c r="V159" s="200"/>
      <c r="W159" s="200"/>
      <c r="X159" s="200"/>
      <c r="Y159" s="200"/>
      <c r="Z159" s="200"/>
    </row>
    <row r="160" ht="15.75" customHeight="1" spans="1:26">
      <c r="A160" s="200"/>
      <c r="B160" s="200"/>
      <c r="C160" s="200"/>
      <c r="D160" s="200"/>
      <c r="E160" s="200"/>
      <c r="F160" s="200"/>
      <c r="G160" s="200"/>
      <c r="H160" s="200"/>
      <c r="I160" s="200"/>
      <c r="J160" s="200"/>
      <c r="K160" s="200"/>
      <c r="L160" s="200"/>
      <c r="M160" s="200"/>
      <c r="N160" s="200"/>
      <c r="O160" s="200"/>
      <c r="P160" s="230"/>
      <c r="Q160" s="200"/>
      <c r="R160" s="200"/>
      <c r="S160" s="200"/>
      <c r="T160" s="200"/>
      <c r="U160" s="200"/>
      <c r="V160" s="200"/>
      <c r="W160" s="200"/>
      <c r="X160" s="200"/>
      <c r="Y160" s="200"/>
      <c r="Z160" s="200"/>
    </row>
    <row r="161" ht="15.75" customHeight="1" spans="1:26">
      <c r="A161" s="226" t="s">
        <v>605</v>
      </c>
      <c r="Q161" s="247"/>
      <c r="R161" s="247"/>
      <c r="S161" s="247"/>
      <c r="T161" s="200"/>
      <c r="U161" s="200"/>
      <c r="V161" s="200"/>
      <c r="W161" s="200"/>
      <c r="X161" s="200"/>
      <c r="Y161" s="200"/>
      <c r="Z161" s="200"/>
    </row>
    <row r="162" ht="15.75" customHeight="1" spans="1:26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92"/>
      <c r="Q162" s="247"/>
      <c r="R162" s="247"/>
      <c r="S162" s="247"/>
      <c r="T162" s="200"/>
      <c r="U162" s="200"/>
      <c r="V162" s="200"/>
      <c r="W162" s="200"/>
      <c r="X162" s="200"/>
      <c r="Y162" s="200"/>
      <c r="Z162" s="200"/>
    </row>
    <row r="163" ht="15.75" customHeight="1" spans="1:26">
      <c r="A163" s="104" t="s">
        <v>169</v>
      </c>
      <c r="B163" s="104" t="s">
        <v>83</v>
      </c>
      <c r="C163" s="104" t="s">
        <v>543</v>
      </c>
      <c r="D163" s="104" t="s">
        <v>606</v>
      </c>
      <c r="E163" s="104" t="s">
        <v>607</v>
      </c>
      <c r="F163" s="104" t="s">
        <v>608</v>
      </c>
      <c r="G163" s="104" t="s">
        <v>609</v>
      </c>
      <c r="H163" s="104" t="s">
        <v>610</v>
      </c>
      <c r="I163" s="104" t="s">
        <v>611</v>
      </c>
      <c r="J163" s="104" t="s">
        <v>612</v>
      </c>
      <c r="K163" s="104" t="s">
        <v>613</v>
      </c>
      <c r="L163" s="104" t="s">
        <v>614</v>
      </c>
      <c r="M163" s="104" t="s">
        <v>565</v>
      </c>
      <c r="N163" s="104" t="s">
        <v>566</v>
      </c>
      <c r="O163" s="104" t="s">
        <v>567</v>
      </c>
      <c r="P163" s="104" t="s">
        <v>6</v>
      </c>
      <c r="Q163" s="246"/>
      <c r="R163" s="246" t="s">
        <v>603</v>
      </c>
      <c r="S163" s="246" t="s">
        <v>589</v>
      </c>
      <c r="T163" s="200" t="s">
        <v>604</v>
      </c>
      <c r="U163" s="200"/>
      <c r="V163" s="200"/>
      <c r="W163" s="200"/>
      <c r="X163" s="200"/>
      <c r="Y163" s="200"/>
      <c r="Z163" s="200"/>
    </row>
    <row r="164" ht="15.75" customHeight="1" spans="1:26">
      <c r="A164" s="119">
        <v>1</v>
      </c>
      <c r="B164" s="217" t="s">
        <v>16</v>
      </c>
      <c r="C164" s="222">
        <f>2853.61/12</f>
        <v>237.800833333333</v>
      </c>
      <c r="D164" s="205">
        <v>172.03</v>
      </c>
      <c r="E164" s="256">
        <v>149.22</v>
      </c>
      <c r="F164" s="256">
        <v>149.38</v>
      </c>
      <c r="G164" s="218">
        <v>253.57</v>
      </c>
      <c r="H164" s="218">
        <v>274.48</v>
      </c>
      <c r="I164" s="254">
        <v>329.13</v>
      </c>
      <c r="J164" s="254">
        <v>259.72</v>
      </c>
      <c r="K164" s="205">
        <v>274.49</v>
      </c>
      <c r="L164" s="41">
        <v>253.19</v>
      </c>
      <c r="M164" s="205">
        <v>226.97</v>
      </c>
      <c r="N164" s="218">
        <v>258.08</v>
      </c>
      <c r="O164" s="218">
        <v>295.48</v>
      </c>
      <c r="P164" s="241">
        <f t="shared" ref="P164:P169" si="51">SUM(D164:O164)</f>
        <v>2895.74</v>
      </c>
      <c r="Q164" s="259"/>
      <c r="R164" s="248">
        <f t="shared" ref="R164:R169" si="52">O164-O151</f>
        <v>66.14</v>
      </c>
      <c r="S164" s="248">
        <f t="shared" ref="S164:S169" si="53">O164-N164</f>
        <v>37.4</v>
      </c>
      <c r="T164" s="244">
        <f t="shared" ref="T164:T169" si="54">P164-P151</f>
        <v>444.9226022</v>
      </c>
      <c r="U164" s="200"/>
      <c r="V164" s="258">
        <f>SUM(D164:N164)</f>
        <v>2600.26</v>
      </c>
      <c r="W164" s="200"/>
      <c r="X164" s="200"/>
      <c r="Y164" s="200"/>
      <c r="Z164" s="200"/>
    </row>
    <row r="165" ht="15.75" customHeight="1" spans="1:26">
      <c r="A165" s="119">
        <v>2</v>
      </c>
      <c r="B165" s="217" t="s">
        <v>18</v>
      </c>
      <c r="C165" s="222">
        <f>1750.56/12</f>
        <v>145.88</v>
      </c>
      <c r="D165" s="205">
        <v>112.27</v>
      </c>
      <c r="E165" s="256">
        <v>102.12</v>
      </c>
      <c r="F165" s="256">
        <v>159.77</v>
      </c>
      <c r="G165" s="218">
        <v>182</v>
      </c>
      <c r="H165" s="218">
        <v>179.03</v>
      </c>
      <c r="I165" s="254">
        <v>197.43</v>
      </c>
      <c r="J165" s="254">
        <v>201.22</v>
      </c>
      <c r="K165" s="205">
        <v>175.27</v>
      </c>
      <c r="L165" s="41">
        <v>187.21</v>
      </c>
      <c r="M165" s="205">
        <v>155.27</v>
      </c>
      <c r="N165" s="218">
        <v>107.65</v>
      </c>
      <c r="O165" s="218">
        <v>127.95</v>
      </c>
      <c r="P165" s="241">
        <f t="shared" si="51"/>
        <v>1887.19</v>
      </c>
      <c r="Q165" s="260"/>
      <c r="R165" s="248">
        <f t="shared" si="52"/>
        <v>-11.01</v>
      </c>
      <c r="S165" s="248">
        <f t="shared" si="53"/>
        <v>20.3</v>
      </c>
      <c r="T165" s="244">
        <f t="shared" si="54"/>
        <v>306.762534</v>
      </c>
      <c r="U165" s="200"/>
      <c r="V165" s="258">
        <f>SUM(D165:N165)</f>
        <v>1759.24</v>
      </c>
      <c r="W165" s="200"/>
      <c r="X165" s="200"/>
      <c r="Y165" s="200"/>
      <c r="Z165" s="200"/>
    </row>
    <row r="166" ht="15.75" customHeight="1" spans="1:26">
      <c r="A166" s="119">
        <v>3</v>
      </c>
      <c r="B166" s="217" t="s">
        <v>17</v>
      </c>
      <c r="C166" s="222">
        <f>1191.5/12</f>
        <v>99.2916666666667</v>
      </c>
      <c r="D166" s="205">
        <v>67.81</v>
      </c>
      <c r="E166" s="256">
        <v>53.48</v>
      </c>
      <c r="F166" s="256">
        <v>73.01</v>
      </c>
      <c r="G166" s="218">
        <v>100.53</v>
      </c>
      <c r="H166" s="218">
        <v>118.33</v>
      </c>
      <c r="I166" s="254">
        <v>154.57</v>
      </c>
      <c r="J166" s="254">
        <v>111.83</v>
      </c>
      <c r="K166" s="205">
        <v>116.32</v>
      </c>
      <c r="L166" s="41">
        <v>131.23</v>
      </c>
      <c r="M166" s="205">
        <v>114.19</v>
      </c>
      <c r="N166" s="218">
        <v>145.64</v>
      </c>
      <c r="O166" s="218">
        <v>137.62</v>
      </c>
      <c r="P166" s="241">
        <f t="shared" si="51"/>
        <v>1324.56</v>
      </c>
      <c r="Q166" s="260"/>
      <c r="R166" s="248">
        <f t="shared" si="52"/>
        <v>28.35</v>
      </c>
      <c r="S166" s="248">
        <f t="shared" si="53"/>
        <v>-8.01999999999998</v>
      </c>
      <c r="T166" s="244">
        <f t="shared" si="54"/>
        <v>279.3000008</v>
      </c>
      <c r="U166" s="200"/>
      <c r="V166" s="258">
        <f>SUM(D166:N166)</f>
        <v>1186.94</v>
      </c>
      <c r="W166" s="200"/>
      <c r="X166" s="200"/>
      <c r="Y166" s="200"/>
      <c r="Z166" s="200"/>
    </row>
    <row r="167" ht="15.75" customHeight="1" spans="1:26">
      <c r="A167" s="119">
        <v>4</v>
      </c>
      <c r="B167" s="217" t="s">
        <v>15</v>
      </c>
      <c r="C167" s="222">
        <f>2958.53/12</f>
        <v>246.544166666667</v>
      </c>
      <c r="D167" s="205">
        <v>164.46</v>
      </c>
      <c r="E167" s="256">
        <v>169.32</v>
      </c>
      <c r="F167" s="256">
        <v>202.09</v>
      </c>
      <c r="G167" s="218">
        <v>249.54</v>
      </c>
      <c r="H167" s="218">
        <v>275.21</v>
      </c>
      <c r="I167" s="254">
        <v>308.81</v>
      </c>
      <c r="J167" s="254">
        <v>280.16</v>
      </c>
      <c r="K167" s="205">
        <v>285.75</v>
      </c>
      <c r="L167" s="41">
        <v>277.44</v>
      </c>
      <c r="M167" s="205">
        <v>241.93</v>
      </c>
      <c r="N167" s="218">
        <v>202.24</v>
      </c>
      <c r="O167" s="218">
        <v>236.55</v>
      </c>
      <c r="P167" s="241">
        <f t="shared" si="51"/>
        <v>2893.5</v>
      </c>
      <c r="Q167" s="260"/>
      <c r="R167" s="248">
        <f t="shared" si="52"/>
        <v>12.25</v>
      </c>
      <c r="S167" s="248">
        <f t="shared" si="53"/>
        <v>34.31</v>
      </c>
      <c r="T167" s="244">
        <f t="shared" si="54"/>
        <v>417.3946709</v>
      </c>
      <c r="U167" s="200"/>
      <c r="V167" s="258">
        <f>SUM(D167:N167)</f>
        <v>2656.95</v>
      </c>
      <c r="W167" s="200"/>
      <c r="X167" s="200"/>
      <c r="Y167" s="200"/>
      <c r="Z167" s="200"/>
    </row>
    <row r="168" ht="15.75" customHeight="1" spans="1:26">
      <c r="A168" s="119">
        <v>5</v>
      </c>
      <c r="B168" s="217" t="s">
        <v>14</v>
      </c>
      <c r="C168" s="222">
        <f>3648.39/12</f>
        <v>304.0325</v>
      </c>
      <c r="D168" s="256">
        <v>225.29</v>
      </c>
      <c r="E168" s="256">
        <v>223.99</v>
      </c>
      <c r="F168" s="256">
        <v>252.93</v>
      </c>
      <c r="G168" s="205">
        <v>322.75</v>
      </c>
      <c r="H168" s="218">
        <v>410.58</v>
      </c>
      <c r="I168" s="254">
        <v>504.03</v>
      </c>
      <c r="J168" s="254">
        <v>364.65</v>
      </c>
      <c r="K168" s="205">
        <v>438.6</v>
      </c>
      <c r="L168" s="41">
        <v>440.93</v>
      </c>
      <c r="M168" s="205">
        <v>348.9</v>
      </c>
      <c r="N168" s="218">
        <v>309.62</v>
      </c>
      <c r="O168" s="218">
        <v>421.56</v>
      </c>
      <c r="P168" s="241">
        <f t="shared" si="51"/>
        <v>4263.83</v>
      </c>
      <c r="Q168" s="260"/>
      <c r="R168" s="248">
        <f t="shared" si="52"/>
        <v>49.98</v>
      </c>
      <c r="S168" s="248">
        <f t="shared" si="53"/>
        <v>111.94</v>
      </c>
      <c r="T168" s="244">
        <f t="shared" si="54"/>
        <v>731.8930412</v>
      </c>
      <c r="U168" s="200"/>
      <c r="V168" s="258">
        <f>SUM(D168:N168)</f>
        <v>3842.27</v>
      </c>
      <c r="W168" s="200"/>
      <c r="X168" s="200"/>
      <c r="Y168" s="200"/>
      <c r="Z168" s="200"/>
    </row>
    <row r="169" ht="15.75" customHeight="1" spans="1:26">
      <c r="A169" s="97" t="s">
        <v>19</v>
      </c>
      <c r="B169" s="35"/>
      <c r="C169" s="251">
        <f t="shared" ref="C169:O169" si="55">SUM(C164:C168)</f>
        <v>1033.54916666667</v>
      </c>
      <c r="D169" s="224">
        <f t="shared" si="55"/>
        <v>741.86</v>
      </c>
      <c r="E169" s="224">
        <f t="shared" si="55"/>
        <v>698.13</v>
      </c>
      <c r="F169" s="224">
        <f t="shared" si="55"/>
        <v>837.18</v>
      </c>
      <c r="G169" s="224">
        <f t="shared" si="55"/>
        <v>1108.39</v>
      </c>
      <c r="H169" s="224">
        <f t="shared" si="55"/>
        <v>1257.63</v>
      </c>
      <c r="I169" s="224">
        <f t="shared" si="55"/>
        <v>1493.97</v>
      </c>
      <c r="J169" s="224">
        <f t="shared" si="55"/>
        <v>1217.58</v>
      </c>
      <c r="K169" s="224">
        <f t="shared" si="55"/>
        <v>1290.43</v>
      </c>
      <c r="L169" s="224">
        <f t="shared" si="55"/>
        <v>1290</v>
      </c>
      <c r="M169" s="224">
        <f t="shared" si="55"/>
        <v>1087.26</v>
      </c>
      <c r="N169" s="224">
        <f t="shared" si="55"/>
        <v>1023.23</v>
      </c>
      <c r="O169" s="224">
        <f t="shared" si="55"/>
        <v>1219.16</v>
      </c>
      <c r="P169" s="241">
        <f t="shared" si="51"/>
        <v>13264.82</v>
      </c>
      <c r="Q169" s="230"/>
      <c r="R169" s="248">
        <f t="shared" si="52"/>
        <v>145.71</v>
      </c>
      <c r="S169" s="248">
        <f t="shared" si="53"/>
        <v>195.93</v>
      </c>
      <c r="T169" s="244">
        <f t="shared" si="54"/>
        <v>2180.2728491</v>
      </c>
      <c r="U169" s="200"/>
      <c r="V169" s="258"/>
      <c r="W169" s="200"/>
      <c r="X169" s="200"/>
      <c r="Y169" s="200"/>
      <c r="Z169" s="200"/>
    </row>
    <row r="170" ht="15.75" customHeight="1" spans="1:26">
      <c r="A170" s="200"/>
      <c r="B170" s="200"/>
      <c r="C170" s="200"/>
      <c r="D170" s="200"/>
      <c r="E170" s="200"/>
      <c r="F170" s="200"/>
      <c r="G170" s="200"/>
      <c r="H170" s="200"/>
      <c r="I170" s="200"/>
      <c r="J170" s="200"/>
      <c r="K170" s="200"/>
      <c r="L170" s="200"/>
      <c r="M170" s="200"/>
      <c r="N170" s="200"/>
      <c r="O170" s="200"/>
      <c r="P170" s="230"/>
      <c r="Q170" s="200"/>
      <c r="R170" s="200"/>
      <c r="S170" s="200"/>
      <c r="T170" s="200"/>
      <c r="U170" s="200"/>
      <c r="V170" s="200"/>
      <c r="W170" s="200"/>
      <c r="X170" s="200"/>
      <c r="Y170" s="200"/>
      <c r="Z170" s="200"/>
    </row>
    <row r="171" ht="15.75" customHeight="1" spans="1:26">
      <c r="A171" s="200"/>
      <c r="B171" s="250" t="s">
        <v>474</v>
      </c>
      <c r="D171" s="244">
        <f t="shared" ref="D171:N171" si="56">D169-D156</f>
        <v>470.81</v>
      </c>
      <c r="E171" s="244">
        <f t="shared" si="56"/>
        <v>406.22</v>
      </c>
      <c r="F171" s="244">
        <f t="shared" si="56"/>
        <v>207.06</v>
      </c>
      <c r="G171" s="244">
        <f t="shared" si="56"/>
        <v>112.5</v>
      </c>
      <c r="H171" s="244">
        <f t="shared" si="56"/>
        <v>132.63</v>
      </c>
      <c r="I171" s="244">
        <f t="shared" si="56"/>
        <v>335.6246526</v>
      </c>
      <c r="J171" s="244">
        <f t="shared" si="56"/>
        <v>170.69</v>
      </c>
      <c r="K171" s="244">
        <f t="shared" si="56"/>
        <v>132.2281965</v>
      </c>
      <c r="L171" s="244">
        <f t="shared" si="56"/>
        <v>-126.28</v>
      </c>
      <c r="M171" s="244">
        <f t="shared" si="56"/>
        <v>25.05</v>
      </c>
      <c r="N171" s="244">
        <f t="shared" si="56"/>
        <v>168.03</v>
      </c>
      <c r="O171" s="244"/>
      <c r="P171" s="230"/>
      <c r="Q171" s="200"/>
      <c r="R171" s="200"/>
      <c r="S171" s="200"/>
      <c r="T171" s="200"/>
      <c r="U171" s="200"/>
      <c r="V171" s="200"/>
      <c r="W171" s="200"/>
      <c r="X171" s="200"/>
      <c r="Y171" s="200"/>
      <c r="Z171" s="200"/>
    </row>
    <row r="172" ht="15.75" customHeight="1" spans="1:26">
      <c r="A172" s="200"/>
      <c r="D172" s="200"/>
      <c r="E172" s="200"/>
      <c r="F172" s="200"/>
      <c r="G172" s="200"/>
      <c r="H172" s="200"/>
      <c r="I172" s="200"/>
      <c r="J172" s="200"/>
      <c r="K172" s="200"/>
      <c r="L172" s="200"/>
      <c r="M172" s="200"/>
      <c r="N172" s="200"/>
      <c r="O172" s="200"/>
      <c r="P172" s="230"/>
      <c r="Q172" s="200"/>
      <c r="R172" s="200"/>
      <c r="S172" s="200"/>
      <c r="T172" s="200"/>
      <c r="U172" s="200"/>
      <c r="V172" s="200"/>
      <c r="W172" s="200"/>
      <c r="X172" s="200"/>
      <c r="Y172" s="200"/>
      <c r="Z172" s="200"/>
    </row>
    <row r="173" ht="15.75" customHeight="1" spans="1:26">
      <c r="A173" s="226" t="s">
        <v>615</v>
      </c>
      <c r="Q173" s="247"/>
      <c r="R173" s="247"/>
      <c r="S173" s="247"/>
      <c r="T173" s="200"/>
      <c r="U173" s="200"/>
      <c r="V173" s="200"/>
      <c r="W173" s="200"/>
      <c r="X173" s="200"/>
      <c r="Y173" s="200"/>
      <c r="Z173" s="200"/>
    </row>
    <row r="174" ht="15.75" customHeight="1" spans="1:26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92"/>
      <c r="Q174" s="247"/>
      <c r="R174" s="247"/>
      <c r="S174" s="247"/>
      <c r="T174" s="200"/>
      <c r="U174" s="200"/>
      <c r="V174" s="200"/>
      <c r="W174" s="200"/>
      <c r="X174" s="200"/>
      <c r="Y174" s="200"/>
      <c r="Z174" s="200"/>
    </row>
    <row r="175" ht="45" spans="1:26">
      <c r="A175" s="104" t="s">
        <v>169</v>
      </c>
      <c r="B175" s="104" t="s">
        <v>83</v>
      </c>
      <c r="C175" s="104" t="s">
        <v>543</v>
      </c>
      <c r="D175" s="104" t="s">
        <v>616</v>
      </c>
      <c r="E175" s="104" t="s">
        <v>617</v>
      </c>
      <c r="F175" s="104" t="s">
        <v>618</v>
      </c>
      <c r="G175" s="104" t="s">
        <v>619</v>
      </c>
      <c r="H175" s="104" t="s">
        <v>620</v>
      </c>
      <c r="I175" s="104" t="s">
        <v>621</v>
      </c>
      <c r="J175" s="104" t="s">
        <v>622</v>
      </c>
      <c r="K175" s="104" t="s">
        <v>623</v>
      </c>
      <c r="L175" s="104" t="s">
        <v>624</v>
      </c>
      <c r="M175" s="104" t="s">
        <v>579</v>
      </c>
      <c r="N175" s="104" t="s">
        <v>580</v>
      </c>
      <c r="O175" s="104" t="s">
        <v>581</v>
      </c>
      <c r="P175" s="104" t="s">
        <v>6</v>
      </c>
      <c r="Q175" s="246"/>
      <c r="R175" s="246" t="s">
        <v>603</v>
      </c>
      <c r="S175" s="246" t="s">
        <v>589</v>
      </c>
      <c r="T175" s="200" t="s">
        <v>604</v>
      </c>
      <c r="U175" s="200"/>
      <c r="V175" s="200"/>
      <c r="W175" s="200"/>
      <c r="X175" s="200"/>
      <c r="Y175" s="200"/>
      <c r="Z175" s="200"/>
    </row>
    <row r="176" ht="15.75" customHeight="1" spans="1:26">
      <c r="A176" s="119">
        <v>1</v>
      </c>
      <c r="B176" s="217" t="s">
        <v>16</v>
      </c>
      <c r="C176" s="222">
        <f>2853.61/12</f>
        <v>237.800833333333</v>
      </c>
      <c r="D176" s="205">
        <v>173</v>
      </c>
      <c r="E176" s="256">
        <v>215.42</v>
      </c>
      <c r="F176" s="256">
        <v>235.21</v>
      </c>
      <c r="G176" s="218">
        <v>401.31</v>
      </c>
      <c r="H176" s="218"/>
      <c r="I176" s="254"/>
      <c r="J176" s="254"/>
      <c r="K176" s="205"/>
      <c r="L176" s="41"/>
      <c r="M176" s="205"/>
      <c r="N176" s="218"/>
      <c r="O176" s="218"/>
      <c r="P176" s="241">
        <f t="shared" ref="P176:P181" si="57">SUM(D176:O176)</f>
        <v>1024.94</v>
      </c>
      <c r="Q176" s="260"/>
      <c r="R176" s="248">
        <f t="shared" ref="R176:R181" si="58">G176-G164</f>
        <v>147.74</v>
      </c>
      <c r="S176" s="248">
        <f t="shared" ref="S176:S181" si="59">G176-F176</f>
        <v>166.1</v>
      </c>
      <c r="T176" s="244">
        <f t="shared" ref="T176:T181" si="60">P176-C176</f>
        <v>787.139166666667</v>
      </c>
      <c r="U176" s="200"/>
      <c r="V176" s="258"/>
      <c r="W176" s="200"/>
      <c r="X176" s="200"/>
      <c r="Y176" s="200"/>
      <c r="Z176" s="200"/>
    </row>
    <row r="177" ht="15.75" customHeight="1" spans="1:26">
      <c r="A177" s="119">
        <v>2</v>
      </c>
      <c r="B177" s="217" t="s">
        <v>18</v>
      </c>
      <c r="C177" s="222">
        <f>1750.56/12</f>
        <v>145.88</v>
      </c>
      <c r="D177" s="205">
        <v>122.62</v>
      </c>
      <c r="E177" s="256">
        <v>135.73</v>
      </c>
      <c r="F177" s="256">
        <v>163.97</v>
      </c>
      <c r="G177" s="218">
        <v>217.83</v>
      </c>
      <c r="H177" s="218"/>
      <c r="I177" s="254"/>
      <c r="J177" s="254"/>
      <c r="K177" s="205"/>
      <c r="L177" s="41"/>
      <c r="M177" s="205"/>
      <c r="N177" s="218"/>
      <c r="O177" s="218"/>
      <c r="P177" s="241">
        <f t="shared" si="57"/>
        <v>640.15</v>
      </c>
      <c r="Q177" s="260"/>
      <c r="R177" s="248">
        <f t="shared" si="58"/>
        <v>35.83</v>
      </c>
      <c r="S177" s="248">
        <f t="shared" si="59"/>
        <v>53.86</v>
      </c>
      <c r="T177" s="244">
        <f t="shared" si="60"/>
        <v>494.27</v>
      </c>
      <c r="U177" s="200"/>
      <c r="V177" s="258"/>
      <c r="W177" s="200"/>
      <c r="X177" s="200"/>
      <c r="Y177" s="200"/>
      <c r="Z177" s="200"/>
    </row>
    <row r="178" ht="15.75" customHeight="1" spans="1:26">
      <c r="A178" s="119">
        <v>3</v>
      </c>
      <c r="B178" s="217" t="s">
        <v>17</v>
      </c>
      <c r="C178" s="222">
        <f>1191.5/12</f>
        <v>99.2916666666667</v>
      </c>
      <c r="D178" s="205">
        <v>91.1</v>
      </c>
      <c r="E178" s="256">
        <v>89.82</v>
      </c>
      <c r="F178" s="256">
        <v>110.32</v>
      </c>
      <c r="G178" s="218">
        <v>196.88</v>
      </c>
      <c r="H178" s="218"/>
      <c r="I178" s="254"/>
      <c r="J178" s="254"/>
      <c r="K178" s="205"/>
      <c r="L178" s="41"/>
      <c r="M178" s="205"/>
      <c r="N178" s="218"/>
      <c r="O178" s="218"/>
      <c r="P178" s="241">
        <f t="shared" si="57"/>
        <v>488.12</v>
      </c>
      <c r="Q178" s="260"/>
      <c r="R178" s="248">
        <f t="shared" si="58"/>
        <v>96.35</v>
      </c>
      <c r="S178" s="248">
        <f t="shared" si="59"/>
        <v>86.56</v>
      </c>
      <c r="T178" s="244">
        <f t="shared" si="60"/>
        <v>388.828333333333</v>
      </c>
      <c r="U178" s="200"/>
      <c r="V178" s="258"/>
      <c r="W178" s="200"/>
      <c r="X178" s="200"/>
      <c r="Y178" s="200"/>
      <c r="Z178" s="200"/>
    </row>
    <row r="179" ht="15.75" customHeight="1" spans="1:26">
      <c r="A179" s="119">
        <v>4</v>
      </c>
      <c r="B179" s="217" t="s">
        <v>15</v>
      </c>
      <c r="C179" s="222">
        <f>2958.53/12</f>
        <v>246.544166666667</v>
      </c>
      <c r="D179" s="205">
        <v>183.28</v>
      </c>
      <c r="E179" s="256">
        <v>230.35</v>
      </c>
      <c r="F179" s="256">
        <v>255.68</v>
      </c>
      <c r="G179" s="218">
        <v>302.93</v>
      </c>
      <c r="H179" s="218"/>
      <c r="I179" s="254"/>
      <c r="J179" s="254"/>
      <c r="K179" s="205"/>
      <c r="L179" s="41"/>
      <c r="M179" s="205"/>
      <c r="N179" s="218"/>
      <c r="O179" s="218"/>
      <c r="P179" s="241">
        <f t="shared" si="57"/>
        <v>972.24</v>
      </c>
      <c r="Q179" s="260"/>
      <c r="R179" s="248">
        <f t="shared" si="58"/>
        <v>53.39</v>
      </c>
      <c r="S179" s="248">
        <f t="shared" si="59"/>
        <v>47.25</v>
      </c>
      <c r="T179" s="244">
        <f t="shared" si="60"/>
        <v>725.695833333333</v>
      </c>
      <c r="U179" s="200"/>
      <c r="V179" s="258"/>
      <c r="W179" s="200"/>
      <c r="X179" s="200"/>
      <c r="Y179" s="200"/>
      <c r="Z179" s="200"/>
    </row>
    <row r="180" ht="15.75" customHeight="1" spans="1:26">
      <c r="A180" s="119">
        <v>5</v>
      </c>
      <c r="B180" s="217" t="s">
        <v>14</v>
      </c>
      <c r="C180" s="222">
        <f>3648.39/12</f>
        <v>304.0325</v>
      </c>
      <c r="D180" s="256">
        <v>236.18</v>
      </c>
      <c r="E180" s="256">
        <v>323.36</v>
      </c>
      <c r="F180" s="256">
        <v>353.71</v>
      </c>
      <c r="G180" s="205">
        <v>392.2</v>
      </c>
      <c r="H180" s="218"/>
      <c r="I180" s="254"/>
      <c r="J180" s="254"/>
      <c r="K180" s="205"/>
      <c r="L180" s="41"/>
      <c r="M180" s="205"/>
      <c r="N180" s="218"/>
      <c r="O180" s="218"/>
      <c r="P180" s="241">
        <f t="shared" si="57"/>
        <v>1305.45</v>
      </c>
      <c r="Q180" s="260"/>
      <c r="R180" s="248">
        <f t="shared" si="58"/>
        <v>69.45</v>
      </c>
      <c r="S180" s="248">
        <f t="shared" si="59"/>
        <v>38.49</v>
      </c>
      <c r="T180" s="244">
        <f t="shared" si="60"/>
        <v>1001.4175</v>
      </c>
      <c r="U180" s="200"/>
      <c r="V180" s="258"/>
      <c r="W180" s="200"/>
      <c r="X180" s="200"/>
      <c r="Y180" s="200"/>
      <c r="Z180" s="200"/>
    </row>
    <row r="181" ht="15.75" customHeight="1" spans="1:26">
      <c r="A181" s="97" t="s">
        <v>19</v>
      </c>
      <c r="B181" s="35"/>
      <c r="C181" s="251">
        <f t="shared" ref="C181:O181" si="61">SUM(C176:C180)</f>
        <v>1033.54916666667</v>
      </c>
      <c r="D181" s="224">
        <f t="shared" si="61"/>
        <v>806.18</v>
      </c>
      <c r="E181" s="224">
        <f t="shared" si="61"/>
        <v>994.68</v>
      </c>
      <c r="F181" s="224">
        <f t="shared" si="61"/>
        <v>1118.89</v>
      </c>
      <c r="G181" s="224">
        <f t="shared" si="61"/>
        <v>1511.15</v>
      </c>
      <c r="H181" s="224">
        <f t="shared" si="61"/>
        <v>0</v>
      </c>
      <c r="I181" s="224">
        <f t="shared" si="61"/>
        <v>0</v>
      </c>
      <c r="J181" s="224">
        <f t="shared" si="61"/>
        <v>0</v>
      </c>
      <c r="K181" s="224">
        <f t="shared" si="61"/>
        <v>0</v>
      </c>
      <c r="L181" s="224">
        <f t="shared" si="61"/>
        <v>0</v>
      </c>
      <c r="M181" s="224">
        <f t="shared" si="61"/>
        <v>0</v>
      </c>
      <c r="N181" s="224">
        <f t="shared" si="61"/>
        <v>0</v>
      </c>
      <c r="O181" s="224">
        <f t="shared" si="61"/>
        <v>0</v>
      </c>
      <c r="P181" s="241">
        <f t="shared" si="57"/>
        <v>4430.9</v>
      </c>
      <c r="Q181" s="230"/>
      <c r="R181" s="248">
        <f t="shared" si="58"/>
        <v>402.76</v>
      </c>
      <c r="S181" s="248">
        <f t="shared" si="59"/>
        <v>392.26</v>
      </c>
      <c r="T181" s="244">
        <f t="shared" si="60"/>
        <v>3397.35083333333</v>
      </c>
      <c r="U181" s="200"/>
      <c r="V181" s="258"/>
      <c r="W181" s="200"/>
      <c r="X181" s="200"/>
      <c r="Y181" s="200"/>
      <c r="Z181" s="200"/>
    </row>
    <row r="182" ht="15.75" customHeight="1" spans="1:26">
      <c r="A182" s="200"/>
      <c r="B182" s="200"/>
      <c r="C182" s="200"/>
      <c r="D182" s="200"/>
      <c r="E182" s="200"/>
      <c r="F182" s="200"/>
      <c r="G182" s="200"/>
      <c r="H182" s="200"/>
      <c r="I182" s="200"/>
      <c r="J182" s="200"/>
      <c r="K182" s="200"/>
      <c r="L182" s="200"/>
      <c r="M182" s="200"/>
      <c r="N182" s="200"/>
      <c r="O182" s="200"/>
      <c r="P182" s="230"/>
      <c r="Q182" s="200"/>
      <c r="R182" s="200"/>
      <c r="S182" s="200"/>
      <c r="T182" s="200"/>
      <c r="U182" s="200"/>
      <c r="V182" s="200"/>
      <c r="W182" s="200"/>
      <c r="X182" s="200"/>
      <c r="Y182" s="200"/>
      <c r="Z182" s="200"/>
    </row>
    <row r="183" ht="15.75" customHeight="1" spans="1:26">
      <c r="A183" s="200"/>
      <c r="B183" s="250" t="s">
        <v>474</v>
      </c>
      <c r="D183" s="244">
        <f t="shared" ref="D183:N183" si="62">D181-D168</f>
        <v>580.89</v>
      </c>
      <c r="E183" s="244">
        <f t="shared" si="62"/>
        <v>770.69</v>
      </c>
      <c r="F183" s="244">
        <f t="shared" si="62"/>
        <v>865.96</v>
      </c>
      <c r="G183" s="244">
        <f t="shared" si="62"/>
        <v>1188.4</v>
      </c>
      <c r="H183" s="244">
        <f t="shared" si="62"/>
        <v>-410.58</v>
      </c>
      <c r="I183" s="244">
        <f t="shared" si="62"/>
        <v>-504.03</v>
      </c>
      <c r="J183" s="244">
        <f t="shared" si="62"/>
        <v>-364.65</v>
      </c>
      <c r="K183" s="244">
        <f t="shared" si="62"/>
        <v>-438.6</v>
      </c>
      <c r="L183" s="244">
        <f t="shared" si="62"/>
        <v>-440.93</v>
      </c>
      <c r="M183" s="244">
        <f t="shared" si="62"/>
        <v>-348.9</v>
      </c>
      <c r="N183" s="244">
        <f t="shared" si="62"/>
        <v>-309.62</v>
      </c>
      <c r="O183" s="244"/>
      <c r="P183" s="230"/>
      <c r="Q183" s="200"/>
      <c r="R183" s="200"/>
      <c r="S183" s="200"/>
      <c r="T183" s="200"/>
      <c r="U183" s="200"/>
      <c r="V183" s="200"/>
      <c r="W183" s="200"/>
      <c r="X183" s="200"/>
      <c r="Y183" s="200"/>
      <c r="Z183" s="200"/>
    </row>
    <row r="184" ht="15.75" customHeight="1" spans="1:26">
      <c r="A184" s="200"/>
      <c r="B184" s="200"/>
      <c r="C184" s="200"/>
      <c r="D184" s="200"/>
      <c r="E184" s="200"/>
      <c r="F184" s="200"/>
      <c r="G184" s="200"/>
      <c r="H184" s="200"/>
      <c r="I184" s="200"/>
      <c r="J184" s="200"/>
      <c r="K184" s="200"/>
      <c r="L184" s="200"/>
      <c r="M184" s="200"/>
      <c r="N184" s="200"/>
      <c r="O184" s="200"/>
      <c r="P184" s="230"/>
      <c r="Q184" s="200"/>
      <c r="R184" s="200"/>
      <c r="S184" s="200"/>
      <c r="T184" s="200"/>
      <c r="U184" s="200"/>
      <c r="V184" s="200"/>
      <c r="W184" s="200"/>
      <c r="X184" s="200"/>
      <c r="Y184" s="200"/>
      <c r="Z184" s="200"/>
    </row>
    <row r="185" ht="15.75" customHeight="1" spans="1:26">
      <c r="A185" s="200"/>
      <c r="B185" s="200"/>
      <c r="C185" s="200"/>
      <c r="D185" s="200"/>
      <c r="E185" s="200"/>
      <c r="F185" s="200"/>
      <c r="G185" s="200"/>
      <c r="H185" s="200"/>
      <c r="I185" s="200"/>
      <c r="J185" s="200"/>
      <c r="K185" s="200"/>
      <c r="L185" s="200"/>
      <c r="M185" s="200"/>
      <c r="N185" s="200"/>
      <c r="O185" s="200"/>
      <c r="P185" s="230"/>
      <c r="Q185" s="200"/>
      <c r="R185" s="200"/>
      <c r="S185" s="200"/>
      <c r="T185" s="200"/>
      <c r="U185" s="200"/>
      <c r="V185" s="200"/>
      <c r="W185" s="200"/>
      <c r="X185" s="200"/>
      <c r="Y185" s="200"/>
      <c r="Z185" s="200"/>
    </row>
    <row r="186" ht="15.75" customHeight="1" spans="1:26">
      <c r="A186" s="200"/>
      <c r="B186" s="200"/>
      <c r="C186" s="200"/>
      <c r="D186" s="200"/>
      <c r="E186" s="200"/>
      <c r="F186" s="200"/>
      <c r="G186" s="200"/>
      <c r="H186" s="200"/>
      <c r="I186" s="200"/>
      <c r="J186" s="200"/>
      <c r="K186" s="200"/>
      <c r="L186" s="200"/>
      <c r="M186" s="200"/>
      <c r="N186" s="200"/>
      <c r="O186" s="200"/>
      <c r="P186" s="230"/>
      <c r="Q186" s="200"/>
      <c r="R186" s="200"/>
      <c r="S186" s="200"/>
      <c r="T186" s="200"/>
      <c r="U186" s="200"/>
      <c r="V186" s="200"/>
      <c r="W186" s="200"/>
      <c r="X186" s="200"/>
      <c r="Y186" s="200"/>
      <c r="Z186" s="200"/>
    </row>
    <row r="187" ht="15.75" customHeight="1" spans="1:26">
      <c r="A187" s="200"/>
      <c r="B187" s="200"/>
      <c r="C187" s="200"/>
      <c r="D187" s="200"/>
      <c r="E187" s="200"/>
      <c r="F187" s="200"/>
      <c r="G187" s="200"/>
      <c r="H187" s="200"/>
      <c r="I187" s="200"/>
      <c r="J187" s="200"/>
      <c r="K187" s="200"/>
      <c r="L187" s="200"/>
      <c r="M187" s="200"/>
      <c r="N187" s="200"/>
      <c r="O187" s="200"/>
      <c r="P187" s="230"/>
      <c r="Q187" s="200"/>
      <c r="R187" s="200"/>
      <c r="S187" s="200"/>
      <c r="T187" s="200"/>
      <c r="U187" s="200"/>
      <c r="V187" s="200"/>
      <c r="W187" s="200"/>
      <c r="X187" s="200"/>
      <c r="Y187" s="200"/>
      <c r="Z187" s="200"/>
    </row>
    <row r="188" ht="15.75" customHeight="1" spans="1:26">
      <c r="A188" s="200"/>
      <c r="B188" s="200"/>
      <c r="C188" s="200"/>
      <c r="D188" s="200"/>
      <c r="E188" s="200"/>
      <c r="F188" s="200"/>
      <c r="G188" s="200"/>
      <c r="H188" s="200"/>
      <c r="I188" s="200"/>
      <c r="J188" s="200"/>
      <c r="K188" s="200"/>
      <c r="L188" s="200"/>
      <c r="M188" s="200"/>
      <c r="N188" s="200"/>
      <c r="O188" s="200"/>
      <c r="P188" s="230"/>
      <c r="Q188" s="200"/>
      <c r="R188" s="200"/>
      <c r="S188" s="200"/>
      <c r="T188" s="200"/>
      <c r="U188" s="200"/>
      <c r="V188" s="200"/>
      <c r="W188" s="200"/>
      <c r="X188" s="200"/>
      <c r="Y188" s="200"/>
      <c r="Z188" s="200"/>
    </row>
    <row r="189" ht="15.75" customHeight="1" spans="1:26">
      <c r="A189" s="200"/>
      <c r="B189" s="200"/>
      <c r="C189" s="200"/>
      <c r="D189" s="200"/>
      <c r="E189" s="200"/>
      <c r="F189" s="200"/>
      <c r="G189" s="200"/>
      <c r="H189" s="200"/>
      <c r="I189" s="200"/>
      <c r="J189" s="200"/>
      <c r="K189" s="200"/>
      <c r="L189" s="200"/>
      <c r="M189" s="200"/>
      <c r="N189" s="200"/>
      <c r="O189" s="200"/>
      <c r="P189" s="230"/>
      <c r="Q189" s="200"/>
      <c r="R189" s="200"/>
      <c r="S189" s="200"/>
      <c r="T189" s="200"/>
      <c r="U189" s="200"/>
      <c r="V189" s="200"/>
      <c r="W189" s="200"/>
      <c r="X189" s="200"/>
      <c r="Y189" s="200"/>
      <c r="Z189" s="200"/>
    </row>
    <row r="190" ht="15.75" customHeight="1" spans="1:26">
      <c r="A190" s="200"/>
      <c r="B190" s="200"/>
      <c r="C190" s="200"/>
      <c r="D190" s="200"/>
      <c r="E190" s="200"/>
      <c r="F190" s="200"/>
      <c r="G190" s="200"/>
      <c r="H190" s="200"/>
      <c r="I190" s="200"/>
      <c r="J190" s="200"/>
      <c r="K190" s="200"/>
      <c r="L190" s="200"/>
      <c r="M190" s="200"/>
      <c r="N190" s="200"/>
      <c r="O190" s="200"/>
      <c r="P190" s="230"/>
      <c r="Q190" s="200"/>
      <c r="R190" s="200"/>
      <c r="S190" s="200"/>
      <c r="T190" s="200"/>
      <c r="U190" s="200"/>
      <c r="V190" s="200"/>
      <c r="W190" s="200"/>
      <c r="X190" s="200"/>
      <c r="Y190" s="200"/>
      <c r="Z190" s="200"/>
    </row>
    <row r="191" ht="15.75" customHeight="1" spans="1:26">
      <c r="A191" s="200"/>
      <c r="B191" s="200"/>
      <c r="C191" s="200"/>
      <c r="D191" s="200"/>
      <c r="E191" s="200"/>
      <c r="F191" s="200"/>
      <c r="G191" s="200"/>
      <c r="H191" s="200"/>
      <c r="I191" s="200"/>
      <c r="J191" s="200"/>
      <c r="K191" s="200"/>
      <c r="L191" s="200"/>
      <c r="M191" s="200"/>
      <c r="N191" s="200"/>
      <c r="O191" s="200"/>
      <c r="P191" s="230"/>
      <c r="Q191" s="200"/>
      <c r="R191" s="200"/>
      <c r="S191" s="200"/>
      <c r="T191" s="200"/>
      <c r="U191" s="200"/>
      <c r="V191" s="200"/>
      <c r="W191" s="200"/>
      <c r="X191" s="200"/>
      <c r="Y191" s="200"/>
      <c r="Z191" s="200"/>
    </row>
    <row r="192" ht="15.75" customHeight="1" spans="1:26">
      <c r="A192" s="200"/>
      <c r="B192" s="200"/>
      <c r="C192" s="200"/>
      <c r="D192" s="200"/>
      <c r="E192" s="200"/>
      <c r="F192" s="200"/>
      <c r="G192" s="200"/>
      <c r="H192" s="200"/>
      <c r="I192" s="200"/>
      <c r="J192" s="200"/>
      <c r="K192" s="200"/>
      <c r="L192" s="200"/>
      <c r="M192" s="200"/>
      <c r="N192" s="200"/>
      <c r="O192" s="200"/>
      <c r="P192" s="230"/>
      <c r="Q192" s="200"/>
      <c r="R192" s="200"/>
      <c r="S192" s="200"/>
      <c r="T192" s="200"/>
      <c r="U192" s="200"/>
      <c r="V192" s="200"/>
      <c r="W192" s="200"/>
      <c r="X192" s="200"/>
      <c r="Y192" s="200"/>
      <c r="Z192" s="200"/>
    </row>
    <row r="193" ht="15.75" customHeight="1" spans="1:26">
      <c r="A193" s="200"/>
      <c r="B193" s="200"/>
      <c r="C193" s="200"/>
      <c r="D193" s="200"/>
      <c r="E193" s="200"/>
      <c r="F193" s="200"/>
      <c r="G193" s="200"/>
      <c r="H193" s="200"/>
      <c r="I193" s="200"/>
      <c r="J193" s="200"/>
      <c r="K193" s="200"/>
      <c r="L193" s="200"/>
      <c r="M193" s="200"/>
      <c r="N193" s="200"/>
      <c r="O193" s="200"/>
      <c r="P193" s="230"/>
      <c r="Q193" s="200"/>
      <c r="R193" s="200"/>
      <c r="S193" s="200"/>
      <c r="T193" s="200"/>
      <c r="U193" s="200"/>
      <c r="V193" s="200"/>
      <c r="W193" s="200"/>
      <c r="X193" s="200"/>
      <c r="Y193" s="200"/>
      <c r="Z193" s="200"/>
    </row>
    <row r="194" ht="15.75" customHeight="1" spans="1:26">
      <c r="A194" s="200"/>
      <c r="B194" s="200"/>
      <c r="C194" s="200"/>
      <c r="D194" s="200"/>
      <c r="E194" s="200"/>
      <c r="F194" s="200"/>
      <c r="G194" s="200"/>
      <c r="H194" s="200"/>
      <c r="I194" s="200"/>
      <c r="J194" s="200"/>
      <c r="K194" s="200"/>
      <c r="L194" s="200"/>
      <c r="M194" s="200"/>
      <c r="N194" s="200"/>
      <c r="O194" s="200"/>
      <c r="P194" s="230"/>
      <c r="Q194" s="200"/>
      <c r="R194" s="200"/>
      <c r="S194" s="200"/>
      <c r="T194" s="200"/>
      <c r="U194" s="200"/>
      <c r="V194" s="200"/>
      <c r="W194" s="200"/>
      <c r="X194" s="200"/>
      <c r="Y194" s="200"/>
      <c r="Z194" s="200"/>
    </row>
    <row r="195" ht="15.75" customHeight="1" spans="1:26">
      <c r="A195" s="200"/>
      <c r="B195" s="200"/>
      <c r="C195" s="200"/>
      <c r="D195" s="200"/>
      <c r="E195" s="200"/>
      <c r="F195" s="200"/>
      <c r="G195" s="200"/>
      <c r="H195" s="200"/>
      <c r="I195" s="200"/>
      <c r="J195" s="200"/>
      <c r="K195" s="200"/>
      <c r="L195" s="200"/>
      <c r="M195" s="200"/>
      <c r="N195" s="200"/>
      <c r="O195" s="200"/>
      <c r="P195" s="230"/>
      <c r="Q195" s="200"/>
      <c r="R195" s="200"/>
      <c r="S195" s="200"/>
      <c r="T195" s="200"/>
      <c r="U195" s="200"/>
      <c r="V195" s="200"/>
      <c r="W195" s="200"/>
      <c r="X195" s="200"/>
      <c r="Y195" s="200"/>
      <c r="Z195" s="200"/>
    </row>
    <row r="196" ht="15.75" customHeight="1" spans="1:26">
      <c r="A196" s="200"/>
      <c r="B196" s="200"/>
      <c r="C196" s="200"/>
      <c r="D196" s="200"/>
      <c r="E196" s="200"/>
      <c r="F196" s="200"/>
      <c r="G196" s="200"/>
      <c r="H196" s="200"/>
      <c r="I196" s="200"/>
      <c r="J196" s="200"/>
      <c r="K196" s="200"/>
      <c r="L196" s="200"/>
      <c r="M196" s="200"/>
      <c r="N196" s="200"/>
      <c r="O196" s="200"/>
      <c r="P196" s="230"/>
      <c r="Q196" s="200"/>
      <c r="R196" s="200"/>
      <c r="S196" s="200"/>
      <c r="T196" s="200"/>
      <c r="U196" s="200"/>
      <c r="V196" s="200"/>
      <c r="W196" s="200"/>
      <c r="X196" s="200"/>
      <c r="Y196" s="200"/>
      <c r="Z196" s="200"/>
    </row>
    <row r="197" ht="15.75" customHeight="1" spans="1:26">
      <c r="A197" s="200"/>
      <c r="B197" s="200"/>
      <c r="C197" s="200"/>
      <c r="D197" s="200"/>
      <c r="E197" s="200"/>
      <c r="F197" s="200"/>
      <c r="G197" s="200"/>
      <c r="H197" s="200"/>
      <c r="I197" s="200"/>
      <c r="J197" s="200"/>
      <c r="K197" s="200"/>
      <c r="L197" s="200"/>
      <c r="M197" s="200"/>
      <c r="N197" s="200"/>
      <c r="O197" s="200"/>
      <c r="P197" s="230"/>
      <c r="Q197" s="200"/>
      <c r="R197" s="200"/>
      <c r="S197" s="200"/>
      <c r="T197" s="200"/>
      <c r="U197" s="200"/>
      <c r="V197" s="200"/>
      <c r="W197" s="200"/>
      <c r="X197" s="200"/>
      <c r="Y197" s="200"/>
      <c r="Z197" s="200"/>
    </row>
    <row r="198" ht="15.75" customHeight="1" spans="1:26">
      <c r="A198" s="200"/>
      <c r="B198" s="200"/>
      <c r="C198" s="200"/>
      <c r="D198" s="200"/>
      <c r="E198" s="200"/>
      <c r="F198" s="200"/>
      <c r="G198" s="200"/>
      <c r="H198" s="200"/>
      <c r="I198" s="200"/>
      <c r="J198" s="200"/>
      <c r="K198" s="200"/>
      <c r="L198" s="200"/>
      <c r="M198" s="200"/>
      <c r="N198" s="200"/>
      <c r="O198" s="200"/>
      <c r="P198" s="230"/>
      <c r="Q198" s="200"/>
      <c r="R198" s="200"/>
      <c r="S198" s="200"/>
      <c r="T198" s="200"/>
      <c r="U198" s="200"/>
      <c r="V198" s="200"/>
      <c r="W198" s="200"/>
      <c r="X198" s="200"/>
      <c r="Y198" s="200"/>
      <c r="Z198" s="200"/>
    </row>
    <row r="199" ht="15.75" customHeight="1" spans="1:26">
      <c r="A199" s="200"/>
      <c r="B199" s="200"/>
      <c r="C199" s="200"/>
      <c r="D199" s="200"/>
      <c r="E199" s="200"/>
      <c r="F199" s="200"/>
      <c r="G199" s="200"/>
      <c r="H199" s="200"/>
      <c r="I199" s="200"/>
      <c r="J199" s="200"/>
      <c r="K199" s="200"/>
      <c r="L199" s="200"/>
      <c r="M199" s="200"/>
      <c r="N199" s="200"/>
      <c r="O199" s="200"/>
      <c r="P199" s="230"/>
      <c r="Q199" s="200"/>
      <c r="R199" s="200"/>
      <c r="S199" s="200"/>
      <c r="T199" s="200"/>
      <c r="U199" s="200"/>
      <c r="V199" s="200"/>
      <c r="W199" s="200"/>
      <c r="X199" s="200"/>
      <c r="Y199" s="200"/>
      <c r="Z199" s="200"/>
    </row>
    <row r="200" ht="15.75" customHeight="1" spans="1:26">
      <c r="A200" s="200"/>
      <c r="B200" s="200"/>
      <c r="C200" s="200"/>
      <c r="D200" s="200"/>
      <c r="E200" s="200"/>
      <c r="F200" s="200"/>
      <c r="G200" s="200"/>
      <c r="H200" s="200"/>
      <c r="I200" s="200"/>
      <c r="J200" s="200"/>
      <c r="K200" s="200"/>
      <c r="L200" s="200"/>
      <c r="M200" s="200"/>
      <c r="N200" s="200"/>
      <c r="O200" s="200"/>
      <c r="P200" s="230"/>
      <c r="Q200" s="200"/>
      <c r="R200" s="200"/>
      <c r="S200" s="200"/>
      <c r="T200" s="200"/>
      <c r="U200" s="200"/>
      <c r="V200" s="200"/>
      <c r="W200" s="200"/>
      <c r="X200" s="200"/>
      <c r="Y200" s="200"/>
      <c r="Z200" s="200"/>
    </row>
    <row r="201" ht="15.75" customHeight="1" spans="1:26">
      <c r="A201" s="200"/>
      <c r="B201" s="200"/>
      <c r="C201" s="200"/>
      <c r="D201" s="200"/>
      <c r="E201" s="200"/>
      <c r="F201" s="200"/>
      <c r="G201" s="200"/>
      <c r="H201" s="200"/>
      <c r="I201" s="200"/>
      <c r="J201" s="200"/>
      <c r="K201" s="200"/>
      <c r="L201" s="200"/>
      <c r="M201" s="200"/>
      <c r="N201" s="200"/>
      <c r="O201" s="200"/>
      <c r="P201" s="230"/>
      <c r="Q201" s="200"/>
      <c r="R201" s="200"/>
      <c r="S201" s="200"/>
      <c r="T201" s="200"/>
      <c r="U201" s="200"/>
      <c r="V201" s="200"/>
      <c r="W201" s="200"/>
      <c r="X201" s="200"/>
      <c r="Y201" s="200"/>
      <c r="Z201" s="200"/>
    </row>
    <row r="202" ht="15.75" customHeight="1" spans="1:26">
      <c r="A202" s="200"/>
      <c r="B202" s="200"/>
      <c r="C202" s="200"/>
      <c r="D202" s="200"/>
      <c r="E202" s="200"/>
      <c r="F202" s="200"/>
      <c r="G202" s="200"/>
      <c r="H202" s="200"/>
      <c r="I202" s="200"/>
      <c r="J202" s="200"/>
      <c r="K202" s="200"/>
      <c r="L202" s="200"/>
      <c r="M202" s="200"/>
      <c r="N202" s="200"/>
      <c r="O202" s="200"/>
      <c r="P202" s="230"/>
      <c r="Q202" s="200"/>
      <c r="R202" s="200"/>
      <c r="S202" s="200"/>
      <c r="T202" s="200"/>
      <c r="U202" s="200"/>
      <c r="V202" s="200"/>
      <c r="W202" s="200"/>
      <c r="X202" s="200"/>
      <c r="Y202" s="200"/>
      <c r="Z202" s="200"/>
    </row>
    <row r="203" ht="15.75" customHeight="1" spans="1:26">
      <c r="A203" s="200"/>
      <c r="B203" s="200"/>
      <c r="C203" s="200"/>
      <c r="D203" s="200"/>
      <c r="E203" s="200"/>
      <c r="F203" s="200"/>
      <c r="G203" s="200"/>
      <c r="H203" s="200"/>
      <c r="I203" s="200"/>
      <c r="J203" s="200"/>
      <c r="K203" s="200"/>
      <c r="L203" s="200"/>
      <c r="M203" s="200"/>
      <c r="N203" s="200"/>
      <c r="O203" s="200"/>
      <c r="P203" s="230"/>
      <c r="Q203" s="200"/>
      <c r="R203" s="200"/>
      <c r="S203" s="200"/>
      <c r="T203" s="200"/>
      <c r="U203" s="200"/>
      <c r="V203" s="200"/>
      <c r="W203" s="200"/>
      <c r="X203" s="200"/>
      <c r="Y203" s="200"/>
      <c r="Z203" s="200"/>
    </row>
    <row r="204" ht="15.75" customHeight="1" spans="1:26">
      <c r="A204" s="200"/>
      <c r="B204" s="200"/>
      <c r="C204" s="200"/>
      <c r="D204" s="200"/>
      <c r="E204" s="200"/>
      <c r="F204" s="200"/>
      <c r="G204" s="200"/>
      <c r="H204" s="200"/>
      <c r="I204" s="200"/>
      <c r="J204" s="200"/>
      <c r="K204" s="200"/>
      <c r="L204" s="200"/>
      <c r="M204" s="200"/>
      <c r="N204" s="200"/>
      <c r="O204" s="200"/>
      <c r="P204" s="230"/>
      <c r="Q204" s="200"/>
      <c r="R204" s="200"/>
      <c r="S204" s="200"/>
      <c r="T204" s="200"/>
      <c r="U204" s="200"/>
      <c r="V204" s="200"/>
      <c r="W204" s="200"/>
      <c r="X204" s="200"/>
      <c r="Y204" s="200"/>
      <c r="Z204" s="200"/>
    </row>
    <row r="205" ht="15.75" customHeight="1" spans="1:26">
      <c r="A205" s="200"/>
      <c r="B205" s="200"/>
      <c r="C205" s="200"/>
      <c r="D205" s="200"/>
      <c r="E205" s="200"/>
      <c r="F205" s="200"/>
      <c r="G205" s="200"/>
      <c r="H205" s="200"/>
      <c r="I205" s="200"/>
      <c r="J205" s="200"/>
      <c r="K205" s="200"/>
      <c r="L205" s="200"/>
      <c r="M205" s="200"/>
      <c r="N205" s="200"/>
      <c r="O205" s="200"/>
      <c r="P205" s="230"/>
      <c r="Q205" s="200"/>
      <c r="R205" s="200"/>
      <c r="S205" s="200"/>
      <c r="T205" s="200"/>
      <c r="U205" s="200"/>
      <c r="V205" s="200"/>
      <c r="W205" s="200"/>
      <c r="X205" s="200"/>
      <c r="Y205" s="200"/>
      <c r="Z205" s="200"/>
    </row>
    <row r="206" ht="15.75" customHeight="1" spans="1:26">
      <c r="A206" s="200"/>
      <c r="B206" s="200"/>
      <c r="C206" s="200"/>
      <c r="D206" s="200"/>
      <c r="E206" s="200"/>
      <c r="F206" s="200"/>
      <c r="G206" s="200"/>
      <c r="H206" s="200"/>
      <c r="I206" s="200"/>
      <c r="J206" s="200"/>
      <c r="K206" s="200"/>
      <c r="L206" s="200"/>
      <c r="M206" s="200"/>
      <c r="N206" s="200"/>
      <c r="O206" s="200"/>
      <c r="P206" s="230"/>
      <c r="Q206" s="200"/>
      <c r="R206" s="200"/>
      <c r="S206" s="200"/>
      <c r="T206" s="200"/>
      <c r="U206" s="200"/>
      <c r="V206" s="200"/>
      <c r="W206" s="200"/>
      <c r="X206" s="200"/>
      <c r="Y206" s="200"/>
      <c r="Z206" s="200"/>
    </row>
    <row r="207" ht="15.75" customHeight="1" spans="1:26">
      <c r="A207" s="200"/>
      <c r="B207" s="200"/>
      <c r="C207" s="200"/>
      <c r="D207" s="200"/>
      <c r="E207" s="200"/>
      <c r="F207" s="200"/>
      <c r="G207" s="200"/>
      <c r="H207" s="200"/>
      <c r="I207" s="200"/>
      <c r="J207" s="200"/>
      <c r="K207" s="200"/>
      <c r="L207" s="200"/>
      <c r="M207" s="200"/>
      <c r="N207" s="200"/>
      <c r="O207" s="200"/>
      <c r="P207" s="230"/>
      <c r="Q207" s="200"/>
      <c r="R207" s="200"/>
      <c r="S207" s="200"/>
      <c r="T207" s="200"/>
      <c r="U207" s="200"/>
      <c r="V207" s="200"/>
      <c r="W207" s="200"/>
      <c r="X207" s="200"/>
      <c r="Y207" s="200"/>
      <c r="Z207" s="200"/>
    </row>
    <row r="208" ht="15.75" customHeight="1" spans="1:26">
      <c r="A208" s="200"/>
      <c r="B208" s="200"/>
      <c r="C208" s="200"/>
      <c r="D208" s="200"/>
      <c r="E208" s="200"/>
      <c r="F208" s="200"/>
      <c r="G208" s="200"/>
      <c r="H208" s="200"/>
      <c r="I208" s="200"/>
      <c r="J208" s="200"/>
      <c r="K208" s="200"/>
      <c r="L208" s="200"/>
      <c r="M208" s="200"/>
      <c r="N208" s="200"/>
      <c r="O208" s="200"/>
      <c r="P208" s="230"/>
      <c r="Q208" s="200"/>
      <c r="R208" s="200"/>
      <c r="S208" s="200"/>
      <c r="T208" s="200"/>
      <c r="U208" s="200"/>
      <c r="V208" s="200"/>
      <c r="W208" s="200"/>
      <c r="X208" s="200"/>
      <c r="Y208" s="200"/>
      <c r="Z208" s="200"/>
    </row>
    <row r="209" ht="15.75" customHeight="1" spans="1:26">
      <c r="A209" s="200"/>
      <c r="B209" s="200"/>
      <c r="C209" s="200"/>
      <c r="D209" s="200"/>
      <c r="E209" s="200"/>
      <c r="F209" s="200"/>
      <c r="G209" s="200"/>
      <c r="H209" s="200"/>
      <c r="I209" s="200"/>
      <c r="J209" s="200"/>
      <c r="K209" s="200"/>
      <c r="L209" s="200"/>
      <c r="M209" s="200"/>
      <c r="N209" s="200"/>
      <c r="O209" s="200"/>
      <c r="P209" s="230"/>
      <c r="Q209" s="200"/>
      <c r="R209" s="200"/>
      <c r="S209" s="200"/>
      <c r="T209" s="200"/>
      <c r="U209" s="200"/>
      <c r="V209" s="200"/>
      <c r="W209" s="200"/>
      <c r="X209" s="200"/>
      <c r="Y209" s="200"/>
      <c r="Z209" s="200"/>
    </row>
    <row r="210" ht="15.75" customHeight="1" spans="1:26">
      <c r="A210" s="200"/>
      <c r="B210" s="200"/>
      <c r="C210" s="200"/>
      <c r="D210" s="200"/>
      <c r="E210" s="200"/>
      <c r="F210" s="200"/>
      <c r="G210" s="200"/>
      <c r="H210" s="200"/>
      <c r="I210" s="200"/>
      <c r="J210" s="200"/>
      <c r="K210" s="200"/>
      <c r="L210" s="200"/>
      <c r="M210" s="200"/>
      <c r="N210" s="200"/>
      <c r="O210" s="200"/>
      <c r="P210" s="230"/>
      <c r="Q210" s="200"/>
      <c r="R210" s="200"/>
      <c r="S210" s="200"/>
      <c r="T210" s="200"/>
      <c r="U210" s="200"/>
      <c r="V210" s="200"/>
      <c r="W210" s="200"/>
      <c r="X210" s="200"/>
      <c r="Y210" s="200"/>
      <c r="Z210" s="200"/>
    </row>
    <row r="211" ht="15.75" customHeight="1" spans="1:26">
      <c r="A211" s="200"/>
      <c r="B211" s="200"/>
      <c r="C211" s="200"/>
      <c r="D211" s="200"/>
      <c r="E211" s="200"/>
      <c r="F211" s="200"/>
      <c r="G211" s="200"/>
      <c r="H211" s="200"/>
      <c r="I211" s="200"/>
      <c r="J211" s="200"/>
      <c r="K211" s="200"/>
      <c r="L211" s="200"/>
      <c r="M211" s="200"/>
      <c r="N211" s="200"/>
      <c r="O211" s="200"/>
      <c r="P211" s="23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</row>
    <row r="212" ht="15.75" customHeight="1" spans="1:26">
      <c r="A212" s="200"/>
      <c r="B212" s="200"/>
      <c r="C212" s="200"/>
      <c r="D212" s="200"/>
      <c r="E212" s="200"/>
      <c r="F212" s="200"/>
      <c r="G212" s="200"/>
      <c r="H212" s="200"/>
      <c r="I212" s="200"/>
      <c r="J212" s="200"/>
      <c r="K212" s="200"/>
      <c r="L212" s="200"/>
      <c r="M212" s="200"/>
      <c r="N212" s="200"/>
      <c r="O212" s="200"/>
      <c r="P212" s="230"/>
      <c r="Q212" s="200"/>
      <c r="R212" s="200"/>
      <c r="S212" s="200"/>
      <c r="T212" s="200"/>
      <c r="U212" s="200"/>
      <c r="V212" s="200"/>
      <c r="W212" s="200"/>
      <c r="X212" s="200"/>
      <c r="Y212" s="200"/>
      <c r="Z212" s="200"/>
    </row>
    <row r="213" ht="15.75" customHeight="1" spans="1:26">
      <c r="A213" s="200"/>
      <c r="B213" s="200"/>
      <c r="C213" s="200"/>
      <c r="D213" s="200"/>
      <c r="E213" s="200"/>
      <c r="F213" s="200"/>
      <c r="G213" s="200"/>
      <c r="H213" s="200"/>
      <c r="I213" s="200"/>
      <c r="J213" s="200"/>
      <c r="K213" s="200"/>
      <c r="L213" s="200"/>
      <c r="M213" s="200"/>
      <c r="N213" s="200"/>
      <c r="O213" s="200"/>
      <c r="P213" s="230"/>
      <c r="Q213" s="200"/>
      <c r="R213" s="200"/>
      <c r="S213" s="200"/>
      <c r="T213" s="200"/>
      <c r="U213" s="200"/>
      <c r="V213" s="200"/>
      <c r="W213" s="200"/>
      <c r="X213" s="200"/>
      <c r="Y213" s="200"/>
      <c r="Z213" s="200"/>
    </row>
    <row r="214" ht="15.75" customHeight="1" spans="1:26">
      <c r="A214" s="200"/>
      <c r="B214" s="200"/>
      <c r="C214" s="200"/>
      <c r="D214" s="200"/>
      <c r="E214" s="200"/>
      <c r="F214" s="200"/>
      <c r="G214" s="200"/>
      <c r="H214" s="200"/>
      <c r="I214" s="200"/>
      <c r="J214" s="200"/>
      <c r="K214" s="200"/>
      <c r="L214" s="200"/>
      <c r="M214" s="200"/>
      <c r="N214" s="200"/>
      <c r="O214" s="200"/>
      <c r="P214" s="230"/>
      <c r="Q214" s="200"/>
      <c r="R214" s="200"/>
      <c r="S214" s="200"/>
      <c r="T214" s="200"/>
      <c r="U214" s="200"/>
      <c r="V214" s="200"/>
      <c r="W214" s="200"/>
      <c r="X214" s="200"/>
      <c r="Y214" s="200"/>
      <c r="Z214" s="200"/>
    </row>
    <row r="215" ht="15.75" customHeight="1" spans="1:26">
      <c r="A215" s="200"/>
      <c r="B215" s="200"/>
      <c r="C215" s="200"/>
      <c r="D215" s="200"/>
      <c r="E215" s="200"/>
      <c r="F215" s="200"/>
      <c r="G215" s="200"/>
      <c r="H215" s="200"/>
      <c r="I215" s="200"/>
      <c r="J215" s="200"/>
      <c r="K215" s="200"/>
      <c r="L215" s="200"/>
      <c r="M215" s="200"/>
      <c r="N215" s="200"/>
      <c r="O215" s="200"/>
      <c r="P215" s="230"/>
      <c r="Q215" s="200"/>
      <c r="R215" s="200"/>
      <c r="S215" s="200"/>
      <c r="T215" s="200"/>
      <c r="U215" s="200"/>
      <c r="V215" s="200"/>
      <c r="W215" s="200"/>
      <c r="X215" s="200"/>
      <c r="Y215" s="200"/>
      <c r="Z215" s="200"/>
    </row>
    <row r="216" ht="15.75" customHeight="1" spans="1:26">
      <c r="A216" s="200"/>
      <c r="B216" s="200"/>
      <c r="C216" s="200"/>
      <c r="D216" s="200"/>
      <c r="E216" s="200"/>
      <c r="F216" s="200"/>
      <c r="G216" s="200"/>
      <c r="H216" s="200"/>
      <c r="I216" s="200"/>
      <c r="J216" s="200"/>
      <c r="K216" s="200"/>
      <c r="L216" s="200"/>
      <c r="M216" s="200"/>
      <c r="N216" s="200"/>
      <c r="O216" s="200"/>
      <c r="P216" s="230"/>
      <c r="Q216" s="200"/>
      <c r="R216" s="200"/>
      <c r="S216" s="200"/>
      <c r="T216" s="200"/>
      <c r="U216" s="200"/>
      <c r="V216" s="200"/>
      <c r="W216" s="200"/>
      <c r="X216" s="200"/>
      <c r="Y216" s="200"/>
      <c r="Z216" s="200"/>
    </row>
    <row r="217" ht="15.75" customHeight="1" spans="1:26">
      <c r="A217" s="200"/>
      <c r="B217" s="200"/>
      <c r="C217" s="200"/>
      <c r="D217" s="200"/>
      <c r="E217" s="200"/>
      <c r="F217" s="200"/>
      <c r="G217" s="200"/>
      <c r="H217" s="200"/>
      <c r="I217" s="200"/>
      <c r="J217" s="200"/>
      <c r="K217" s="200"/>
      <c r="L217" s="200"/>
      <c r="M217" s="200"/>
      <c r="N217" s="200"/>
      <c r="O217" s="200"/>
      <c r="P217" s="230"/>
      <c r="Q217" s="200"/>
      <c r="R217" s="200"/>
      <c r="S217" s="200"/>
      <c r="T217" s="200"/>
      <c r="U217" s="200"/>
      <c r="V217" s="200"/>
      <c r="W217" s="200"/>
      <c r="X217" s="200"/>
      <c r="Y217" s="200"/>
      <c r="Z217" s="200"/>
    </row>
    <row r="218" ht="15.75" customHeight="1" spans="1:26">
      <c r="A218" s="200"/>
      <c r="B218" s="200"/>
      <c r="C218" s="200"/>
      <c r="D218" s="200"/>
      <c r="E218" s="200"/>
      <c r="F218" s="200"/>
      <c r="G218" s="200"/>
      <c r="H218" s="200"/>
      <c r="I218" s="200"/>
      <c r="J218" s="200"/>
      <c r="K218" s="200"/>
      <c r="L218" s="200"/>
      <c r="M218" s="200"/>
      <c r="N218" s="200"/>
      <c r="O218" s="200"/>
      <c r="P218" s="230"/>
      <c r="Q218" s="200"/>
      <c r="R218" s="200"/>
      <c r="S218" s="200"/>
      <c r="T218" s="200"/>
      <c r="U218" s="200"/>
      <c r="V218" s="200"/>
      <c r="W218" s="200"/>
      <c r="X218" s="200"/>
      <c r="Y218" s="200"/>
      <c r="Z218" s="200"/>
    </row>
    <row r="219" ht="15.75" customHeight="1" spans="1:26">
      <c r="A219" s="200"/>
      <c r="B219" s="200"/>
      <c r="C219" s="200"/>
      <c r="D219" s="200"/>
      <c r="E219" s="200"/>
      <c r="F219" s="200"/>
      <c r="G219" s="200"/>
      <c r="H219" s="200"/>
      <c r="I219" s="200"/>
      <c r="J219" s="200"/>
      <c r="K219" s="200"/>
      <c r="L219" s="200"/>
      <c r="M219" s="200"/>
      <c r="N219" s="200"/>
      <c r="O219" s="200"/>
      <c r="P219" s="230"/>
      <c r="Q219" s="200"/>
      <c r="R219" s="200"/>
      <c r="S219" s="200"/>
      <c r="T219" s="200"/>
      <c r="U219" s="200"/>
      <c r="V219" s="200"/>
      <c r="W219" s="200"/>
      <c r="X219" s="200"/>
      <c r="Y219" s="200"/>
      <c r="Z219" s="200"/>
    </row>
    <row r="220" ht="15.75" customHeight="1" spans="1:26">
      <c r="A220" s="200"/>
      <c r="B220" s="200"/>
      <c r="C220" s="200"/>
      <c r="D220" s="200"/>
      <c r="E220" s="200"/>
      <c r="F220" s="200"/>
      <c r="G220" s="200"/>
      <c r="H220" s="200"/>
      <c r="I220" s="200"/>
      <c r="J220" s="200"/>
      <c r="K220" s="200"/>
      <c r="L220" s="200"/>
      <c r="M220" s="200"/>
      <c r="N220" s="200"/>
      <c r="O220" s="200"/>
      <c r="P220" s="230"/>
      <c r="Q220" s="200"/>
      <c r="R220" s="200"/>
      <c r="S220" s="200"/>
      <c r="T220" s="200"/>
      <c r="U220" s="200"/>
      <c r="V220" s="200"/>
      <c r="W220" s="200"/>
      <c r="X220" s="200"/>
      <c r="Y220" s="200"/>
      <c r="Z220" s="200"/>
    </row>
    <row r="221" ht="15.75" customHeight="1" spans="1:26">
      <c r="A221" s="200"/>
      <c r="B221" s="200"/>
      <c r="C221" s="200"/>
      <c r="D221" s="200"/>
      <c r="E221" s="200"/>
      <c r="F221" s="200"/>
      <c r="G221" s="200"/>
      <c r="H221" s="200"/>
      <c r="I221" s="200"/>
      <c r="J221" s="200"/>
      <c r="K221" s="200"/>
      <c r="L221" s="200"/>
      <c r="M221" s="200"/>
      <c r="N221" s="200"/>
      <c r="O221" s="200"/>
      <c r="P221" s="230"/>
      <c r="Q221" s="200"/>
      <c r="R221" s="200"/>
      <c r="S221" s="200"/>
      <c r="T221" s="200"/>
      <c r="U221" s="200"/>
      <c r="V221" s="200"/>
      <c r="W221" s="200"/>
      <c r="X221" s="200"/>
      <c r="Y221" s="200"/>
      <c r="Z221" s="200"/>
    </row>
    <row r="222" ht="15.75" customHeight="1" spans="1:26">
      <c r="A222" s="200"/>
      <c r="B222" s="200"/>
      <c r="C222" s="200"/>
      <c r="D222" s="200"/>
      <c r="E222" s="200"/>
      <c r="F222" s="200"/>
      <c r="G222" s="200"/>
      <c r="H222" s="200"/>
      <c r="I222" s="200"/>
      <c r="J222" s="200"/>
      <c r="K222" s="200"/>
      <c r="L222" s="200"/>
      <c r="M222" s="200"/>
      <c r="N222" s="200"/>
      <c r="O222" s="200"/>
      <c r="P222" s="230"/>
      <c r="Q222" s="200"/>
      <c r="R222" s="200"/>
      <c r="S222" s="200"/>
      <c r="T222" s="200"/>
      <c r="U222" s="200"/>
      <c r="V222" s="200"/>
      <c r="W222" s="200"/>
      <c r="X222" s="200"/>
      <c r="Y222" s="200"/>
      <c r="Z222" s="200"/>
    </row>
    <row r="223" ht="15.75" customHeight="1" spans="1:26">
      <c r="A223" s="200"/>
      <c r="B223" s="200"/>
      <c r="C223" s="200"/>
      <c r="D223" s="200"/>
      <c r="E223" s="200"/>
      <c r="F223" s="200"/>
      <c r="G223" s="200"/>
      <c r="H223" s="200"/>
      <c r="I223" s="200"/>
      <c r="J223" s="200"/>
      <c r="K223" s="200"/>
      <c r="L223" s="200"/>
      <c r="M223" s="200"/>
      <c r="N223" s="200"/>
      <c r="O223" s="200"/>
      <c r="P223" s="230"/>
      <c r="Q223" s="200"/>
      <c r="R223" s="200"/>
      <c r="S223" s="200"/>
      <c r="T223" s="200"/>
      <c r="U223" s="200"/>
      <c r="V223" s="200"/>
      <c r="W223" s="200"/>
      <c r="X223" s="200"/>
      <c r="Y223" s="200"/>
      <c r="Z223" s="200"/>
    </row>
    <row r="224" ht="15.75" customHeight="1" spans="1:26">
      <c r="A224" s="200"/>
      <c r="B224" s="200"/>
      <c r="C224" s="200"/>
      <c r="D224" s="200"/>
      <c r="E224" s="200"/>
      <c r="F224" s="200"/>
      <c r="G224" s="200"/>
      <c r="H224" s="200"/>
      <c r="I224" s="200"/>
      <c r="J224" s="200"/>
      <c r="K224" s="200"/>
      <c r="L224" s="200"/>
      <c r="M224" s="200"/>
      <c r="N224" s="200"/>
      <c r="O224" s="200"/>
      <c r="P224" s="230"/>
      <c r="Q224" s="200"/>
      <c r="R224" s="200"/>
      <c r="S224" s="200"/>
      <c r="T224" s="200"/>
      <c r="U224" s="200"/>
      <c r="V224" s="200"/>
      <c r="W224" s="200"/>
      <c r="X224" s="200"/>
      <c r="Y224" s="200"/>
      <c r="Z224" s="200"/>
    </row>
    <row r="225" ht="15.75" customHeight="1" spans="1:26">
      <c r="A225" s="200"/>
      <c r="B225" s="200"/>
      <c r="C225" s="200"/>
      <c r="D225" s="200"/>
      <c r="E225" s="200"/>
      <c r="F225" s="200"/>
      <c r="G225" s="200"/>
      <c r="H225" s="200"/>
      <c r="I225" s="200"/>
      <c r="J225" s="200"/>
      <c r="K225" s="200"/>
      <c r="L225" s="200"/>
      <c r="M225" s="200"/>
      <c r="N225" s="200"/>
      <c r="O225" s="200"/>
      <c r="P225" s="230"/>
      <c r="Q225" s="200"/>
      <c r="R225" s="200"/>
      <c r="S225" s="200"/>
      <c r="T225" s="200"/>
      <c r="U225" s="200"/>
      <c r="V225" s="200"/>
      <c r="W225" s="200"/>
      <c r="X225" s="200"/>
      <c r="Y225" s="200"/>
      <c r="Z225" s="200"/>
    </row>
    <row r="226" ht="15.75" customHeight="1" spans="1:26">
      <c r="A226" s="200"/>
      <c r="B226" s="200"/>
      <c r="C226" s="200"/>
      <c r="D226" s="200"/>
      <c r="E226" s="200"/>
      <c r="F226" s="200"/>
      <c r="G226" s="200"/>
      <c r="H226" s="200"/>
      <c r="I226" s="200"/>
      <c r="J226" s="200"/>
      <c r="K226" s="200"/>
      <c r="L226" s="200"/>
      <c r="M226" s="200"/>
      <c r="N226" s="200"/>
      <c r="O226" s="200"/>
      <c r="P226" s="230"/>
      <c r="Q226" s="200"/>
      <c r="R226" s="200"/>
      <c r="S226" s="200"/>
      <c r="T226" s="200"/>
      <c r="U226" s="200"/>
      <c r="V226" s="200"/>
      <c r="W226" s="200"/>
      <c r="X226" s="200"/>
      <c r="Y226" s="200"/>
      <c r="Z226" s="200"/>
    </row>
    <row r="227" ht="15.75" customHeight="1" spans="1:26">
      <c r="A227" s="200"/>
      <c r="B227" s="200"/>
      <c r="C227" s="200"/>
      <c r="D227" s="200"/>
      <c r="E227" s="200"/>
      <c r="F227" s="200"/>
      <c r="G227" s="200"/>
      <c r="H227" s="200"/>
      <c r="I227" s="200"/>
      <c r="J227" s="200"/>
      <c r="K227" s="200"/>
      <c r="L227" s="200"/>
      <c r="M227" s="200"/>
      <c r="N227" s="200"/>
      <c r="O227" s="200"/>
      <c r="P227" s="230"/>
      <c r="Q227" s="200"/>
      <c r="R227" s="200"/>
      <c r="S227" s="200"/>
      <c r="T227" s="200"/>
      <c r="U227" s="200"/>
      <c r="V227" s="200"/>
      <c r="W227" s="200"/>
      <c r="X227" s="200"/>
      <c r="Y227" s="200"/>
      <c r="Z227" s="200"/>
    </row>
    <row r="228" ht="15.75" customHeight="1" spans="1:26">
      <c r="A228" s="200"/>
      <c r="B228" s="200"/>
      <c r="C228" s="200"/>
      <c r="D228" s="200"/>
      <c r="E228" s="200"/>
      <c r="F228" s="200"/>
      <c r="G228" s="200"/>
      <c r="H228" s="200"/>
      <c r="I228" s="200"/>
      <c r="J228" s="200"/>
      <c r="K228" s="200"/>
      <c r="L228" s="200"/>
      <c r="M228" s="200"/>
      <c r="N228" s="200"/>
      <c r="O228" s="200"/>
      <c r="P228" s="230"/>
      <c r="Q228" s="200"/>
      <c r="R228" s="200"/>
      <c r="S228" s="200"/>
      <c r="T228" s="200"/>
      <c r="U228" s="200"/>
      <c r="V228" s="200"/>
      <c r="W228" s="200"/>
      <c r="X228" s="200"/>
      <c r="Y228" s="200"/>
      <c r="Z228" s="200"/>
    </row>
    <row r="229" ht="15.75" customHeight="1" spans="1:26">
      <c r="A229" s="200"/>
      <c r="B229" s="200"/>
      <c r="C229" s="200"/>
      <c r="D229" s="200"/>
      <c r="E229" s="200"/>
      <c r="F229" s="200"/>
      <c r="G229" s="200"/>
      <c r="H229" s="200"/>
      <c r="I229" s="200"/>
      <c r="J229" s="200"/>
      <c r="K229" s="200"/>
      <c r="L229" s="200"/>
      <c r="M229" s="200"/>
      <c r="N229" s="200"/>
      <c r="O229" s="200"/>
      <c r="P229" s="230"/>
      <c r="Q229" s="200"/>
      <c r="R229" s="200"/>
      <c r="S229" s="200"/>
      <c r="T229" s="200"/>
      <c r="U229" s="200"/>
      <c r="V229" s="200"/>
      <c r="W229" s="200"/>
      <c r="X229" s="200"/>
      <c r="Y229" s="200"/>
      <c r="Z229" s="200"/>
    </row>
    <row r="230" ht="15.75" customHeight="1" spans="1:26">
      <c r="A230" s="200"/>
      <c r="B230" s="200"/>
      <c r="C230" s="200"/>
      <c r="D230" s="200"/>
      <c r="E230" s="200"/>
      <c r="F230" s="200"/>
      <c r="G230" s="200"/>
      <c r="H230" s="200"/>
      <c r="I230" s="200"/>
      <c r="J230" s="200"/>
      <c r="K230" s="200"/>
      <c r="L230" s="200"/>
      <c r="M230" s="200"/>
      <c r="N230" s="200"/>
      <c r="O230" s="200"/>
      <c r="P230" s="230"/>
      <c r="Q230" s="200"/>
      <c r="R230" s="200"/>
      <c r="S230" s="200"/>
      <c r="T230" s="200"/>
      <c r="U230" s="200"/>
      <c r="V230" s="200"/>
      <c r="W230" s="200"/>
      <c r="X230" s="200"/>
      <c r="Y230" s="200"/>
      <c r="Z230" s="200"/>
    </row>
    <row r="231" ht="15.75" customHeight="1" spans="1:26">
      <c r="A231" s="200"/>
      <c r="B231" s="200"/>
      <c r="C231" s="200"/>
      <c r="D231" s="200"/>
      <c r="E231" s="200"/>
      <c r="F231" s="200"/>
      <c r="G231" s="200"/>
      <c r="H231" s="200"/>
      <c r="I231" s="200"/>
      <c r="J231" s="200"/>
      <c r="K231" s="200"/>
      <c r="L231" s="200"/>
      <c r="M231" s="200"/>
      <c r="N231" s="200"/>
      <c r="O231" s="200"/>
      <c r="P231" s="230"/>
      <c r="Q231" s="200"/>
      <c r="R231" s="200"/>
      <c r="S231" s="200"/>
      <c r="T231" s="200"/>
      <c r="U231" s="200"/>
      <c r="V231" s="200"/>
      <c r="W231" s="200"/>
      <c r="X231" s="200"/>
      <c r="Y231" s="200"/>
      <c r="Z231" s="200"/>
    </row>
    <row r="232" ht="15.75" customHeight="1" spans="1:26">
      <c r="A232" s="200"/>
      <c r="B232" s="200"/>
      <c r="C232" s="200"/>
      <c r="D232" s="200"/>
      <c r="E232" s="200"/>
      <c r="F232" s="200"/>
      <c r="G232" s="200"/>
      <c r="H232" s="200"/>
      <c r="I232" s="200"/>
      <c r="J232" s="200"/>
      <c r="K232" s="200"/>
      <c r="L232" s="200"/>
      <c r="M232" s="200"/>
      <c r="N232" s="200"/>
      <c r="O232" s="200"/>
      <c r="P232" s="230"/>
      <c r="Q232" s="200"/>
      <c r="R232" s="200"/>
      <c r="S232" s="200"/>
      <c r="T232" s="200"/>
      <c r="U232" s="200"/>
      <c r="V232" s="200"/>
      <c r="W232" s="200"/>
      <c r="X232" s="200"/>
      <c r="Y232" s="200"/>
      <c r="Z232" s="200"/>
    </row>
    <row r="233" ht="15.75" customHeight="1" spans="1:26">
      <c r="A233" s="200"/>
      <c r="B233" s="200"/>
      <c r="C233" s="200"/>
      <c r="D233" s="200"/>
      <c r="E233" s="200"/>
      <c r="F233" s="200"/>
      <c r="G233" s="200"/>
      <c r="H233" s="200"/>
      <c r="I233" s="200"/>
      <c r="J233" s="200"/>
      <c r="K233" s="200"/>
      <c r="L233" s="200"/>
      <c r="M233" s="200"/>
      <c r="N233" s="200"/>
      <c r="O233" s="200"/>
      <c r="P233" s="230"/>
      <c r="Q233" s="200"/>
      <c r="R233" s="200"/>
      <c r="S233" s="200"/>
      <c r="T233" s="200"/>
      <c r="U233" s="200"/>
      <c r="V233" s="200"/>
      <c r="W233" s="200"/>
      <c r="X233" s="200"/>
      <c r="Y233" s="200"/>
      <c r="Z233" s="200"/>
    </row>
    <row r="234" ht="15.75" customHeight="1" spans="1:26">
      <c r="A234" s="200"/>
      <c r="B234" s="200"/>
      <c r="C234" s="200"/>
      <c r="D234" s="200"/>
      <c r="E234" s="200"/>
      <c r="F234" s="200"/>
      <c r="G234" s="200"/>
      <c r="H234" s="200"/>
      <c r="I234" s="200"/>
      <c r="J234" s="200"/>
      <c r="K234" s="200"/>
      <c r="L234" s="200"/>
      <c r="M234" s="200"/>
      <c r="N234" s="200"/>
      <c r="O234" s="200"/>
      <c r="P234" s="230"/>
      <c r="Q234" s="200"/>
      <c r="R234" s="200"/>
      <c r="S234" s="200"/>
      <c r="T234" s="200"/>
      <c r="U234" s="200"/>
      <c r="V234" s="200"/>
      <c r="W234" s="200"/>
      <c r="X234" s="200"/>
      <c r="Y234" s="200"/>
      <c r="Z234" s="200"/>
    </row>
    <row r="235" ht="15.75" customHeight="1" spans="1:26">
      <c r="A235" s="200"/>
      <c r="B235" s="200"/>
      <c r="C235" s="200"/>
      <c r="D235" s="200"/>
      <c r="E235" s="200"/>
      <c r="F235" s="200"/>
      <c r="G235" s="200"/>
      <c r="H235" s="200"/>
      <c r="I235" s="200"/>
      <c r="J235" s="200"/>
      <c r="K235" s="200"/>
      <c r="L235" s="200"/>
      <c r="M235" s="200"/>
      <c r="N235" s="200"/>
      <c r="O235" s="200"/>
      <c r="P235" s="230"/>
      <c r="Q235" s="200"/>
      <c r="R235" s="200"/>
      <c r="S235" s="200"/>
      <c r="T235" s="200"/>
      <c r="U235" s="200"/>
      <c r="V235" s="200"/>
      <c r="W235" s="200"/>
      <c r="X235" s="200"/>
      <c r="Y235" s="200"/>
      <c r="Z235" s="200"/>
    </row>
    <row r="236" ht="15.75" customHeight="1" spans="1:26">
      <c r="A236" s="200"/>
      <c r="B236" s="200"/>
      <c r="C236" s="200"/>
      <c r="D236" s="200"/>
      <c r="E236" s="200"/>
      <c r="F236" s="200"/>
      <c r="G236" s="200"/>
      <c r="H236" s="200"/>
      <c r="I236" s="200"/>
      <c r="J236" s="200"/>
      <c r="K236" s="200"/>
      <c r="L236" s="200"/>
      <c r="M236" s="200"/>
      <c r="N236" s="200"/>
      <c r="O236" s="200"/>
      <c r="P236" s="230"/>
      <c r="Q236" s="200"/>
      <c r="R236" s="200"/>
      <c r="S236" s="200"/>
      <c r="T236" s="200"/>
      <c r="U236" s="200"/>
      <c r="V236" s="200"/>
      <c r="W236" s="200"/>
      <c r="X236" s="200"/>
      <c r="Y236" s="200"/>
      <c r="Z236" s="200"/>
    </row>
    <row r="237" ht="15.75" customHeight="1" spans="1:26">
      <c r="A237" s="200"/>
      <c r="B237" s="200"/>
      <c r="C237" s="200"/>
      <c r="D237" s="200"/>
      <c r="E237" s="200"/>
      <c r="F237" s="200"/>
      <c r="G237" s="200"/>
      <c r="H237" s="200"/>
      <c r="I237" s="200"/>
      <c r="J237" s="200"/>
      <c r="K237" s="200"/>
      <c r="L237" s="200"/>
      <c r="M237" s="200"/>
      <c r="N237" s="200"/>
      <c r="O237" s="200"/>
      <c r="P237" s="230"/>
      <c r="Q237" s="200"/>
      <c r="R237" s="200"/>
      <c r="S237" s="200"/>
      <c r="T237" s="200"/>
      <c r="U237" s="200"/>
      <c r="V237" s="200"/>
      <c r="W237" s="200"/>
      <c r="X237" s="200"/>
      <c r="Y237" s="200"/>
      <c r="Z237" s="200"/>
    </row>
    <row r="238" ht="15.75" customHeight="1" spans="1:26">
      <c r="A238" s="200"/>
      <c r="B238" s="200"/>
      <c r="C238" s="200"/>
      <c r="D238" s="200"/>
      <c r="E238" s="200"/>
      <c r="F238" s="200"/>
      <c r="G238" s="200"/>
      <c r="H238" s="200"/>
      <c r="I238" s="200"/>
      <c r="J238" s="200"/>
      <c r="K238" s="200"/>
      <c r="L238" s="200"/>
      <c r="M238" s="200"/>
      <c r="N238" s="200"/>
      <c r="O238" s="200"/>
      <c r="P238" s="230"/>
      <c r="Q238" s="200"/>
      <c r="R238" s="200"/>
      <c r="S238" s="200"/>
      <c r="T238" s="200"/>
      <c r="U238" s="200"/>
      <c r="V238" s="200"/>
      <c r="W238" s="200"/>
      <c r="X238" s="200"/>
      <c r="Y238" s="200"/>
      <c r="Z238" s="200"/>
    </row>
    <row r="239" ht="15.75" customHeight="1" spans="1:26">
      <c r="A239" s="200"/>
      <c r="B239" s="200"/>
      <c r="C239" s="200"/>
      <c r="D239" s="200"/>
      <c r="E239" s="200"/>
      <c r="F239" s="200"/>
      <c r="G239" s="200"/>
      <c r="H239" s="200"/>
      <c r="I239" s="200"/>
      <c r="J239" s="200"/>
      <c r="K239" s="200"/>
      <c r="L239" s="200"/>
      <c r="M239" s="200"/>
      <c r="N239" s="200"/>
      <c r="O239" s="200"/>
      <c r="P239" s="230"/>
      <c r="Q239" s="200"/>
      <c r="R239" s="200"/>
      <c r="S239" s="200"/>
      <c r="T239" s="200"/>
      <c r="U239" s="200"/>
      <c r="V239" s="200"/>
      <c r="W239" s="200"/>
      <c r="X239" s="200"/>
      <c r="Y239" s="200"/>
      <c r="Z239" s="200"/>
    </row>
    <row r="240" ht="15.75" customHeight="1" spans="1:26">
      <c r="A240" s="200"/>
      <c r="B240" s="200"/>
      <c r="C240" s="200"/>
      <c r="D240" s="200"/>
      <c r="E240" s="200"/>
      <c r="F240" s="200"/>
      <c r="G240" s="200"/>
      <c r="H240" s="200"/>
      <c r="I240" s="200"/>
      <c r="J240" s="200"/>
      <c r="K240" s="200"/>
      <c r="L240" s="200"/>
      <c r="M240" s="200"/>
      <c r="N240" s="200"/>
      <c r="O240" s="200"/>
      <c r="P240" s="230"/>
      <c r="Q240" s="200"/>
      <c r="R240" s="200"/>
      <c r="S240" s="200"/>
      <c r="T240" s="200"/>
      <c r="U240" s="200"/>
      <c r="V240" s="200"/>
      <c r="W240" s="200"/>
      <c r="X240" s="200"/>
      <c r="Y240" s="200"/>
      <c r="Z240" s="200"/>
    </row>
    <row r="241" ht="15.75" customHeight="1" spans="1:26">
      <c r="A241" s="200"/>
      <c r="B241" s="200"/>
      <c r="C241" s="200"/>
      <c r="D241" s="200"/>
      <c r="E241" s="200"/>
      <c r="F241" s="200"/>
      <c r="G241" s="200"/>
      <c r="H241" s="200"/>
      <c r="I241" s="200"/>
      <c r="J241" s="200"/>
      <c r="K241" s="200"/>
      <c r="L241" s="200"/>
      <c r="M241" s="200"/>
      <c r="N241" s="200"/>
      <c r="O241" s="200"/>
      <c r="P241" s="230"/>
      <c r="Q241" s="200"/>
      <c r="R241" s="200"/>
      <c r="S241" s="200"/>
      <c r="T241" s="200"/>
      <c r="U241" s="200"/>
      <c r="V241" s="200"/>
      <c r="W241" s="200"/>
      <c r="X241" s="200"/>
      <c r="Y241" s="200"/>
      <c r="Z241" s="200"/>
    </row>
    <row r="242" ht="15.75" customHeight="1" spans="1:26">
      <c r="A242" s="200"/>
      <c r="B242" s="200"/>
      <c r="C242" s="200"/>
      <c r="D242" s="200"/>
      <c r="E242" s="200"/>
      <c r="F242" s="200"/>
      <c r="G242" s="200"/>
      <c r="H242" s="200"/>
      <c r="I242" s="200"/>
      <c r="J242" s="200"/>
      <c r="K242" s="200"/>
      <c r="L242" s="200"/>
      <c r="M242" s="200"/>
      <c r="N242" s="200"/>
      <c r="O242" s="200"/>
      <c r="P242" s="230"/>
      <c r="Q242" s="200"/>
      <c r="R242" s="200"/>
      <c r="S242" s="200"/>
      <c r="T242" s="200"/>
      <c r="U242" s="200"/>
      <c r="V242" s="200"/>
      <c r="W242" s="200"/>
      <c r="X242" s="200"/>
      <c r="Y242" s="200"/>
      <c r="Z242" s="200"/>
    </row>
    <row r="243" ht="15.75" customHeight="1" spans="1:26">
      <c r="A243" s="200"/>
      <c r="B243" s="200"/>
      <c r="C243" s="200"/>
      <c r="D243" s="200"/>
      <c r="E243" s="200"/>
      <c r="F243" s="200"/>
      <c r="G243" s="200"/>
      <c r="H243" s="200"/>
      <c r="I243" s="200"/>
      <c r="J243" s="200"/>
      <c r="K243" s="200"/>
      <c r="L243" s="200"/>
      <c r="M243" s="200"/>
      <c r="N243" s="200"/>
      <c r="O243" s="200"/>
      <c r="P243" s="230"/>
      <c r="Q243" s="200"/>
      <c r="R243" s="200"/>
      <c r="S243" s="200"/>
      <c r="T243" s="200"/>
      <c r="U243" s="200"/>
      <c r="V243" s="200"/>
      <c r="W243" s="200"/>
      <c r="X243" s="200"/>
      <c r="Y243" s="200"/>
      <c r="Z243" s="200"/>
    </row>
    <row r="244" ht="15.75" customHeight="1" spans="1:26">
      <c r="A244" s="200"/>
      <c r="B244" s="200"/>
      <c r="C244" s="200"/>
      <c r="D244" s="200"/>
      <c r="E244" s="200"/>
      <c r="F244" s="200"/>
      <c r="G244" s="200"/>
      <c r="H244" s="200"/>
      <c r="I244" s="200"/>
      <c r="J244" s="200"/>
      <c r="K244" s="200"/>
      <c r="L244" s="200"/>
      <c r="M244" s="200"/>
      <c r="N244" s="200"/>
      <c r="O244" s="200"/>
      <c r="P244" s="230"/>
      <c r="Q244" s="200"/>
      <c r="R244" s="200"/>
      <c r="S244" s="200"/>
      <c r="T244" s="200"/>
      <c r="U244" s="200"/>
      <c r="V244" s="200"/>
      <c r="W244" s="200"/>
      <c r="X244" s="200"/>
      <c r="Y244" s="200"/>
      <c r="Z244" s="200"/>
    </row>
    <row r="245" ht="15.75" customHeight="1" spans="1:26">
      <c r="A245" s="200"/>
      <c r="B245" s="200"/>
      <c r="C245" s="200"/>
      <c r="D245" s="200"/>
      <c r="E245" s="200"/>
      <c r="F245" s="200"/>
      <c r="G245" s="200"/>
      <c r="H245" s="200"/>
      <c r="I245" s="200"/>
      <c r="J245" s="200"/>
      <c r="K245" s="200"/>
      <c r="L245" s="200"/>
      <c r="M245" s="200"/>
      <c r="N245" s="200"/>
      <c r="O245" s="200"/>
      <c r="P245" s="230"/>
      <c r="Q245" s="200"/>
      <c r="R245" s="200"/>
      <c r="S245" s="200"/>
      <c r="T245" s="200"/>
      <c r="U245" s="200"/>
      <c r="V245" s="200"/>
      <c r="W245" s="200"/>
      <c r="X245" s="200"/>
      <c r="Y245" s="200"/>
      <c r="Z245" s="200"/>
    </row>
    <row r="246" ht="15.75" customHeight="1" spans="1:26">
      <c r="A246" s="200"/>
      <c r="B246" s="200"/>
      <c r="C246" s="200"/>
      <c r="D246" s="200"/>
      <c r="E246" s="200"/>
      <c r="F246" s="200"/>
      <c r="G246" s="200"/>
      <c r="H246" s="200"/>
      <c r="I246" s="200"/>
      <c r="J246" s="200"/>
      <c r="K246" s="200"/>
      <c r="L246" s="200"/>
      <c r="M246" s="200"/>
      <c r="N246" s="200"/>
      <c r="O246" s="200"/>
      <c r="P246" s="230"/>
      <c r="Q246" s="200"/>
      <c r="R246" s="200"/>
      <c r="S246" s="200"/>
      <c r="T246" s="200"/>
      <c r="U246" s="200"/>
      <c r="V246" s="200"/>
      <c r="W246" s="200"/>
      <c r="X246" s="200"/>
      <c r="Y246" s="200"/>
      <c r="Z246" s="200"/>
    </row>
    <row r="247" ht="15.75" customHeight="1" spans="1:26">
      <c r="A247" s="200"/>
      <c r="B247" s="200"/>
      <c r="C247" s="200"/>
      <c r="D247" s="200"/>
      <c r="E247" s="200"/>
      <c r="F247" s="200"/>
      <c r="G247" s="200"/>
      <c r="H247" s="200"/>
      <c r="I247" s="200"/>
      <c r="J247" s="200"/>
      <c r="K247" s="200"/>
      <c r="L247" s="200"/>
      <c r="M247" s="200"/>
      <c r="N247" s="200"/>
      <c r="O247" s="200"/>
      <c r="P247" s="230"/>
      <c r="Q247" s="200"/>
      <c r="R247" s="200"/>
      <c r="S247" s="200"/>
      <c r="T247" s="200"/>
      <c r="U247" s="200"/>
      <c r="V247" s="200"/>
      <c r="W247" s="200"/>
      <c r="X247" s="200"/>
      <c r="Y247" s="200"/>
      <c r="Z247" s="200"/>
    </row>
    <row r="248" ht="15.75" customHeight="1" spans="1:26">
      <c r="A248" s="200"/>
      <c r="B248" s="200"/>
      <c r="C248" s="200"/>
      <c r="D248" s="200"/>
      <c r="E248" s="200"/>
      <c r="F248" s="200"/>
      <c r="G248" s="200"/>
      <c r="H248" s="200"/>
      <c r="I248" s="200"/>
      <c r="J248" s="200"/>
      <c r="K248" s="200"/>
      <c r="L248" s="200"/>
      <c r="M248" s="200"/>
      <c r="N248" s="200"/>
      <c r="O248" s="200"/>
      <c r="P248" s="230"/>
      <c r="Q248" s="200"/>
      <c r="R248" s="200"/>
      <c r="S248" s="200"/>
      <c r="T248" s="200"/>
      <c r="U248" s="200"/>
      <c r="V248" s="200"/>
      <c r="W248" s="200"/>
      <c r="X248" s="200"/>
      <c r="Y248" s="200"/>
      <c r="Z248" s="200"/>
    </row>
    <row r="249" ht="15.75" customHeight="1" spans="1:26">
      <c r="A249" s="200"/>
      <c r="B249" s="200"/>
      <c r="C249" s="200"/>
      <c r="D249" s="200"/>
      <c r="E249" s="200"/>
      <c r="F249" s="200"/>
      <c r="G249" s="200"/>
      <c r="H249" s="200"/>
      <c r="I249" s="200"/>
      <c r="J249" s="200"/>
      <c r="K249" s="200"/>
      <c r="L249" s="200"/>
      <c r="M249" s="200"/>
      <c r="N249" s="200"/>
      <c r="O249" s="200"/>
      <c r="P249" s="230"/>
      <c r="Q249" s="200"/>
      <c r="R249" s="200"/>
      <c r="S249" s="200"/>
      <c r="T249" s="200"/>
      <c r="U249" s="200"/>
      <c r="V249" s="200"/>
      <c r="W249" s="200"/>
      <c r="X249" s="200"/>
      <c r="Y249" s="200"/>
      <c r="Z249" s="200"/>
    </row>
    <row r="250" ht="15.75" customHeight="1" spans="1:26">
      <c r="A250" s="200"/>
      <c r="B250" s="200"/>
      <c r="C250" s="200"/>
      <c r="D250" s="200"/>
      <c r="E250" s="200"/>
      <c r="F250" s="200"/>
      <c r="G250" s="200"/>
      <c r="H250" s="200"/>
      <c r="I250" s="200"/>
      <c r="J250" s="200"/>
      <c r="K250" s="200"/>
      <c r="L250" s="200"/>
      <c r="M250" s="200"/>
      <c r="N250" s="200"/>
      <c r="O250" s="200"/>
      <c r="P250" s="230"/>
      <c r="Q250" s="200"/>
      <c r="R250" s="200"/>
      <c r="S250" s="200"/>
      <c r="T250" s="200"/>
      <c r="U250" s="200"/>
      <c r="V250" s="200"/>
      <c r="W250" s="200"/>
      <c r="X250" s="200"/>
      <c r="Y250" s="200"/>
      <c r="Z250" s="200"/>
    </row>
    <row r="251" ht="15.75" customHeight="1" spans="1:26">
      <c r="A251" s="200"/>
      <c r="B251" s="200"/>
      <c r="C251" s="200"/>
      <c r="D251" s="200"/>
      <c r="E251" s="200"/>
      <c r="F251" s="200"/>
      <c r="G251" s="200"/>
      <c r="H251" s="200"/>
      <c r="I251" s="200"/>
      <c r="J251" s="200"/>
      <c r="K251" s="200"/>
      <c r="L251" s="200"/>
      <c r="M251" s="200"/>
      <c r="N251" s="200"/>
      <c r="O251" s="200"/>
      <c r="P251" s="230"/>
      <c r="Q251" s="200"/>
      <c r="R251" s="200"/>
      <c r="S251" s="200"/>
      <c r="T251" s="200"/>
      <c r="U251" s="200"/>
      <c r="V251" s="200"/>
      <c r="W251" s="200"/>
      <c r="X251" s="200"/>
      <c r="Y251" s="200"/>
      <c r="Z251" s="200"/>
    </row>
    <row r="252" ht="15.75" customHeight="1" spans="1:26">
      <c r="A252" s="200"/>
      <c r="B252" s="200"/>
      <c r="C252" s="200"/>
      <c r="D252" s="200"/>
      <c r="E252" s="200"/>
      <c r="F252" s="200"/>
      <c r="G252" s="200"/>
      <c r="H252" s="200"/>
      <c r="I252" s="200"/>
      <c r="J252" s="200"/>
      <c r="K252" s="200"/>
      <c r="L252" s="200"/>
      <c r="M252" s="200"/>
      <c r="N252" s="200"/>
      <c r="O252" s="200"/>
      <c r="P252" s="230"/>
      <c r="Q252" s="200"/>
      <c r="R252" s="200"/>
      <c r="S252" s="200"/>
      <c r="T252" s="200"/>
      <c r="U252" s="200"/>
      <c r="V252" s="200"/>
      <c r="W252" s="200"/>
      <c r="X252" s="200"/>
      <c r="Y252" s="200"/>
      <c r="Z252" s="200"/>
    </row>
    <row r="253" ht="15.75" customHeight="1" spans="1:26">
      <c r="A253" s="200"/>
      <c r="B253" s="200"/>
      <c r="C253" s="200"/>
      <c r="D253" s="200"/>
      <c r="E253" s="200"/>
      <c r="F253" s="200"/>
      <c r="G253" s="200"/>
      <c r="H253" s="200"/>
      <c r="I253" s="200"/>
      <c r="J253" s="200"/>
      <c r="K253" s="200"/>
      <c r="L253" s="200"/>
      <c r="M253" s="200"/>
      <c r="N253" s="200"/>
      <c r="O253" s="200"/>
      <c r="P253" s="230"/>
      <c r="Q253" s="200"/>
      <c r="R253" s="200"/>
      <c r="S253" s="200"/>
      <c r="T253" s="200"/>
      <c r="U253" s="200"/>
      <c r="V253" s="200"/>
      <c r="W253" s="200"/>
      <c r="X253" s="200"/>
      <c r="Y253" s="200"/>
      <c r="Z253" s="200"/>
    </row>
    <row r="254" ht="15.75" customHeight="1" spans="1:26">
      <c r="A254" s="200"/>
      <c r="B254" s="200"/>
      <c r="C254" s="200"/>
      <c r="D254" s="200"/>
      <c r="E254" s="200"/>
      <c r="F254" s="200"/>
      <c r="G254" s="200"/>
      <c r="H254" s="200"/>
      <c r="I254" s="200"/>
      <c r="J254" s="200"/>
      <c r="K254" s="200"/>
      <c r="L254" s="200"/>
      <c r="M254" s="200"/>
      <c r="N254" s="200"/>
      <c r="O254" s="200"/>
      <c r="P254" s="230"/>
      <c r="Q254" s="200"/>
      <c r="R254" s="200"/>
      <c r="S254" s="200"/>
      <c r="T254" s="200"/>
      <c r="U254" s="200"/>
      <c r="V254" s="200"/>
      <c r="W254" s="200"/>
      <c r="X254" s="200"/>
      <c r="Y254" s="200"/>
      <c r="Z254" s="200"/>
    </row>
    <row r="255" ht="15.75" customHeight="1" spans="1:26">
      <c r="A255" s="200"/>
      <c r="B255" s="200"/>
      <c r="C255" s="200"/>
      <c r="D255" s="200"/>
      <c r="E255" s="200"/>
      <c r="F255" s="200"/>
      <c r="G255" s="200"/>
      <c r="H255" s="200"/>
      <c r="I255" s="200"/>
      <c r="J255" s="200"/>
      <c r="K255" s="200"/>
      <c r="L255" s="200"/>
      <c r="M255" s="200"/>
      <c r="N255" s="200"/>
      <c r="O255" s="200"/>
      <c r="P255" s="230"/>
      <c r="Q255" s="200"/>
      <c r="R255" s="200"/>
      <c r="S255" s="200"/>
      <c r="T255" s="200"/>
      <c r="U255" s="200"/>
      <c r="V255" s="200"/>
      <c r="W255" s="200"/>
      <c r="X255" s="200"/>
      <c r="Y255" s="200"/>
      <c r="Z255" s="200"/>
    </row>
    <row r="256" ht="15.75" customHeight="1" spans="1:26">
      <c r="A256" s="200"/>
      <c r="B256" s="200"/>
      <c r="C256" s="200"/>
      <c r="D256" s="200"/>
      <c r="E256" s="200"/>
      <c r="F256" s="200"/>
      <c r="G256" s="200"/>
      <c r="H256" s="200"/>
      <c r="I256" s="200"/>
      <c r="J256" s="200"/>
      <c r="K256" s="200"/>
      <c r="L256" s="200"/>
      <c r="M256" s="200"/>
      <c r="N256" s="200"/>
      <c r="O256" s="200"/>
      <c r="P256" s="230"/>
      <c r="Q256" s="200"/>
      <c r="R256" s="200"/>
      <c r="S256" s="200"/>
      <c r="T256" s="200"/>
      <c r="U256" s="200"/>
      <c r="V256" s="200"/>
      <c r="W256" s="200"/>
      <c r="X256" s="200"/>
      <c r="Y256" s="200"/>
      <c r="Z256" s="200"/>
    </row>
    <row r="257" ht="15.75" customHeight="1" spans="1:26">
      <c r="A257" s="200"/>
      <c r="B257" s="200"/>
      <c r="C257" s="200"/>
      <c r="D257" s="200"/>
      <c r="E257" s="200"/>
      <c r="F257" s="200"/>
      <c r="G257" s="200"/>
      <c r="H257" s="200"/>
      <c r="I257" s="200"/>
      <c r="J257" s="200"/>
      <c r="K257" s="200"/>
      <c r="L257" s="200"/>
      <c r="M257" s="200"/>
      <c r="N257" s="200"/>
      <c r="O257" s="200"/>
      <c r="P257" s="230"/>
      <c r="Q257" s="200"/>
      <c r="R257" s="200"/>
      <c r="S257" s="200"/>
      <c r="T257" s="200"/>
      <c r="U257" s="200"/>
      <c r="V257" s="200"/>
      <c r="W257" s="200"/>
      <c r="X257" s="200"/>
      <c r="Y257" s="200"/>
      <c r="Z257" s="200"/>
    </row>
    <row r="258" ht="15.75" customHeight="1" spans="1:26">
      <c r="A258" s="200"/>
      <c r="B258" s="200"/>
      <c r="C258" s="200"/>
      <c r="D258" s="200"/>
      <c r="E258" s="200"/>
      <c r="F258" s="200"/>
      <c r="G258" s="200"/>
      <c r="H258" s="200"/>
      <c r="I258" s="200"/>
      <c r="J258" s="200"/>
      <c r="K258" s="200"/>
      <c r="L258" s="200"/>
      <c r="M258" s="200"/>
      <c r="N258" s="200"/>
      <c r="O258" s="200"/>
      <c r="P258" s="230"/>
      <c r="Q258" s="200"/>
      <c r="R258" s="200"/>
      <c r="S258" s="200"/>
      <c r="T258" s="200"/>
      <c r="U258" s="200"/>
      <c r="V258" s="200"/>
      <c r="W258" s="200"/>
      <c r="X258" s="200"/>
      <c r="Y258" s="200"/>
      <c r="Z258" s="200"/>
    </row>
    <row r="259" ht="15.75" customHeight="1" spans="1:26">
      <c r="A259" s="200"/>
      <c r="B259" s="200"/>
      <c r="C259" s="200"/>
      <c r="D259" s="200"/>
      <c r="E259" s="200"/>
      <c r="F259" s="200"/>
      <c r="G259" s="200"/>
      <c r="H259" s="200"/>
      <c r="I259" s="200"/>
      <c r="J259" s="200"/>
      <c r="K259" s="200"/>
      <c r="L259" s="200"/>
      <c r="M259" s="200"/>
      <c r="N259" s="200"/>
      <c r="O259" s="200"/>
      <c r="P259" s="230"/>
      <c r="Q259" s="200"/>
      <c r="R259" s="200"/>
      <c r="S259" s="200"/>
      <c r="T259" s="200"/>
      <c r="U259" s="200"/>
      <c r="V259" s="200"/>
      <c r="W259" s="200"/>
      <c r="X259" s="200"/>
      <c r="Y259" s="200"/>
      <c r="Z259" s="200"/>
    </row>
    <row r="260" ht="15.75" customHeight="1" spans="1:26">
      <c r="A260" s="200"/>
      <c r="B260" s="200"/>
      <c r="C260" s="200"/>
      <c r="D260" s="200"/>
      <c r="E260" s="200"/>
      <c r="F260" s="200"/>
      <c r="G260" s="200"/>
      <c r="H260" s="200"/>
      <c r="I260" s="200"/>
      <c r="J260" s="200"/>
      <c r="K260" s="200"/>
      <c r="L260" s="200"/>
      <c r="M260" s="200"/>
      <c r="N260" s="200"/>
      <c r="O260" s="200"/>
      <c r="P260" s="230"/>
      <c r="Q260" s="200"/>
      <c r="R260" s="200"/>
      <c r="S260" s="200"/>
      <c r="T260" s="200"/>
      <c r="U260" s="200"/>
      <c r="V260" s="200"/>
      <c r="W260" s="200"/>
      <c r="X260" s="200"/>
      <c r="Y260" s="200"/>
      <c r="Z260" s="200"/>
    </row>
    <row r="261" ht="15.75" customHeight="1" spans="1:26">
      <c r="A261" s="200"/>
      <c r="B261" s="200"/>
      <c r="C261" s="200"/>
      <c r="D261" s="200"/>
      <c r="E261" s="200"/>
      <c r="F261" s="200"/>
      <c r="G261" s="200"/>
      <c r="H261" s="200"/>
      <c r="I261" s="200"/>
      <c r="J261" s="200"/>
      <c r="K261" s="200"/>
      <c r="L261" s="200"/>
      <c r="M261" s="200"/>
      <c r="N261" s="200"/>
      <c r="O261" s="200"/>
      <c r="P261" s="230"/>
      <c r="Q261" s="200"/>
      <c r="R261" s="200"/>
      <c r="S261" s="200"/>
      <c r="T261" s="200"/>
      <c r="U261" s="200"/>
      <c r="V261" s="200"/>
      <c r="W261" s="200"/>
      <c r="X261" s="200"/>
      <c r="Y261" s="200"/>
      <c r="Z261" s="200"/>
    </row>
    <row r="262" ht="15.75" customHeight="1" spans="1:26">
      <c r="A262" s="200"/>
      <c r="B262" s="200"/>
      <c r="C262" s="200"/>
      <c r="D262" s="200"/>
      <c r="E262" s="200"/>
      <c r="F262" s="200"/>
      <c r="G262" s="200"/>
      <c r="H262" s="200"/>
      <c r="I262" s="200"/>
      <c r="J262" s="200"/>
      <c r="K262" s="200"/>
      <c r="L262" s="200"/>
      <c r="M262" s="200"/>
      <c r="N262" s="200"/>
      <c r="O262" s="200"/>
      <c r="P262" s="230"/>
      <c r="Q262" s="200"/>
      <c r="R262" s="200"/>
      <c r="S262" s="200"/>
      <c r="T262" s="200"/>
      <c r="U262" s="200"/>
      <c r="V262" s="200"/>
      <c r="W262" s="200"/>
      <c r="X262" s="200"/>
      <c r="Y262" s="200"/>
      <c r="Z262" s="200"/>
    </row>
    <row r="263" ht="15.75" customHeight="1" spans="1:26">
      <c r="A263" s="200"/>
      <c r="B263" s="200"/>
      <c r="C263" s="200"/>
      <c r="D263" s="200"/>
      <c r="E263" s="200"/>
      <c r="F263" s="200"/>
      <c r="G263" s="200"/>
      <c r="H263" s="200"/>
      <c r="I263" s="200"/>
      <c r="J263" s="200"/>
      <c r="K263" s="200"/>
      <c r="L263" s="200"/>
      <c r="M263" s="200"/>
      <c r="N263" s="200"/>
      <c r="O263" s="200"/>
      <c r="P263" s="230"/>
      <c r="Q263" s="200"/>
      <c r="R263" s="200"/>
      <c r="S263" s="200"/>
      <c r="T263" s="200"/>
      <c r="U263" s="200"/>
      <c r="V263" s="200"/>
      <c r="W263" s="200"/>
      <c r="X263" s="200"/>
      <c r="Y263" s="200"/>
      <c r="Z263" s="200"/>
    </row>
    <row r="264" ht="15.75" customHeight="1" spans="1:26">
      <c r="A264" s="200"/>
      <c r="B264" s="200"/>
      <c r="C264" s="200"/>
      <c r="D264" s="200"/>
      <c r="E264" s="200"/>
      <c r="F264" s="200"/>
      <c r="G264" s="200"/>
      <c r="H264" s="200"/>
      <c r="I264" s="200"/>
      <c r="J264" s="200"/>
      <c r="K264" s="200"/>
      <c r="L264" s="200"/>
      <c r="M264" s="200"/>
      <c r="N264" s="200"/>
      <c r="O264" s="200"/>
      <c r="P264" s="230"/>
      <c r="Q264" s="200"/>
      <c r="R264" s="200"/>
      <c r="S264" s="200"/>
      <c r="T264" s="200"/>
      <c r="U264" s="200"/>
      <c r="V264" s="200"/>
      <c r="W264" s="200"/>
      <c r="X264" s="200"/>
      <c r="Y264" s="200"/>
      <c r="Z264" s="200"/>
    </row>
    <row r="265" ht="15.75" customHeight="1" spans="1:26">
      <c r="A265" s="200"/>
      <c r="B265" s="200"/>
      <c r="C265" s="200"/>
      <c r="D265" s="200"/>
      <c r="E265" s="200"/>
      <c r="F265" s="200"/>
      <c r="G265" s="200"/>
      <c r="H265" s="200"/>
      <c r="I265" s="200"/>
      <c r="J265" s="200"/>
      <c r="K265" s="200"/>
      <c r="L265" s="200"/>
      <c r="M265" s="200"/>
      <c r="N265" s="200"/>
      <c r="O265" s="200"/>
      <c r="P265" s="230"/>
      <c r="Q265" s="200"/>
      <c r="R265" s="200"/>
      <c r="S265" s="200"/>
      <c r="T265" s="200"/>
      <c r="U265" s="200"/>
      <c r="V265" s="200"/>
      <c r="W265" s="200"/>
      <c r="X265" s="200"/>
      <c r="Y265" s="200"/>
      <c r="Z265" s="200"/>
    </row>
    <row r="266" ht="15.75" customHeight="1" spans="1:26">
      <c r="A266" s="200"/>
      <c r="B266" s="200"/>
      <c r="C266" s="200"/>
      <c r="D266" s="200"/>
      <c r="E266" s="200"/>
      <c r="F266" s="200"/>
      <c r="G266" s="200"/>
      <c r="H266" s="200"/>
      <c r="I266" s="200"/>
      <c r="J266" s="200"/>
      <c r="K266" s="200"/>
      <c r="L266" s="200"/>
      <c r="M266" s="200"/>
      <c r="N266" s="200"/>
      <c r="O266" s="200"/>
      <c r="P266" s="230"/>
      <c r="Q266" s="200"/>
      <c r="R266" s="200"/>
      <c r="S266" s="200"/>
      <c r="T266" s="200"/>
      <c r="U266" s="200"/>
      <c r="V266" s="200"/>
      <c r="W266" s="200"/>
      <c r="X266" s="200"/>
      <c r="Y266" s="200"/>
      <c r="Z266" s="200"/>
    </row>
    <row r="267" ht="15.75" customHeight="1" spans="1:26">
      <c r="A267" s="200"/>
      <c r="B267" s="200"/>
      <c r="C267" s="200"/>
      <c r="D267" s="200"/>
      <c r="E267" s="200"/>
      <c r="F267" s="200"/>
      <c r="G267" s="200"/>
      <c r="H267" s="200"/>
      <c r="I267" s="200"/>
      <c r="J267" s="200"/>
      <c r="K267" s="200"/>
      <c r="L267" s="200"/>
      <c r="M267" s="200"/>
      <c r="N267" s="200"/>
      <c r="O267" s="200"/>
      <c r="P267" s="230"/>
      <c r="Q267" s="200"/>
      <c r="R267" s="200"/>
      <c r="S267" s="200"/>
      <c r="T267" s="200"/>
      <c r="U267" s="200"/>
      <c r="V267" s="200"/>
      <c r="W267" s="200"/>
      <c r="X267" s="200"/>
      <c r="Y267" s="200"/>
      <c r="Z267" s="200"/>
    </row>
    <row r="268" ht="15.75" customHeight="1" spans="1:26">
      <c r="A268" s="200"/>
      <c r="B268" s="200"/>
      <c r="C268" s="200"/>
      <c r="D268" s="200"/>
      <c r="E268" s="200"/>
      <c r="F268" s="200"/>
      <c r="G268" s="200"/>
      <c r="H268" s="200"/>
      <c r="I268" s="200"/>
      <c r="J268" s="200"/>
      <c r="K268" s="200"/>
      <c r="L268" s="200"/>
      <c r="M268" s="200"/>
      <c r="N268" s="200"/>
      <c r="O268" s="200"/>
      <c r="P268" s="230"/>
      <c r="Q268" s="200"/>
      <c r="R268" s="200"/>
      <c r="S268" s="200"/>
      <c r="T268" s="200"/>
      <c r="U268" s="200"/>
      <c r="V268" s="200"/>
      <c r="W268" s="200"/>
      <c r="X268" s="200"/>
      <c r="Y268" s="200"/>
      <c r="Z268" s="200"/>
    </row>
    <row r="269" ht="15.75" customHeight="1" spans="1:26">
      <c r="A269" s="200"/>
      <c r="B269" s="200"/>
      <c r="C269" s="200"/>
      <c r="D269" s="200"/>
      <c r="E269" s="200"/>
      <c r="F269" s="200"/>
      <c r="G269" s="200"/>
      <c r="H269" s="200"/>
      <c r="I269" s="200"/>
      <c r="J269" s="200"/>
      <c r="K269" s="200"/>
      <c r="L269" s="200"/>
      <c r="M269" s="200"/>
      <c r="N269" s="200"/>
      <c r="O269" s="200"/>
      <c r="P269" s="230"/>
      <c r="Q269" s="200"/>
      <c r="R269" s="200"/>
      <c r="S269" s="200"/>
      <c r="T269" s="200"/>
      <c r="U269" s="200"/>
      <c r="V269" s="200"/>
      <c r="W269" s="200"/>
      <c r="X269" s="200"/>
      <c r="Y269" s="200"/>
      <c r="Z269" s="200"/>
    </row>
    <row r="270" ht="15.75" customHeight="1" spans="1:26">
      <c r="A270" s="200"/>
      <c r="B270" s="200"/>
      <c r="C270" s="200"/>
      <c r="D270" s="200"/>
      <c r="E270" s="200"/>
      <c r="F270" s="200"/>
      <c r="G270" s="200"/>
      <c r="H270" s="200"/>
      <c r="I270" s="200"/>
      <c r="J270" s="200"/>
      <c r="K270" s="200"/>
      <c r="L270" s="200"/>
      <c r="M270" s="200"/>
      <c r="N270" s="200"/>
      <c r="O270" s="200"/>
      <c r="P270" s="230"/>
      <c r="Q270" s="200"/>
      <c r="R270" s="200"/>
      <c r="S270" s="200"/>
      <c r="T270" s="200"/>
      <c r="U270" s="200"/>
      <c r="V270" s="200"/>
      <c r="W270" s="200"/>
      <c r="X270" s="200"/>
      <c r="Y270" s="200"/>
      <c r="Z270" s="200"/>
    </row>
    <row r="271" ht="15.75" customHeight="1" spans="1:26">
      <c r="A271" s="200"/>
      <c r="B271" s="200"/>
      <c r="C271" s="200"/>
      <c r="D271" s="200"/>
      <c r="E271" s="200"/>
      <c r="F271" s="200"/>
      <c r="G271" s="200"/>
      <c r="H271" s="200"/>
      <c r="I271" s="200"/>
      <c r="J271" s="200"/>
      <c r="K271" s="200"/>
      <c r="L271" s="200"/>
      <c r="M271" s="200"/>
      <c r="N271" s="200"/>
      <c r="O271" s="200"/>
      <c r="P271" s="230"/>
      <c r="Q271" s="200"/>
      <c r="R271" s="200"/>
      <c r="S271" s="200"/>
      <c r="T271" s="200"/>
      <c r="U271" s="200"/>
      <c r="V271" s="200"/>
      <c r="W271" s="200"/>
      <c r="X271" s="200"/>
      <c r="Y271" s="200"/>
      <c r="Z271" s="200"/>
    </row>
    <row r="272" ht="15.75" customHeight="1" spans="1:26">
      <c r="A272" s="200"/>
      <c r="B272" s="200"/>
      <c r="C272" s="200"/>
      <c r="D272" s="200"/>
      <c r="E272" s="200"/>
      <c r="F272" s="200"/>
      <c r="G272" s="200"/>
      <c r="H272" s="200"/>
      <c r="I272" s="200"/>
      <c r="J272" s="200"/>
      <c r="K272" s="200"/>
      <c r="L272" s="200"/>
      <c r="M272" s="200"/>
      <c r="N272" s="200"/>
      <c r="O272" s="200"/>
      <c r="P272" s="230"/>
      <c r="Q272" s="200"/>
      <c r="R272" s="200"/>
      <c r="S272" s="200"/>
      <c r="T272" s="200"/>
      <c r="U272" s="200"/>
      <c r="V272" s="200"/>
      <c r="W272" s="200"/>
      <c r="X272" s="200"/>
      <c r="Y272" s="200"/>
      <c r="Z272" s="200"/>
    </row>
    <row r="273" ht="15.75" customHeight="1" spans="1:26">
      <c r="A273" s="200"/>
      <c r="B273" s="200"/>
      <c r="C273" s="200"/>
      <c r="D273" s="200"/>
      <c r="E273" s="200"/>
      <c r="F273" s="200"/>
      <c r="G273" s="200"/>
      <c r="H273" s="200"/>
      <c r="I273" s="200"/>
      <c r="J273" s="200"/>
      <c r="K273" s="200"/>
      <c r="L273" s="200"/>
      <c r="M273" s="200"/>
      <c r="N273" s="200"/>
      <c r="O273" s="200"/>
      <c r="P273" s="230"/>
      <c r="Q273" s="200"/>
      <c r="R273" s="200"/>
      <c r="S273" s="200"/>
      <c r="T273" s="200"/>
      <c r="U273" s="200"/>
      <c r="V273" s="200"/>
      <c r="W273" s="200"/>
      <c r="X273" s="200"/>
      <c r="Y273" s="200"/>
      <c r="Z273" s="200"/>
    </row>
    <row r="274" ht="15.75" customHeight="1" spans="1:26">
      <c r="A274" s="200"/>
      <c r="B274" s="200"/>
      <c r="C274" s="200"/>
      <c r="D274" s="200"/>
      <c r="E274" s="200"/>
      <c r="F274" s="200"/>
      <c r="G274" s="200"/>
      <c r="H274" s="200"/>
      <c r="I274" s="200"/>
      <c r="J274" s="200"/>
      <c r="K274" s="200"/>
      <c r="L274" s="200"/>
      <c r="M274" s="200"/>
      <c r="N274" s="200"/>
      <c r="O274" s="200"/>
      <c r="P274" s="230"/>
      <c r="Q274" s="200"/>
      <c r="R274" s="200"/>
      <c r="S274" s="200"/>
      <c r="T274" s="200"/>
      <c r="U274" s="200"/>
      <c r="V274" s="200"/>
      <c r="W274" s="200"/>
      <c r="X274" s="200"/>
      <c r="Y274" s="200"/>
      <c r="Z274" s="200"/>
    </row>
    <row r="275" ht="15.75" customHeight="1" spans="1:26">
      <c r="A275" s="200"/>
      <c r="B275" s="200"/>
      <c r="C275" s="200"/>
      <c r="D275" s="200"/>
      <c r="E275" s="200"/>
      <c r="F275" s="200"/>
      <c r="G275" s="200"/>
      <c r="H275" s="200"/>
      <c r="I275" s="200"/>
      <c r="J275" s="200"/>
      <c r="K275" s="200"/>
      <c r="L275" s="200"/>
      <c r="M275" s="200"/>
      <c r="N275" s="200"/>
      <c r="O275" s="200"/>
      <c r="P275" s="230"/>
      <c r="Q275" s="200"/>
      <c r="R275" s="200"/>
      <c r="S275" s="200"/>
      <c r="T275" s="200"/>
      <c r="U275" s="200"/>
      <c r="V275" s="200"/>
      <c r="W275" s="200"/>
      <c r="X275" s="200"/>
      <c r="Y275" s="200"/>
      <c r="Z275" s="200"/>
    </row>
    <row r="276" ht="15.75" customHeight="1" spans="1:26">
      <c r="A276" s="200"/>
      <c r="B276" s="200"/>
      <c r="C276" s="200"/>
      <c r="D276" s="200"/>
      <c r="E276" s="200"/>
      <c r="F276" s="200"/>
      <c r="G276" s="200"/>
      <c r="H276" s="200"/>
      <c r="I276" s="200"/>
      <c r="J276" s="200"/>
      <c r="K276" s="200"/>
      <c r="L276" s="200"/>
      <c r="M276" s="200"/>
      <c r="N276" s="200"/>
      <c r="O276" s="200"/>
      <c r="P276" s="230"/>
      <c r="Q276" s="200"/>
      <c r="R276" s="200"/>
      <c r="S276" s="200"/>
      <c r="T276" s="200"/>
      <c r="U276" s="200"/>
      <c r="V276" s="200"/>
      <c r="W276" s="200"/>
      <c r="X276" s="200"/>
      <c r="Y276" s="200"/>
      <c r="Z276" s="200"/>
    </row>
    <row r="277" ht="15.75" customHeight="1" spans="1:26">
      <c r="A277" s="200"/>
      <c r="B277" s="200"/>
      <c r="C277" s="200"/>
      <c r="D277" s="200"/>
      <c r="E277" s="200"/>
      <c r="F277" s="200"/>
      <c r="G277" s="200"/>
      <c r="H277" s="200"/>
      <c r="I277" s="200"/>
      <c r="J277" s="200"/>
      <c r="K277" s="200"/>
      <c r="L277" s="200"/>
      <c r="M277" s="200"/>
      <c r="N277" s="200"/>
      <c r="O277" s="200"/>
      <c r="P277" s="230"/>
      <c r="Q277" s="200"/>
      <c r="R277" s="200"/>
      <c r="S277" s="200"/>
      <c r="T277" s="200"/>
      <c r="U277" s="200"/>
      <c r="V277" s="200"/>
      <c r="W277" s="200"/>
      <c r="X277" s="200"/>
      <c r="Y277" s="200"/>
      <c r="Z277" s="200"/>
    </row>
    <row r="278" ht="15.75" customHeight="1" spans="1:26">
      <c r="A278" s="200"/>
      <c r="B278" s="200"/>
      <c r="C278" s="200"/>
      <c r="D278" s="200"/>
      <c r="E278" s="200"/>
      <c r="F278" s="200"/>
      <c r="G278" s="200"/>
      <c r="H278" s="200"/>
      <c r="I278" s="200"/>
      <c r="J278" s="200"/>
      <c r="K278" s="200"/>
      <c r="L278" s="200"/>
      <c r="M278" s="200"/>
      <c r="N278" s="200"/>
      <c r="O278" s="200"/>
      <c r="P278" s="230"/>
      <c r="Q278" s="200"/>
      <c r="R278" s="200"/>
      <c r="S278" s="200"/>
      <c r="T278" s="200"/>
      <c r="U278" s="200"/>
      <c r="V278" s="200"/>
      <c r="W278" s="200"/>
      <c r="X278" s="200"/>
      <c r="Y278" s="200"/>
      <c r="Z278" s="200"/>
    </row>
    <row r="279" ht="15.75" customHeight="1" spans="1:26">
      <c r="A279" s="200"/>
      <c r="B279" s="200"/>
      <c r="C279" s="200"/>
      <c r="D279" s="200"/>
      <c r="E279" s="200"/>
      <c r="F279" s="200"/>
      <c r="G279" s="200"/>
      <c r="H279" s="200"/>
      <c r="I279" s="200"/>
      <c r="J279" s="200"/>
      <c r="K279" s="200"/>
      <c r="L279" s="200"/>
      <c r="M279" s="200"/>
      <c r="N279" s="200"/>
      <c r="O279" s="200"/>
      <c r="P279" s="230"/>
      <c r="Q279" s="200"/>
      <c r="R279" s="200"/>
      <c r="S279" s="200"/>
      <c r="T279" s="200"/>
      <c r="U279" s="200"/>
      <c r="V279" s="200"/>
      <c r="W279" s="200"/>
      <c r="X279" s="200"/>
      <c r="Y279" s="200"/>
      <c r="Z279" s="200"/>
    </row>
    <row r="280" ht="15.75" customHeight="1" spans="1:26">
      <c r="A280" s="200"/>
      <c r="B280" s="200"/>
      <c r="C280" s="200"/>
      <c r="D280" s="200"/>
      <c r="E280" s="200"/>
      <c r="F280" s="200"/>
      <c r="G280" s="200"/>
      <c r="H280" s="200"/>
      <c r="I280" s="200"/>
      <c r="J280" s="200"/>
      <c r="K280" s="200"/>
      <c r="L280" s="200"/>
      <c r="M280" s="200"/>
      <c r="N280" s="200"/>
      <c r="O280" s="200"/>
      <c r="P280" s="230"/>
      <c r="Q280" s="200"/>
      <c r="R280" s="200"/>
      <c r="S280" s="200"/>
      <c r="T280" s="200"/>
      <c r="U280" s="200"/>
      <c r="V280" s="200"/>
      <c r="W280" s="200"/>
      <c r="X280" s="200"/>
      <c r="Y280" s="200"/>
      <c r="Z280" s="200"/>
    </row>
    <row r="281" ht="15.75" customHeight="1" spans="1:26">
      <c r="A281" s="200"/>
      <c r="B281" s="200"/>
      <c r="C281" s="200"/>
      <c r="D281" s="200"/>
      <c r="E281" s="200"/>
      <c r="F281" s="200"/>
      <c r="G281" s="200"/>
      <c r="H281" s="200"/>
      <c r="I281" s="200"/>
      <c r="J281" s="200"/>
      <c r="K281" s="200"/>
      <c r="L281" s="200"/>
      <c r="M281" s="200"/>
      <c r="N281" s="200"/>
      <c r="O281" s="200"/>
      <c r="P281" s="230"/>
      <c r="Q281" s="200"/>
      <c r="R281" s="200"/>
      <c r="S281" s="200"/>
      <c r="T281" s="200"/>
      <c r="U281" s="200"/>
      <c r="V281" s="200"/>
      <c r="W281" s="200"/>
      <c r="X281" s="200"/>
      <c r="Y281" s="200"/>
      <c r="Z281" s="200"/>
    </row>
    <row r="282" ht="15.75" customHeight="1" spans="1:26">
      <c r="A282" s="200"/>
      <c r="B282" s="200"/>
      <c r="C282" s="200"/>
      <c r="D282" s="200"/>
      <c r="E282" s="200"/>
      <c r="F282" s="200"/>
      <c r="G282" s="200"/>
      <c r="H282" s="200"/>
      <c r="I282" s="200"/>
      <c r="J282" s="200"/>
      <c r="K282" s="200"/>
      <c r="L282" s="200"/>
      <c r="M282" s="200"/>
      <c r="N282" s="200"/>
      <c r="O282" s="200"/>
      <c r="P282" s="230"/>
      <c r="Q282" s="200"/>
      <c r="R282" s="200"/>
      <c r="S282" s="200"/>
      <c r="T282" s="200"/>
      <c r="U282" s="200"/>
      <c r="V282" s="200"/>
      <c r="W282" s="200"/>
      <c r="X282" s="200"/>
      <c r="Y282" s="200"/>
      <c r="Z282" s="200"/>
    </row>
    <row r="283" ht="15.75" customHeight="1" spans="1:26">
      <c r="A283" s="200"/>
      <c r="B283" s="200"/>
      <c r="C283" s="200"/>
      <c r="D283" s="200"/>
      <c r="E283" s="200"/>
      <c r="F283" s="200"/>
      <c r="G283" s="200"/>
      <c r="H283" s="200"/>
      <c r="I283" s="200"/>
      <c r="J283" s="200"/>
      <c r="K283" s="200"/>
      <c r="L283" s="200"/>
      <c r="M283" s="200"/>
      <c r="N283" s="200"/>
      <c r="O283" s="200"/>
      <c r="P283" s="230"/>
      <c r="Q283" s="200"/>
      <c r="R283" s="200"/>
      <c r="S283" s="200"/>
      <c r="T283" s="200"/>
      <c r="U283" s="200"/>
      <c r="V283" s="200"/>
      <c r="W283" s="200"/>
      <c r="X283" s="200"/>
      <c r="Y283" s="200"/>
      <c r="Z283" s="200"/>
    </row>
    <row r="284" ht="15.75" customHeight="1" spans="1:26">
      <c r="A284" s="200"/>
      <c r="B284" s="200"/>
      <c r="C284" s="200"/>
      <c r="D284" s="200"/>
      <c r="E284" s="200"/>
      <c r="F284" s="200"/>
      <c r="G284" s="200"/>
      <c r="H284" s="200"/>
      <c r="I284" s="200"/>
      <c r="J284" s="200"/>
      <c r="K284" s="200"/>
      <c r="L284" s="200"/>
      <c r="M284" s="200"/>
      <c r="N284" s="200"/>
      <c r="O284" s="200"/>
      <c r="P284" s="230"/>
      <c r="Q284" s="200"/>
      <c r="R284" s="200"/>
      <c r="S284" s="200"/>
      <c r="T284" s="200"/>
      <c r="U284" s="200"/>
      <c r="V284" s="200"/>
      <c r="W284" s="200"/>
      <c r="X284" s="200"/>
      <c r="Y284" s="200"/>
      <c r="Z284" s="200"/>
    </row>
    <row r="285" ht="15.75" customHeight="1" spans="1:26">
      <c r="A285" s="200"/>
      <c r="B285" s="200"/>
      <c r="C285" s="200"/>
      <c r="D285" s="200"/>
      <c r="E285" s="200"/>
      <c r="F285" s="200"/>
      <c r="G285" s="200"/>
      <c r="H285" s="200"/>
      <c r="I285" s="200"/>
      <c r="J285" s="200"/>
      <c r="K285" s="200"/>
      <c r="L285" s="200"/>
      <c r="M285" s="200"/>
      <c r="N285" s="200"/>
      <c r="O285" s="200"/>
      <c r="P285" s="230"/>
      <c r="Q285" s="200"/>
      <c r="R285" s="200"/>
      <c r="S285" s="200"/>
      <c r="T285" s="200"/>
      <c r="U285" s="200"/>
      <c r="V285" s="200"/>
      <c r="W285" s="200"/>
      <c r="X285" s="200"/>
      <c r="Y285" s="200"/>
      <c r="Z285" s="200"/>
    </row>
    <row r="286" ht="15.75" customHeight="1" spans="1:26">
      <c r="A286" s="200"/>
      <c r="B286" s="200"/>
      <c r="C286" s="200"/>
      <c r="D286" s="200"/>
      <c r="E286" s="200"/>
      <c r="F286" s="200"/>
      <c r="G286" s="200"/>
      <c r="H286" s="200"/>
      <c r="I286" s="200"/>
      <c r="J286" s="200"/>
      <c r="K286" s="200"/>
      <c r="L286" s="200"/>
      <c r="M286" s="200"/>
      <c r="N286" s="200"/>
      <c r="O286" s="200"/>
      <c r="P286" s="230"/>
      <c r="Q286" s="200"/>
      <c r="R286" s="200"/>
      <c r="S286" s="200"/>
      <c r="T286" s="200"/>
      <c r="U286" s="200"/>
      <c r="V286" s="200"/>
      <c r="W286" s="200"/>
      <c r="X286" s="200"/>
      <c r="Y286" s="200"/>
      <c r="Z286" s="200"/>
    </row>
    <row r="287" ht="15.75" customHeight="1" spans="1:26">
      <c r="A287" s="200"/>
      <c r="B287" s="200"/>
      <c r="C287" s="200"/>
      <c r="D287" s="200"/>
      <c r="E287" s="200"/>
      <c r="F287" s="200"/>
      <c r="G287" s="200"/>
      <c r="H287" s="200"/>
      <c r="I287" s="200"/>
      <c r="J287" s="200"/>
      <c r="K287" s="200"/>
      <c r="L287" s="200"/>
      <c r="M287" s="200"/>
      <c r="N287" s="200"/>
      <c r="O287" s="200"/>
      <c r="P287" s="230"/>
      <c r="Q287" s="200"/>
      <c r="R287" s="200"/>
      <c r="S287" s="200"/>
      <c r="T287" s="200"/>
      <c r="U287" s="200"/>
      <c r="V287" s="200"/>
      <c r="W287" s="200"/>
      <c r="X287" s="200"/>
      <c r="Y287" s="200"/>
      <c r="Z287" s="200"/>
    </row>
    <row r="288" ht="15.75" customHeight="1" spans="1:26">
      <c r="A288" s="200"/>
      <c r="B288" s="200"/>
      <c r="C288" s="200"/>
      <c r="D288" s="200"/>
      <c r="E288" s="200"/>
      <c r="F288" s="200"/>
      <c r="G288" s="200"/>
      <c r="H288" s="200"/>
      <c r="I288" s="200"/>
      <c r="J288" s="200"/>
      <c r="K288" s="200"/>
      <c r="L288" s="200"/>
      <c r="M288" s="200"/>
      <c r="N288" s="200"/>
      <c r="O288" s="200"/>
      <c r="P288" s="230"/>
      <c r="Q288" s="200"/>
      <c r="R288" s="200"/>
      <c r="S288" s="200"/>
      <c r="T288" s="200"/>
      <c r="U288" s="200"/>
      <c r="V288" s="200"/>
      <c r="W288" s="200"/>
      <c r="X288" s="200"/>
      <c r="Y288" s="200"/>
      <c r="Z288" s="200"/>
    </row>
    <row r="289" ht="15.75" customHeight="1" spans="1:26">
      <c r="A289" s="200"/>
      <c r="B289" s="200"/>
      <c r="C289" s="200"/>
      <c r="D289" s="200"/>
      <c r="E289" s="200"/>
      <c r="F289" s="200"/>
      <c r="G289" s="200"/>
      <c r="H289" s="200"/>
      <c r="I289" s="200"/>
      <c r="J289" s="200"/>
      <c r="K289" s="200"/>
      <c r="L289" s="200"/>
      <c r="M289" s="200"/>
      <c r="N289" s="200"/>
      <c r="O289" s="200"/>
      <c r="P289" s="230"/>
      <c r="Q289" s="200"/>
      <c r="R289" s="200"/>
      <c r="S289" s="200"/>
      <c r="T289" s="200"/>
      <c r="U289" s="200"/>
      <c r="V289" s="200"/>
      <c r="W289" s="200"/>
      <c r="X289" s="200"/>
      <c r="Y289" s="200"/>
      <c r="Z289" s="200"/>
    </row>
    <row r="290" ht="15.75" customHeight="1" spans="1:26">
      <c r="A290" s="200"/>
      <c r="B290" s="200"/>
      <c r="C290" s="200"/>
      <c r="D290" s="200"/>
      <c r="E290" s="200"/>
      <c r="F290" s="200"/>
      <c r="G290" s="200"/>
      <c r="H290" s="200"/>
      <c r="I290" s="200"/>
      <c r="J290" s="200"/>
      <c r="K290" s="200"/>
      <c r="L290" s="200"/>
      <c r="M290" s="200"/>
      <c r="N290" s="200"/>
      <c r="O290" s="200"/>
      <c r="P290" s="230"/>
      <c r="Q290" s="200"/>
      <c r="R290" s="200"/>
      <c r="S290" s="200"/>
      <c r="T290" s="200"/>
      <c r="U290" s="200"/>
      <c r="V290" s="200"/>
      <c r="W290" s="200"/>
      <c r="X290" s="200"/>
      <c r="Y290" s="200"/>
      <c r="Z290" s="200"/>
    </row>
    <row r="291" ht="15.75" customHeight="1" spans="1:26">
      <c r="A291" s="200"/>
      <c r="B291" s="200"/>
      <c r="C291" s="200"/>
      <c r="D291" s="200"/>
      <c r="E291" s="200"/>
      <c r="F291" s="200"/>
      <c r="G291" s="200"/>
      <c r="H291" s="200"/>
      <c r="I291" s="200"/>
      <c r="J291" s="200"/>
      <c r="K291" s="200"/>
      <c r="L291" s="200"/>
      <c r="M291" s="200"/>
      <c r="N291" s="200"/>
      <c r="O291" s="200"/>
      <c r="P291" s="230"/>
      <c r="Q291" s="200"/>
      <c r="R291" s="200"/>
      <c r="S291" s="200"/>
      <c r="T291" s="200"/>
      <c r="U291" s="200"/>
      <c r="V291" s="200"/>
      <c r="W291" s="200"/>
      <c r="X291" s="200"/>
      <c r="Y291" s="200"/>
      <c r="Z291" s="200"/>
    </row>
    <row r="292" ht="15.75" customHeight="1" spans="1:26">
      <c r="A292" s="200"/>
      <c r="B292" s="200"/>
      <c r="C292" s="200"/>
      <c r="D292" s="200"/>
      <c r="E292" s="200"/>
      <c r="F292" s="200"/>
      <c r="G292" s="200"/>
      <c r="H292" s="200"/>
      <c r="I292" s="200"/>
      <c r="J292" s="200"/>
      <c r="K292" s="200"/>
      <c r="L292" s="200"/>
      <c r="M292" s="200"/>
      <c r="N292" s="200"/>
      <c r="O292" s="200"/>
      <c r="P292" s="230"/>
      <c r="Q292" s="200"/>
      <c r="R292" s="200"/>
      <c r="S292" s="200"/>
      <c r="T292" s="200"/>
      <c r="U292" s="200"/>
      <c r="V292" s="200"/>
      <c r="W292" s="200"/>
      <c r="X292" s="200"/>
      <c r="Y292" s="200"/>
      <c r="Z292" s="200"/>
    </row>
    <row r="293" ht="15.75" customHeight="1" spans="1:26">
      <c r="A293" s="200"/>
      <c r="B293" s="200"/>
      <c r="C293" s="200"/>
      <c r="D293" s="200"/>
      <c r="E293" s="200"/>
      <c r="F293" s="200"/>
      <c r="G293" s="200"/>
      <c r="H293" s="200"/>
      <c r="I293" s="200"/>
      <c r="J293" s="200"/>
      <c r="K293" s="200"/>
      <c r="L293" s="200"/>
      <c r="M293" s="200"/>
      <c r="N293" s="200"/>
      <c r="O293" s="200"/>
      <c r="P293" s="230"/>
      <c r="Q293" s="200"/>
      <c r="R293" s="200"/>
      <c r="S293" s="200"/>
      <c r="T293" s="200"/>
      <c r="U293" s="200"/>
      <c r="V293" s="200"/>
      <c r="W293" s="200"/>
      <c r="X293" s="200"/>
      <c r="Y293" s="200"/>
      <c r="Z293" s="200"/>
    </row>
    <row r="294" ht="15.75" customHeight="1" spans="1:26">
      <c r="A294" s="200"/>
      <c r="B294" s="200"/>
      <c r="C294" s="200"/>
      <c r="D294" s="200"/>
      <c r="E294" s="200"/>
      <c r="F294" s="200"/>
      <c r="G294" s="200"/>
      <c r="H294" s="200"/>
      <c r="I294" s="200"/>
      <c r="J294" s="200"/>
      <c r="K294" s="200"/>
      <c r="L294" s="200"/>
      <c r="M294" s="200"/>
      <c r="N294" s="200"/>
      <c r="O294" s="200"/>
      <c r="P294" s="230"/>
      <c r="Q294" s="200"/>
      <c r="R294" s="200"/>
      <c r="S294" s="200"/>
      <c r="T294" s="200"/>
      <c r="U294" s="200"/>
      <c r="V294" s="200"/>
      <c r="W294" s="200"/>
      <c r="X294" s="200"/>
      <c r="Y294" s="200"/>
      <c r="Z294" s="200"/>
    </row>
    <row r="295" ht="15.75" customHeight="1" spans="1:26">
      <c r="A295" s="200"/>
      <c r="B295" s="200"/>
      <c r="C295" s="200"/>
      <c r="D295" s="200"/>
      <c r="E295" s="200"/>
      <c r="F295" s="200"/>
      <c r="G295" s="200"/>
      <c r="H295" s="200"/>
      <c r="I295" s="200"/>
      <c r="J295" s="200"/>
      <c r="K295" s="200"/>
      <c r="L295" s="200"/>
      <c r="M295" s="200"/>
      <c r="N295" s="200"/>
      <c r="O295" s="200"/>
      <c r="P295" s="230"/>
      <c r="Q295" s="200"/>
      <c r="R295" s="200"/>
      <c r="S295" s="200"/>
      <c r="T295" s="200"/>
      <c r="U295" s="200"/>
      <c r="V295" s="200"/>
      <c r="W295" s="200"/>
      <c r="X295" s="200"/>
      <c r="Y295" s="200"/>
      <c r="Z295" s="200"/>
    </row>
    <row r="296" ht="15.75" customHeight="1" spans="1:26">
      <c r="A296" s="200"/>
      <c r="B296" s="200"/>
      <c r="C296" s="200"/>
      <c r="D296" s="200"/>
      <c r="E296" s="200"/>
      <c r="F296" s="200"/>
      <c r="G296" s="200"/>
      <c r="H296" s="200"/>
      <c r="I296" s="200"/>
      <c r="J296" s="200"/>
      <c r="K296" s="200"/>
      <c r="L296" s="200"/>
      <c r="M296" s="200"/>
      <c r="N296" s="200"/>
      <c r="O296" s="200"/>
      <c r="P296" s="230"/>
      <c r="Q296" s="200"/>
      <c r="R296" s="200"/>
      <c r="S296" s="200"/>
      <c r="T296" s="200"/>
      <c r="U296" s="200"/>
      <c r="V296" s="200"/>
      <c r="W296" s="200"/>
      <c r="X296" s="200"/>
      <c r="Y296" s="200"/>
      <c r="Z296" s="200"/>
    </row>
    <row r="297" ht="15.75" customHeight="1" spans="1:26">
      <c r="A297" s="200"/>
      <c r="B297" s="200"/>
      <c r="C297" s="200"/>
      <c r="D297" s="200"/>
      <c r="E297" s="200"/>
      <c r="F297" s="200"/>
      <c r="G297" s="200"/>
      <c r="H297" s="200"/>
      <c r="I297" s="200"/>
      <c r="J297" s="200"/>
      <c r="K297" s="200"/>
      <c r="L297" s="200"/>
      <c r="M297" s="200"/>
      <c r="N297" s="200"/>
      <c r="O297" s="200"/>
      <c r="P297" s="230"/>
      <c r="Q297" s="200"/>
      <c r="R297" s="200"/>
      <c r="S297" s="200"/>
      <c r="T297" s="200"/>
      <c r="U297" s="200"/>
      <c r="V297" s="200"/>
      <c r="W297" s="200"/>
      <c r="X297" s="200"/>
      <c r="Y297" s="200"/>
      <c r="Z297" s="200"/>
    </row>
    <row r="298" ht="15.75" customHeight="1" spans="1:26">
      <c r="A298" s="200"/>
      <c r="B298" s="200"/>
      <c r="C298" s="200"/>
      <c r="D298" s="200"/>
      <c r="E298" s="200"/>
      <c r="F298" s="200"/>
      <c r="G298" s="200"/>
      <c r="H298" s="200"/>
      <c r="I298" s="200"/>
      <c r="J298" s="200"/>
      <c r="K298" s="200"/>
      <c r="L298" s="200"/>
      <c r="M298" s="200"/>
      <c r="N298" s="200"/>
      <c r="O298" s="200"/>
      <c r="P298" s="230"/>
      <c r="Q298" s="200"/>
      <c r="R298" s="200"/>
      <c r="S298" s="200"/>
      <c r="T298" s="200"/>
      <c r="U298" s="200"/>
      <c r="V298" s="200"/>
      <c r="W298" s="200"/>
      <c r="X298" s="200"/>
      <c r="Y298" s="200"/>
      <c r="Z298" s="200"/>
    </row>
    <row r="299" ht="15.75" customHeight="1" spans="1:26">
      <c r="A299" s="200"/>
      <c r="B299" s="200"/>
      <c r="C299" s="200"/>
      <c r="D299" s="200"/>
      <c r="E299" s="200"/>
      <c r="F299" s="200"/>
      <c r="G299" s="200"/>
      <c r="H299" s="200"/>
      <c r="I299" s="200"/>
      <c r="J299" s="200"/>
      <c r="K299" s="200"/>
      <c r="L299" s="200"/>
      <c r="M299" s="200"/>
      <c r="N299" s="200"/>
      <c r="O299" s="200"/>
      <c r="P299" s="230"/>
      <c r="Q299" s="200"/>
      <c r="R299" s="200"/>
      <c r="S299" s="200"/>
      <c r="T299" s="200"/>
      <c r="U299" s="200"/>
      <c r="V299" s="200"/>
      <c r="W299" s="200"/>
      <c r="X299" s="200"/>
      <c r="Y299" s="200"/>
      <c r="Z299" s="200"/>
    </row>
    <row r="300" ht="15.75" customHeight="1" spans="1:26">
      <c r="A300" s="200"/>
      <c r="B300" s="200"/>
      <c r="C300" s="200"/>
      <c r="D300" s="200"/>
      <c r="E300" s="200"/>
      <c r="F300" s="200"/>
      <c r="G300" s="200"/>
      <c r="H300" s="200"/>
      <c r="I300" s="200"/>
      <c r="J300" s="200"/>
      <c r="K300" s="200"/>
      <c r="L300" s="200"/>
      <c r="M300" s="200"/>
      <c r="N300" s="200"/>
      <c r="O300" s="200"/>
      <c r="P300" s="230"/>
      <c r="Q300" s="200"/>
      <c r="R300" s="200"/>
      <c r="S300" s="200"/>
      <c r="T300" s="200"/>
      <c r="U300" s="200"/>
      <c r="V300" s="200"/>
      <c r="W300" s="200"/>
      <c r="X300" s="200"/>
      <c r="Y300" s="200"/>
      <c r="Z300" s="200"/>
    </row>
    <row r="301" ht="15.75" customHeight="1" spans="1:26">
      <c r="A301" s="200"/>
      <c r="B301" s="200"/>
      <c r="C301" s="200"/>
      <c r="D301" s="200"/>
      <c r="E301" s="200"/>
      <c r="F301" s="200"/>
      <c r="G301" s="200"/>
      <c r="H301" s="200"/>
      <c r="I301" s="200"/>
      <c r="J301" s="200"/>
      <c r="K301" s="200"/>
      <c r="L301" s="200"/>
      <c r="M301" s="200"/>
      <c r="N301" s="200"/>
      <c r="O301" s="200"/>
      <c r="P301" s="230"/>
      <c r="Q301" s="200"/>
      <c r="R301" s="200"/>
      <c r="S301" s="200"/>
      <c r="T301" s="200"/>
      <c r="U301" s="200"/>
      <c r="V301" s="200"/>
      <c r="W301" s="200"/>
      <c r="X301" s="200"/>
      <c r="Y301" s="200"/>
      <c r="Z301" s="200"/>
    </row>
    <row r="302" ht="15.75" customHeight="1" spans="1:26">
      <c r="A302" s="200"/>
      <c r="B302" s="200"/>
      <c r="C302" s="200"/>
      <c r="D302" s="200"/>
      <c r="E302" s="200"/>
      <c r="F302" s="200"/>
      <c r="G302" s="200"/>
      <c r="H302" s="200"/>
      <c r="I302" s="200"/>
      <c r="J302" s="200"/>
      <c r="K302" s="200"/>
      <c r="L302" s="200"/>
      <c r="M302" s="200"/>
      <c r="N302" s="200"/>
      <c r="O302" s="200"/>
      <c r="P302" s="230"/>
      <c r="Q302" s="200"/>
      <c r="R302" s="200"/>
      <c r="S302" s="200"/>
      <c r="T302" s="200"/>
      <c r="U302" s="200"/>
      <c r="V302" s="200"/>
      <c r="W302" s="200"/>
      <c r="X302" s="200"/>
      <c r="Y302" s="200"/>
      <c r="Z302" s="200"/>
    </row>
    <row r="303" ht="15.75" customHeight="1" spans="1:26">
      <c r="A303" s="200"/>
      <c r="B303" s="200"/>
      <c r="C303" s="200"/>
      <c r="D303" s="200"/>
      <c r="E303" s="200"/>
      <c r="F303" s="200"/>
      <c r="G303" s="200"/>
      <c r="H303" s="200"/>
      <c r="I303" s="200"/>
      <c r="J303" s="200"/>
      <c r="K303" s="200"/>
      <c r="L303" s="200"/>
      <c r="M303" s="200"/>
      <c r="N303" s="200"/>
      <c r="O303" s="200"/>
      <c r="P303" s="230"/>
      <c r="Q303" s="200"/>
      <c r="R303" s="200"/>
      <c r="S303" s="200"/>
      <c r="T303" s="200"/>
      <c r="U303" s="200"/>
      <c r="V303" s="200"/>
      <c r="W303" s="200"/>
      <c r="X303" s="200"/>
      <c r="Y303" s="200"/>
      <c r="Z303" s="200"/>
    </row>
    <row r="304" ht="15.75" customHeight="1" spans="1:26">
      <c r="A304" s="200"/>
      <c r="B304" s="200"/>
      <c r="C304" s="200"/>
      <c r="D304" s="200"/>
      <c r="E304" s="200"/>
      <c r="F304" s="200"/>
      <c r="G304" s="200"/>
      <c r="H304" s="200"/>
      <c r="I304" s="200"/>
      <c r="J304" s="200"/>
      <c r="K304" s="200"/>
      <c r="L304" s="200"/>
      <c r="M304" s="200"/>
      <c r="N304" s="200"/>
      <c r="O304" s="200"/>
      <c r="P304" s="230"/>
      <c r="Q304" s="200"/>
      <c r="R304" s="200"/>
      <c r="S304" s="200"/>
      <c r="T304" s="200"/>
      <c r="U304" s="200"/>
      <c r="V304" s="200"/>
      <c r="W304" s="200"/>
      <c r="X304" s="200"/>
      <c r="Y304" s="200"/>
      <c r="Z304" s="200"/>
    </row>
    <row r="305" ht="15.75" customHeight="1" spans="1:26">
      <c r="A305" s="200"/>
      <c r="B305" s="200"/>
      <c r="C305" s="200"/>
      <c r="D305" s="200"/>
      <c r="E305" s="200"/>
      <c r="F305" s="200"/>
      <c r="G305" s="200"/>
      <c r="H305" s="200"/>
      <c r="I305" s="200"/>
      <c r="J305" s="200"/>
      <c r="K305" s="200"/>
      <c r="L305" s="200"/>
      <c r="M305" s="200"/>
      <c r="N305" s="200"/>
      <c r="O305" s="200"/>
      <c r="P305" s="230"/>
      <c r="Q305" s="200"/>
      <c r="R305" s="200"/>
      <c r="S305" s="200"/>
      <c r="T305" s="200"/>
      <c r="U305" s="200"/>
      <c r="V305" s="200"/>
      <c r="W305" s="200"/>
      <c r="X305" s="200"/>
      <c r="Y305" s="200"/>
      <c r="Z305" s="200"/>
    </row>
    <row r="306" ht="15.75" customHeight="1" spans="1:26">
      <c r="A306" s="200"/>
      <c r="B306" s="200"/>
      <c r="C306" s="200"/>
      <c r="D306" s="200"/>
      <c r="E306" s="200"/>
      <c r="F306" s="200"/>
      <c r="G306" s="200"/>
      <c r="H306" s="200"/>
      <c r="I306" s="200"/>
      <c r="J306" s="200"/>
      <c r="K306" s="200"/>
      <c r="L306" s="200"/>
      <c r="M306" s="200"/>
      <c r="N306" s="200"/>
      <c r="O306" s="200"/>
      <c r="P306" s="230"/>
      <c r="Q306" s="200"/>
      <c r="R306" s="200"/>
      <c r="S306" s="200"/>
      <c r="T306" s="200"/>
      <c r="U306" s="200"/>
      <c r="V306" s="200"/>
      <c r="W306" s="200"/>
      <c r="X306" s="200"/>
      <c r="Y306" s="200"/>
      <c r="Z306" s="200"/>
    </row>
    <row r="307" ht="15.75" customHeight="1" spans="1:26">
      <c r="A307" s="200"/>
      <c r="B307" s="200"/>
      <c r="C307" s="200"/>
      <c r="D307" s="200"/>
      <c r="E307" s="200"/>
      <c r="F307" s="200"/>
      <c r="G307" s="200"/>
      <c r="H307" s="200"/>
      <c r="I307" s="200"/>
      <c r="J307" s="200"/>
      <c r="K307" s="200"/>
      <c r="L307" s="200"/>
      <c r="M307" s="200"/>
      <c r="N307" s="200"/>
      <c r="O307" s="200"/>
      <c r="P307" s="230"/>
      <c r="Q307" s="200"/>
      <c r="R307" s="200"/>
      <c r="S307" s="200"/>
      <c r="T307" s="200"/>
      <c r="U307" s="200"/>
      <c r="V307" s="200"/>
      <c r="W307" s="200"/>
      <c r="X307" s="200"/>
      <c r="Y307" s="200"/>
      <c r="Z307" s="200"/>
    </row>
    <row r="308" ht="15.75" customHeight="1" spans="1:26">
      <c r="A308" s="200"/>
      <c r="B308" s="200"/>
      <c r="C308" s="200"/>
      <c r="D308" s="200"/>
      <c r="E308" s="200"/>
      <c r="F308" s="200"/>
      <c r="G308" s="200"/>
      <c r="H308" s="200"/>
      <c r="I308" s="200"/>
      <c r="J308" s="200"/>
      <c r="K308" s="200"/>
      <c r="L308" s="200"/>
      <c r="M308" s="200"/>
      <c r="N308" s="200"/>
      <c r="O308" s="200"/>
      <c r="P308" s="230"/>
      <c r="Q308" s="200"/>
      <c r="R308" s="200"/>
      <c r="S308" s="200"/>
      <c r="T308" s="200"/>
      <c r="U308" s="200"/>
      <c r="V308" s="200"/>
      <c r="W308" s="200"/>
      <c r="X308" s="200"/>
      <c r="Y308" s="200"/>
      <c r="Z308" s="200"/>
    </row>
    <row r="309" ht="15.75" customHeight="1" spans="1:26">
      <c r="A309" s="200"/>
      <c r="B309" s="200"/>
      <c r="C309" s="200"/>
      <c r="D309" s="200"/>
      <c r="E309" s="200"/>
      <c r="F309" s="200"/>
      <c r="G309" s="200"/>
      <c r="H309" s="200"/>
      <c r="I309" s="200"/>
      <c r="J309" s="200"/>
      <c r="K309" s="200"/>
      <c r="L309" s="200"/>
      <c r="M309" s="200"/>
      <c r="N309" s="200"/>
      <c r="O309" s="200"/>
      <c r="P309" s="230"/>
      <c r="Q309" s="200"/>
      <c r="R309" s="200"/>
      <c r="S309" s="200"/>
      <c r="T309" s="200"/>
      <c r="U309" s="200"/>
      <c r="V309" s="200"/>
      <c r="W309" s="200"/>
      <c r="X309" s="200"/>
      <c r="Y309" s="200"/>
      <c r="Z309" s="200"/>
    </row>
    <row r="310" ht="15.75" customHeight="1" spans="1:26">
      <c r="A310" s="200"/>
      <c r="B310" s="200"/>
      <c r="C310" s="200"/>
      <c r="D310" s="200"/>
      <c r="E310" s="200"/>
      <c r="F310" s="200"/>
      <c r="G310" s="200"/>
      <c r="H310" s="200"/>
      <c r="I310" s="200"/>
      <c r="J310" s="200"/>
      <c r="K310" s="200"/>
      <c r="L310" s="200"/>
      <c r="M310" s="200"/>
      <c r="N310" s="200"/>
      <c r="O310" s="200"/>
      <c r="P310" s="230"/>
      <c r="Q310" s="200"/>
      <c r="R310" s="200"/>
      <c r="S310" s="200"/>
      <c r="T310" s="200"/>
      <c r="U310" s="200"/>
      <c r="V310" s="200"/>
      <c r="W310" s="200"/>
      <c r="X310" s="200"/>
      <c r="Y310" s="200"/>
      <c r="Z310" s="200"/>
    </row>
    <row r="311" ht="15.75" customHeight="1" spans="1:26">
      <c r="A311" s="200"/>
      <c r="B311" s="200"/>
      <c r="C311" s="200"/>
      <c r="D311" s="200"/>
      <c r="E311" s="200"/>
      <c r="F311" s="200"/>
      <c r="G311" s="200"/>
      <c r="H311" s="200"/>
      <c r="I311" s="200"/>
      <c r="J311" s="200"/>
      <c r="K311" s="200"/>
      <c r="L311" s="200"/>
      <c r="M311" s="200"/>
      <c r="N311" s="200"/>
      <c r="O311" s="200"/>
      <c r="P311" s="230"/>
      <c r="Q311" s="200"/>
      <c r="R311" s="200"/>
      <c r="S311" s="200"/>
      <c r="T311" s="200"/>
      <c r="U311" s="200"/>
      <c r="V311" s="200"/>
      <c r="W311" s="200"/>
      <c r="X311" s="200"/>
      <c r="Y311" s="200"/>
      <c r="Z311" s="200"/>
    </row>
    <row r="312" ht="15.75" customHeight="1" spans="1:26">
      <c r="A312" s="200"/>
      <c r="B312" s="200"/>
      <c r="C312" s="200"/>
      <c r="D312" s="200"/>
      <c r="E312" s="200"/>
      <c r="F312" s="200"/>
      <c r="G312" s="200"/>
      <c r="H312" s="200"/>
      <c r="I312" s="200"/>
      <c r="J312" s="200"/>
      <c r="K312" s="200"/>
      <c r="L312" s="200"/>
      <c r="M312" s="200"/>
      <c r="N312" s="200"/>
      <c r="O312" s="200"/>
      <c r="P312" s="230"/>
      <c r="Q312" s="200"/>
      <c r="R312" s="200"/>
      <c r="S312" s="200"/>
      <c r="T312" s="200"/>
      <c r="U312" s="200"/>
      <c r="V312" s="200"/>
      <c r="W312" s="200"/>
      <c r="X312" s="200"/>
      <c r="Y312" s="200"/>
      <c r="Z312" s="200"/>
    </row>
    <row r="313" ht="15.75" customHeight="1" spans="1:26">
      <c r="A313" s="200"/>
      <c r="B313" s="200"/>
      <c r="C313" s="200"/>
      <c r="D313" s="200"/>
      <c r="E313" s="200"/>
      <c r="F313" s="200"/>
      <c r="G313" s="200"/>
      <c r="H313" s="200"/>
      <c r="I313" s="200"/>
      <c r="J313" s="200"/>
      <c r="K313" s="200"/>
      <c r="L313" s="200"/>
      <c r="M313" s="200"/>
      <c r="N313" s="200"/>
      <c r="O313" s="200"/>
      <c r="P313" s="230"/>
      <c r="Q313" s="200"/>
      <c r="R313" s="200"/>
      <c r="S313" s="200"/>
      <c r="T313" s="200"/>
      <c r="U313" s="200"/>
      <c r="V313" s="200"/>
      <c r="W313" s="200"/>
      <c r="X313" s="200"/>
      <c r="Y313" s="200"/>
      <c r="Z313" s="200"/>
    </row>
    <row r="314" ht="15.75" customHeight="1" spans="1:26">
      <c r="A314" s="200"/>
      <c r="B314" s="200"/>
      <c r="C314" s="200"/>
      <c r="D314" s="200"/>
      <c r="E314" s="200"/>
      <c r="F314" s="200"/>
      <c r="G314" s="200"/>
      <c r="H314" s="200"/>
      <c r="I314" s="200"/>
      <c r="J314" s="200"/>
      <c r="K314" s="200"/>
      <c r="L314" s="200"/>
      <c r="M314" s="200"/>
      <c r="N314" s="200"/>
      <c r="O314" s="200"/>
      <c r="P314" s="230"/>
      <c r="Q314" s="200"/>
      <c r="R314" s="200"/>
      <c r="S314" s="200"/>
      <c r="T314" s="200"/>
      <c r="U314" s="200"/>
      <c r="V314" s="200"/>
      <c r="W314" s="200"/>
      <c r="X314" s="200"/>
      <c r="Y314" s="200"/>
      <c r="Z314" s="200"/>
    </row>
    <row r="315" ht="15.75" customHeight="1" spans="1:26">
      <c r="A315" s="200"/>
      <c r="B315" s="200"/>
      <c r="C315" s="200"/>
      <c r="D315" s="200"/>
      <c r="E315" s="200"/>
      <c r="F315" s="200"/>
      <c r="G315" s="200"/>
      <c r="H315" s="200"/>
      <c r="I315" s="200"/>
      <c r="J315" s="200"/>
      <c r="K315" s="200"/>
      <c r="L315" s="200"/>
      <c r="M315" s="200"/>
      <c r="N315" s="200"/>
      <c r="O315" s="200"/>
      <c r="P315" s="230"/>
      <c r="Q315" s="200"/>
      <c r="R315" s="200"/>
      <c r="S315" s="200"/>
      <c r="T315" s="200"/>
      <c r="U315" s="200"/>
      <c r="V315" s="200"/>
      <c r="W315" s="200"/>
      <c r="X315" s="200"/>
      <c r="Y315" s="200"/>
      <c r="Z315" s="200"/>
    </row>
    <row r="316" ht="15.75" customHeight="1" spans="1:26">
      <c r="A316" s="200"/>
      <c r="B316" s="200"/>
      <c r="C316" s="200"/>
      <c r="D316" s="200"/>
      <c r="E316" s="200"/>
      <c r="F316" s="200"/>
      <c r="G316" s="200"/>
      <c r="H316" s="200"/>
      <c r="I316" s="200"/>
      <c r="J316" s="200"/>
      <c r="K316" s="200"/>
      <c r="L316" s="200"/>
      <c r="M316" s="200"/>
      <c r="N316" s="200"/>
      <c r="O316" s="200"/>
      <c r="P316" s="230"/>
      <c r="Q316" s="200"/>
      <c r="R316" s="200"/>
      <c r="S316" s="200"/>
      <c r="T316" s="200"/>
      <c r="U316" s="200"/>
      <c r="V316" s="200"/>
      <c r="W316" s="200"/>
      <c r="X316" s="200"/>
      <c r="Y316" s="200"/>
      <c r="Z316" s="200"/>
    </row>
    <row r="317" ht="15.75" customHeight="1" spans="1:26">
      <c r="A317" s="200"/>
      <c r="B317" s="200"/>
      <c r="C317" s="200"/>
      <c r="D317" s="200"/>
      <c r="E317" s="200"/>
      <c r="F317" s="200"/>
      <c r="G317" s="200"/>
      <c r="H317" s="200"/>
      <c r="I317" s="200"/>
      <c r="J317" s="200"/>
      <c r="K317" s="200"/>
      <c r="L317" s="200"/>
      <c r="M317" s="200"/>
      <c r="N317" s="200"/>
      <c r="O317" s="200"/>
      <c r="P317" s="230"/>
      <c r="Q317" s="200"/>
      <c r="R317" s="200"/>
      <c r="S317" s="200"/>
      <c r="T317" s="200"/>
      <c r="U317" s="200"/>
      <c r="V317" s="200"/>
      <c r="W317" s="200"/>
      <c r="X317" s="200"/>
      <c r="Y317" s="200"/>
      <c r="Z317" s="200"/>
    </row>
    <row r="318" ht="15.75" customHeight="1" spans="1:26">
      <c r="A318" s="200"/>
      <c r="B318" s="200"/>
      <c r="C318" s="200"/>
      <c r="D318" s="200"/>
      <c r="E318" s="200"/>
      <c r="F318" s="200"/>
      <c r="G318" s="200"/>
      <c r="H318" s="200"/>
      <c r="I318" s="200"/>
      <c r="J318" s="200"/>
      <c r="K318" s="200"/>
      <c r="L318" s="200"/>
      <c r="M318" s="200"/>
      <c r="N318" s="200"/>
      <c r="O318" s="200"/>
      <c r="P318" s="230"/>
      <c r="Q318" s="200"/>
      <c r="R318" s="200"/>
      <c r="S318" s="200"/>
      <c r="T318" s="200"/>
      <c r="U318" s="200"/>
      <c r="V318" s="200"/>
      <c r="W318" s="200"/>
      <c r="X318" s="200"/>
      <c r="Y318" s="200"/>
      <c r="Z318" s="200"/>
    </row>
    <row r="319" ht="15.75" customHeight="1" spans="1:26">
      <c r="A319" s="200"/>
      <c r="B319" s="200"/>
      <c r="C319" s="200"/>
      <c r="D319" s="200"/>
      <c r="E319" s="200"/>
      <c r="F319" s="200"/>
      <c r="G319" s="200"/>
      <c r="H319" s="200"/>
      <c r="I319" s="200"/>
      <c r="J319" s="200"/>
      <c r="K319" s="200"/>
      <c r="L319" s="200"/>
      <c r="M319" s="200"/>
      <c r="N319" s="200"/>
      <c r="O319" s="200"/>
      <c r="P319" s="230"/>
      <c r="Q319" s="200"/>
      <c r="R319" s="200"/>
      <c r="S319" s="200"/>
      <c r="T319" s="200"/>
      <c r="U319" s="200"/>
      <c r="V319" s="200"/>
      <c r="W319" s="200"/>
      <c r="X319" s="200"/>
      <c r="Y319" s="200"/>
      <c r="Z319" s="200"/>
    </row>
    <row r="320" ht="15.75" customHeight="1" spans="1:26">
      <c r="A320" s="200"/>
      <c r="B320" s="200"/>
      <c r="C320" s="200"/>
      <c r="D320" s="200"/>
      <c r="E320" s="200"/>
      <c r="F320" s="200"/>
      <c r="G320" s="200"/>
      <c r="H320" s="200"/>
      <c r="I320" s="200"/>
      <c r="J320" s="200"/>
      <c r="K320" s="200"/>
      <c r="L320" s="200"/>
      <c r="M320" s="200"/>
      <c r="N320" s="200"/>
      <c r="O320" s="200"/>
      <c r="P320" s="230"/>
      <c r="Q320" s="200"/>
      <c r="R320" s="200"/>
      <c r="S320" s="200"/>
      <c r="T320" s="200"/>
      <c r="U320" s="200"/>
      <c r="V320" s="200"/>
      <c r="W320" s="200"/>
      <c r="X320" s="200"/>
      <c r="Y320" s="200"/>
      <c r="Z320" s="200"/>
    </row>
    <row r="321" ht="15.75" customHeight="1" spans="1:26">
      <c r="A321" s="200"/>
      <c r="B321" s="200"/>
      <c r="C321" s="200"/>
      <c r="D321" s="200"/>
      <c r="E321" s="200"/>
      <c r="F321" s="200"/>
      <c r="G321" s="200"/>
      <c r="H321" s="200"/>
      <c r="I321" s="200"/>
      <c r="J321" s="200"/>
      <c r="K321" s="200"/>
      <c r="L321" s="200"/>
      <c r="M321" s="200"/>
      <c r="N321" s="200"/>
      <c r="O321" s="200"/>
      <c r="P321" s="230"/>
      <c r="Q321" s="200"/>
      <c r="R321" s="200"/>
      <c r="S321" s="200"/>
      <c r="T321" s="200"/>
      <c r="U321" s="200"/>
      <c r="V321" s="200"/>
      <c r="W321" s="200"/>
      <c r="X321" s="200"/>
      <c r="Y321" s="200"/>
      <c r="Z321" s="200"/>
    </row>
    <row r="322" ht="15.75" customHeight="1" spans="1:26">
      <c r="A322" s="200"/>
      <c r="B322" s="200"/>
      <c r="C322" s="200"/>
      <c r="D322" s="200"/>
      <c r="E322" s="200"/>
      <c r="F322" s="200"/>
      <c r="G322" s="200"/>
      <c r="H322" s="200"/>
      <c r="I322" s="200"/>
      <c r="J322" s="200"/>
      <c r="K322" s="200"/>
      <c r="L322" s="200"/>
      <c r="M322" s="200"/>
      <c r="N322" s="200"/>
      <c r="O322" s="200"/>
      <c r="P322" s="230"/>
      <c r="Q322" s="200"/>
      <c r="R322" s="200"/>
      <c r="S322" s="200"/>
      <c r="T322" s="200"/>
      <c r="U322" s="200"/>
      <c r="V322" s="200"/>
      <c r="W322" s="200"/>
      <c r="X322" s="200"/>
      <c r="Y322" s="200"/>
      <c r="Z322" s="200"/>
    </row>
    <row r="323" ht="15.75" customHeight="1" spans="1:26">
      <c r="A323" s="200"/>
      <c r="B323" s="200"/>
      <c r="C323" s="200"/>
      <c r="D323" s="200"/>
      <c r="E323" s="200"/>
      <c r="F323" s="200"/>
      <c r="G323" s="200"/>
      <c r="H323" s="200"/>
      <c r="I323" s="200"/>
      <c r="J323" s="200"/>
      <c r="K323" s="200"/>
      <c r="L323" s="200"/>
      <c r="M323" s="200"/>
      <c r="N323" s="200"/>
      <c r="O323" s="200"/>
      <c r="P323" s="230"/>
      <c r="Q323" s="200"/>
      <c r="R323" s="200"/>
      <c r="S323" s="200"/>
      <c r="T323" s="200"/>
      <c r="U323" s="200"/>
      <c r="V323" s="200"/>
      <c r="W323" s="200"/>
      <c r="X323" s="200"/>
      <c r="Y323" s="200"/>
      <c r="Z323" s="200"/>
    </row>
    <row r="324" ht="15.75" customHeight="1" spans="1:26">
      <c r="A324" s="200"/>
      <c r="B324" s="200"/>
      <c r="C324" s="200"/>
      <c r="D324" s="200"/>
      <c r="E324" s="200"/>
      <c r="F324" s="200"/>
      <c r="G324" s="200"/>
      <c r="H324" s="200"/>
      <c r="I324" s="200"/>
      <c r="J324" s="200"/>
      <c r="K324" s="200"/>
      <c r="L324" s="200"/>
      <c r="M324" s="200"/>
      <c r="N324" s="200"/>
      <c r="O324" s="200"/>
      <c r="P324" s="230"/>
      <c r="Q324" s="200"/>
      <c r="R324" s="200"/>
      <c r="S324" s="200"/>
      <c r="T324" s="200"/>
      <c r="U324" s="200"/>
      <c r="V324" s="200"/>
      <c r="W324" s="200"/>
      <c r="X324" s="200"/>
      <c r="Y324" s="200"/>
      <c r="Z324" s="200"/>
    </row>
    <row r="325" ht="15.75" customHeight="1" spans="1:26">
      <c r="A325" s="200"/>
      <c r="B325" s="200"/>
      <c r="C325" s="200"/>
      <c r="D325" s="200"/>
      <c r="E325" s="200"/>
      <c r="F325" s="200"/>
      <c r="G325" s="200"/>
      <c r="H325" s="200"/>
      <c r="I325" s="200"/>
      <c r="J325" s="200"/>
      <c r="K325" s="200"/>
      <c r="L325" s="200"/>
      <c r="M325" s="200"/>
      <c r="N325" s="200"/>
      <c r="O325" s="200"/>
      <c r="P325" s="230"/>
      <c r="Q325" s="200"/>
      <c r="R325" s="200"/>
      <c r="S325" s="200"/>
      <c r="T325" s="200"/>
      <c r="U325" s="200"/>
      <c r="V325" s="200"/>
      <c r="W325" s="200"/>
      <c r="X325" s="200"/>
      <c r="Y325" s="200"/>
      <c r="Z325" s="200"/>
    </row>
    <row r="326" ht="15.75" customHeight="1" spans="1:26">
      <c r="A326" s="200"/>
      <c r="B326" s="200"/>
      <c r="C326" s="200"/>
      <c r="D326" s="200"/>
      <c r="E326" s="200"/>
      <c r="F326" s="200"/>
      <c r="G326" s="200"/>
      <c r="H326" s="200"/>
      <c r="I326" s="200"/>
      <c r="J326" s="200"/>
      <c r="K326" s="200"/>
      <c r="L326" s="200"/>
      <c r="M326" s="200"/>
      <c r="N326" s="200"/>
      <c r="O326" s="200"/>
      <c r="P326" s="230"/>
      <c r="Q326" s="200"/>
      <c r="R326" s="200"/>
      <c r="S326" s="200"/>
      <c r="T326" s="200"/>
      <c r="U326" s="200"/>
      <c r="V326" s="200"/>
      <c r="W326" s="200"/>
      <c r="X326" s="200"/>
      <c r="Y326" s="200"/>
      <c r="Z326" s="200"/>
    </row>
    <row r="327" ht="15.75" customHeight="1" spans="1:26">
      <c r="A327" s="200"/>
      <c r="B327" s="200"/>
      <c r="C327" s="200"/>
      <c r="D327" s="200"/>
      <c r="E327" s="200"/>
      <c r="F327" s="200"/>
      <c r="G327" s="200"/>
      <c r="H327" s="200"/>
      <c r="I327" s="200"/>
      <c r="J327" s="200"/>
      <c r="K327" s="200"/>
      <c r="L327" s="200"/>
      <c r="M327" s="200"/>
      <c r="N327" s="200"/>
      <c r="O327" s="200"/>
      <c r="P327" s="230"/>
      <c r="Q327" s="200"/>
      <c r="R327" s="200"/>
      <c r="S327" s="200"/>
      <c r="T327" s="200"/>
      <c r="U327" s="200"/>
      <c r="V327" s="200"/>
      <c r="W327" s="200"/>
      <c r="X327" s="200"/>
      <c r="Y327" s="200"/>
      <c r="Z327" s="200"/>
    </row>
    <row r="328" ht="15.75" customHeight="1" spans="1:26">
      <c r="A328" s="200"/>
      <c r="B328" s="200"/>
      <c r="C328" s="200"/>
      <c r="D328" s="200"/>
      <c r="E328" s="200"/>
      <c r="F328" s="200"/>
      <c r="G328" s="200"/>
      <c r="H328" s="200"/>
      <c r="I328" s="200"/>
      <c r="J328" s="200"/>
      <c r="K328" s="200"/>
      <c r="L328" s="200"/>
      <c r="M328" s="200"/>
      <c r="N328" s="200"/>
      <c r="O328" s="200"/>
      <c r="P328" s="230"/>
      <c r="Q328" s="200"/>
      <c r="R328" s="200"/>
      <c r="S328" s="200"/>
      <c r="T328" s="200"/>
      <c r="U328" s="200"/>
      <c r="V328" s="200"/>
      <c r="W328" s="200"/>
      <c r="X328" s="200"/>
      <c r="Y328" s="200"/>
      <c r="Z328" s="200"/>
    </row>
    <row r="329" ht="15.75" customHeight="1" spans="1:26">
      <c r="A329" s="200"/>
      <c r="B329" s="200"/>
      <c r="C329" s="200"/>
      <c r="D329" s="200"/>
      <c r="E329" s="200"/>
      <c r="F329" s="200"/>
      <c r="G329" s="200"/>
      <c r="H329" s="200"/>
      <c r="I329" s="200"/>
      <c r="J329" s="200"/>
      <c r="K329" s="200"/>
      <c r="L329" s="200"/>
      <c r="M329" s="200"/>
      <c r="N329" s="200"/>
      <c r="O329" s="200"/>
      <c r="P329" s="230"/>
      <c r="Q329" s="200"/>
      <c r="R329" s="200"/>
      <c r="S329" s="200"/>
      <c r="T329" s="200"/>
      <c r="U329" s="200"/>
      <c r="V329" s="200"/>
      <c r="W329" s="200"/>
      <c r="X329" s="200"/>
      <c r="Y329" s="200"/>
      <c r="Z329" s="200"/>
    </row>
    <row r="330" ht="15.75" customHeight="1" spans="1:26">
      <c r="A330" s="200"/>
      <c r="B330" s="200"/>
      <c r="C330" s="200"/>
      <c r="D330" s="200"/>
      <c r="E330" s="200"/>
      <c r="F330" s="200"/>
      <c r="G330" s="200"/>
      <c r="H330" s="200"/>
      <c r="I330" s="200"/>
      <c r="J330" s="200"/>
      <c r="K330" s="200"/>
      <c r="L330" s="200"/>
      <c r="M330" s="200"/>
      <c r="N330" s="200"/>
      <c r="O330" s="200"/>
      <c r="P330" s="230"/>
      <c r="Q330" s="200"/>
      <c r="R330" s="200"/>
      <c r="S330" s="200"/>
      <c r="T330" s="200"/>
      <c r="U330" s="200"/>
      <c r="V330" s="200"/>
      <c r="W330" s="200"/>
      <c r="X330" s="200"/>
      <c r="Y330" s="200"/>
      <c r="Z330" s="200"/>
    </row>
    <row r="331" ht="15.75" customHeight="1" spans="1:26">
      <c r="A331" s="200"/>
      <c r="B331" s="200"/>
      <c r="C331" s="200"/>
      <c r="D331" s="200"/>
      <c r="E331" s="200"/>
      <c r="F331" s="200"/>
      <c r="G331" s="200"/>
      <c r="H331" s="200"/>
      <c r="I331" s="200"/>
      <c r="J331" s="200"/>
      <c r="K331" s="200"/>
      <c r="L331" s="200"/>
      <c r="M331" s="200"/>
      <c r="N331" s="200"/>
      <c r="O331" s="200"/>
      <c r="P331" s="230"/>
      <c r="Q331" s="200"/>
      <c r="R331" s="200"/>
      <c r="S331" s="200"/>
      <c r="T331" s="200"/>
      <c r="U331" s="200"/>
      <c r="V331" s="200"/>
      <c r="W331" s="200"/>
      <c r="X331" s="200"/>
      <c r="Y331" s="200"/>
      <c r="Z331" s="200"/>
    </row>
    <row r="332" ht="15.75" customHeight="1" spans="1:26">
      <c r="A332" s="200"/>
      <c r="B332" s="200"/>
      <c r="C332" s="200"/>
      <c r="D332" s="200"/>
      <c r="E332" s="200"/>
      <c r="F332" s="200"/>
      <c r="G332" s="200"/>
      <c r="H332" s="200"/>
      <c r="I332" s="200"/>
      <c r="J332" s="200"/>
      <c r="K332" s="200"/>
      <c r="L332" s="200"/>
      <c r="M332" s="200"/>
      <c r="N332" s="200"/>
      <c r="O332" s="200"/>
      <c r="P332" s="230"/>
      <c r="Q332" s="200"/>
      <c r="R332" s="200"/>
      <c r="S332" s="200"/>
      <c r="T332" s="200"/>
      <c r="U332" s="200"/>
      <c r="V332" s="200"/>
      <c r="W332" s="200"/>
      <c r="X332" s="200"/>
      <c r="Y332" s="200"/>
      <c r="Z332" s="200"/>
    </row>
    <row r="333" ht="15.75" customHeight="1" spans="1:26">
      <c r="A333" s="200"/>
      <c r="B333" s="200"/>
      <c r="C333" s="200"/>
      <c r="D333" s="200"/>
      <c r="E333" s="200"/>
      <c r="F333" s="200"/>
      <c r="G333" s="200"/>
      <c r="H333" s="200"/>
      <c r="I333" s="200"/>
      <c r="J333" s="200"/>
      <c r="K333" s="200"/>
      <c r="L333" s="200"/>
      <c r="M333" s="200"/>
      <c r="N333" s="200"/>
      <c r="O333" s="200"/>
      <c r="P333" s="230"/>
      <c r="Q333" s="200"/>
      <c r="R333" s="200"/>
      <c r="S333" s="200"/>
      <c r="T333" s="200"/>
      <c r="U333" s="200"/>
      <c r="V333" s="200"/>
      <c r="W333" s="200"/>
      <c r="X333" s="200"/>
      <c r="Y333" s="200"/>
      <c r="Z333" s="200"/>
    </row>
    <row r="334" ht="15.75" customHeight="1" spans="1:26">
      <c r="A334" s="200"/>
      <c r="B334" s="200"/>
      <c r="C334" s="200"/>
      <c r="D334" s="200"/>
      <c r="E334" s="200"/>
      <c r="F334" s="200"/>
      <c r="G334" s="200"/>
      <c r="H334" s="200"/>
      <c r="I334" s="200"/>
      <c r="J334" s="200"/>
      <c r="K334" s="200"/>
      <c r="L334" s="200"/>
      <c r="M334" s="200"/>
      <c r="N334" s="200"/>
      <c r="O334" s="200"/>
      <c r="P334" s="230"/>
      <c r="Q334" s="200"/>
      <c r="R334" s="200"/>
      <c r="S334" s="200"/>
      <c r="T334" s="200"/>
      <c r="U334" s="200"/>
      <c r="V334" s="200"/>
      <c r="W334" s="200"/>
      <c r="X334" s="200"/>
      <c r="Y334" s="200"/>
      <c r="Z334" s="200"/>
    </row>
    <row r="335" ht="15.75" customHeight="1" spans="1:26">
      <c r="A335" s="200"/>
      <c r="B335" s="200"/>
      <c r="C335" s="200"/>
      <c r="D335" s="200"/>
      <c r="E335" s="200"/>
      <c r="F335" s="200"/>
      <c r="G335" s="200"/>
      <c r="H335" s="200"/>
      <c r="I335" s="200"/>
      <c r="J335" s="200"/>
      <c r="K335" s="200"/>
      <c r="L335" s="200"/>
      <c r="M335" s="200"/>
      <c r="N335" s="200"/>
      <c r="O335" s="200"/>
      <c r="P335" s="230"/>
      <c r="Q335" s="200"/>
      <c r="R335" s="200"/>
      <c r="S335" s="200"/>
      <c r="T335" s="200"/>
      <c r="U335" s="200"/>
      <c r="V335" s="200"/>
      <c r="W335" s="200"/>
      <c r="X335" s="200"/>
      <c r="Y335" s="200"/>
      <c r="Z335" s="200"/>
    </row>
    <row r="336" ht="15.75" customHeight="1" spans="1:26">
      <c r="A336" s="200"/>
      <c r="B336" s="200"/>
      <c r="C336" s="200"/>
      <c r="D336" s="200"/>
      <c r="E336" s="200"/>
      <c r="F336" s="200"/>
      <c r="G336" s="200"/>
      <c r="H336" s="200"/>
      <c r="I336" s="200"/>
      <c r="J336" s="200"/>
      <c r="K336" s="200"/>
      <c r="L336" s="200"/>
      <c r="M336" s="200"/>
      <c r="N336" s="200"/>
      <c r="O336" s="200"/>
      <c r="P336" s="230"/>
      <c r="Q336" s="200"/>
      <c r="R336" s="200"/>
      <c r="S336" s="200"/>
      <c r="T336" s="200"/>
      <c r="U336" s="200"/>
      <c r="V336" s="200"/>
      <c r="W336" s="200"/>
      <c r="X336" s="200"/>
      <c r="Y336" s="200"/>
      <c r="Z336" s="200"/>
    </row>
    <row r="337" ht="15.75" customHeight="1" spans="1:26">
      <c r="A337" s="200"/>
      <c r="B337" s="200"/>
      <c r="C337" s="200"/>
      <c r="D337" s="200"/>
      <c r="E337" s="200"/>
      <c r="F337" s="200"/>
      <c r="G337" s="200"/>
      <c r="H337" s="200"/>
      <c r="I337" s="200"/>
      <c r="J337" s="200"/>
      <c r="K337" s="200"/>
      <c r="L337" s="200"/>
      <c r="M337" s="200"/>
      <c r="N337" s="200"/>
      <c r="O337" s="200"/>
      <c r="P337" s="230"/>
      <c r="Q337" s="200"/>
      <c r="R337" s="200"/>
      <c r="S337" s="200"/>
      <c r="T337" s="200"/>
      <c r="U337" s="200"/>
      <c r="V337" s="200"/>
      <c r="W337" s="200"/>
      <c r="X337" s="200"/>
      <c r="Y337" s="200"/>
      <c r="Z337" s="200"/>
    </row>
    <row r="338" ht="15.75" customHeight="1" spans="1:26">
      <c r="A338" s="200"/>
      <c r="B338" s="200"/>
      <c r="C338" s="200"/>
      <c r="D338" s="200"/>
      <c r="E338" s="200"/>
      <c r="F338" s="200"/>
      <c r="G338" s="200"/>
      <c r="H338" s="200"/>
      <c r="I338" s="200"/>
      <c r="J338" s="200"/>
      <c r="K338" s="200"/>
      <c r="L338" s="200"/>
      <c r="M338" s="200"/>
      <c r="N338" s="200"/>
      <c r="O338" s="200"/>
      <c r="P338" s="230"/>
      <c r="Q338" s="200"/>
      <c r="R338" s="200"/>
      <c r="S338" s="200"/>
      <c r="T338" s="200"/>
      <c r="U338" s="200"/>
      <c r="V338" s="200"/>
      <c r="W338" s="200"/>
      <c r="X338" s="200"/>
      <c r="Y338" s="200"/>
      <c r="Z338" s="200"/>
    </row>
    <row r="339" ht="15.75" customHeight="1" spans="1:26">
      <c r="A339" s="200"/>
      <c r="B339" s="200"/>
      <c r="C339" s="200"/>
      <c r="D339" s="200"/>
      <c r="E339" s="200"/>
      <c r="F339" s="200"/>
      <c r="G339" s="200"/>
      <c r="H339" s="200"/>
      <c r="I339" s="200"/>
      <c r="J339" s="200"/>
      <c r="K339" s="200"/>
      <c r="L339" s="200"/>
      <c r="M339" s="200"/>
      <c r="N339" s="200"/>
      <c r="O339" s="200"/>
      <c r="P339" s="230"/>
      <c r="Q339" s="200"/>
      <c r="R339" s="200"/>
      <c r="S339" s="200"/>
      <c r="T339" s="200"/>
      <c r="U339" s="200"/>
      <c r="V339" s="200"/>
      <c r="W339" s="200"/>
      <c r="X339" s="200"/>
      <c r="Y339" s="200"/>
      <c r="Z339" s="200"/>
    </row>
    <row r="340" ht="15.75" customHeight="1" spans="1:26">
      <c r="A340" s="200"/>
      <c r="B340" s="200"/>
      <c r="C340" s="200"/>
      <c r="D340" s="200"/>
      <c r="E340" s="200"/>
      <c r="F340" s="200"/>
      <c r="G340" s="200"/>
      <c r="H340" s="200"/>
      <c r="I340" s="200"/>
      <c r="J340" s="200"/>
      <c r="K340" s="200"/>
      <c r="L340" s="200"/>
      <c r="M340" s="200"/>
      <c r="N340" s="200"/>
      <c r="O340" s="200"/>
      <c r="P340" s="230"/>
      <c r="Q340" s="200"/>
      <c r="R340" s="200"/>
      <c r="S340" s="200"/>
      <c r="T340" s="200"/>
      <c r="U340" s="200"/>
      <c r="V340" s="200"/>
      <c r="W340" s="200"/>
      <c r="X340" s="200"/>
      <c r="Y340" s="200"/>
      <c r="Z340" s="200"/>
    </row>
    <row r="341" ht="15.75" customHeight="1" spans="1:26">
      <c r="A341" s="200"/>
      <c r="B341" s="200"/>
      <c r="C341" s="200"/>
      <c r="D341" s="200"/>
      <c r="E341" s="200"/>
      <c r="F341" s="200"/>
      <c r="G341" s="200"/>
      <c r="H341" s="200"/>
      <c r="I341" s="200"/>
      <c r="J341" s="200"/>
      <c r="K341" s="200"/>
      <c r="L341" s="200"/>
      <c r="M341" s="200"/>
      <c r="N341" s="200"/>
      <c r="O341" s="200"/>
      <c r="P341" s="230"/>
      <c r="Q341" s="200"/>
      <c r="R341" s="200"/>
      <c r="S341" s="200"/>
      <c r="T341" s="200"/>
      <c r="U341" s="200"/>
      <c r="V341" s="200"/>
      <c r="W341" s="200"/>
      <c r="X341" s="200"/>
      <c r="Y341" s="200"/>
      <c r="Z341" s="200"/>
    </row>
    <row r="342" ht="15.75" customHeight="1" spans="1:26">
      <c r="A342" s="200"/>
      <c r="B342" s="200"/>
      <c r="C342" s="200"/>
      <c r="D342" s="200"/>
      <c r="E342" s="200"/>
      <c r="F342" s="200"/>
      <c r="G342" s="200"/>
      <c r="H342" s="200"/>
      <c r="I342" s="200"/>
      <c r="J342" s="200"/>
      <c r="K342" s="200"/>
      <c r="L342" s="200"/>
      <c r="M342" s="200"/>
      <c r="N342" s="200"/>
      <c r="O342" s="200"/>
      <c r="P342" s="230"/>
      <c r="Q342" s="200"/>
      <c r="R342" s="200"/>
      <c r="S342" s="200"/>
      <c r="T342" s="200"/>
      <c r="U342" s="200"/>
      <c r="V342" s="200"/>
      <c r="W342" s="200"/>
      <c r="X342" s="200"/>
      <c r="Y342" s="200"/>
      <c r="Z342" s="200"/>
    </row>
    <row r="343" ht="15.75" customHeight="1" spans="1:26">
      <c r="A343" s="200"/>
      <c r="B343" s="200"/>
      <c r="C343" s="200"/>
      <c r="D343" s="200"/>
      <c r="E343" s="200"/>
      <c r="F343" s="200"/>
      <c r="G343" s="200"/>
      <c r="H343" s="200"/>
      <c r="I343" s="200"/>
      <c r="J343" s="200"/>
      <c r="K343" s="200"/>
      <c r="L343" s="200"/>
      <c r="M343" s="200"/>
      <c r="N343" s="200"/>
      <c r="O343" s="200"/>
      <c r="P343" s="230"/>
      <c r="Q343" s="200"/>
      <c r="R343" s="200"/>
      <c r="S343" s="200"/>
      <c r="T343" s="200"/>
      <c r="U343" s="200"/>
      <c r="V343" s="200"/>
      <c r="W343" s="200"/>
      <c r="X343" s="200"/>
      <c r="Y343" s="200"/>
      <c r="Z343" s="200"/>
    </row>
    <row r="344" ht="15.75" customHeight="1" spans="1:26">
      <c r="A344" s="200"/>
      <c r="B344" s="200"/>
      <c r="C344" s="200"/>
      <c r="D344" s="200"/>
      <c r="E344" s="200"/>
      <c r="F344" s="200"/>
      <c r="G344" s="200"/>
      <c r="H344" s="200"/>
      <c r="I344" s="200"/>
      <c r="J344" s="200"/>
      <c r="K344" s="200"/>
      <c r="L344" s="200"/>
      <c r="M344" s="200"/>
      <c r="N344" s="200"/>
      <c r="O344" s="200"/>
      <c r="P344" s="230"/>
      <c r="Q344" s="200"/>
      <c r="R344" s="200"/>
      <c r="S344" s="200"/>
      <c r="T344" s="200"/>
      <c r="U344" s="200"/>
      <c r="V344" s="200"/>
      <c r="W344" s="200"/>
      <c r="X344" s="200"/>
      <c r="Y344" s="200"/>
      <c r="Z344" s="200"/>
    </row>
    <row r="345" ht="15.75" customHeight="1" spans="1:26">
      <c r="A345" s="200"/>
      <c r="B345" s="200"/>
      <c r="C345" s="200"/>
      <c r="D345" s="200"/>
      <c r="E345" s="200"/>
      <c r="F345" s="200"/>
      <c r="G345" s="200"/>
      <c r="H345" s="200"/>
      <c r="I345" s="200"/>
      <c r="J345" s="200"/>
      <c r="K345" s="200"/>
      <c r="L345" s="200"/>
      <c r="M345" s="200"/>
      <c r="N345" s="200"/>
      <c r="O345" s="200"/>
      <c r="P345" s="230"/>
      <c r="Q345" s="200"/>
      <c r="R345" s="200"/>
      <c r="S345" s="200"/>
      <c r="T345" s="200"/>
      <c r="U345" s="200"/>
      <c r="V345" s="200"/>
      <c r="W345" s="200"/>
      <c r="X345" s="200"/>
      <c r="Y345" s="200"/>
      <c r="Z345" s="200"/>
    </row>
    <row r="346" ht="15.75" customHeight="1" spans="1:26">
      <c r="A346" s="200"/>
      <c r="B346" s="200"/>
      <c r="C346" s="200"/>
      <c r="D346" s="200"/>
      <c r="E346" s="200"/>
      <c r="F346" s="200"/>
      <c r="G346" s="200"/>
      <c r="H346" s="200"/>
      <c r="I346" s="200"/>
      <c r="J346" s="200"/>
      <c r="K346" s="200"/>
      <c r="L346" s="200"/>
      <c r="M346" s="200"/>
      <c r="N346" s="200"/>
      <c r="O346" s="200"/>
      <c r="P346" s="230"/>
      <c r="Q346" s="200"/>
      <c r="R346" s="200"/>
      <c r="S346" s="200"/>
      <c r="T346" s="200"/>
      <c r="U346" s="200"/>
      <c r="V346" s="200"/>
      <c r="W346" s="200"/>
      <c r="X346" s="200"/>
      <c r="Y346" s="200"/>
      <c r="Z346" s="200"/>
    </row>
    <row r="347" ht="15.75" customHeight="1" spans="1:26">
      <c r="A347" s="200"/>
      <c r="B347" s="200"/>
      <c r="C347" s="200"/>
      <c r="D347" s="200"/>
      <c r="E347" s="200"/>
      <c r="F347" s="200"/>
      <c r="G347" s="200"/>
      <c r="H347" s="200"/>
      <c r="I347" s="200"/>
      <c r="J347" s="200"/>
      <c r="K347" s="200"/>
      <c r="L347" s="200"/>
      <c r="M347" s="200"/>
      <c r="N347" s="200"/>
      <c r="O347" s="200"/>
      <c r="P347" s="230"/>
      <c r="Q347" s="200"/>
      <c r="R347" s="200"/>
      <c r="S347" s="200"/>
      <c r="T347" s="200"/>
      <c r="U347" s="200"/>
      <c r="V347" s="200"/>
      <c r="W347" s="200"/>
      <c r="X347" s="200"/>
      <c r="Y347" s="200"/>
      <c r="Z347" s="200"/>
    </row>
    <row r="348" ht="15.75" customHeight="1" spans="1:26">
      <c r="A348" s="200"/>
      <c r="B348" s="200"/>
      <c r="C348" s="200"/>
      <c r="D348" s="200"/>
      <c r="E348" s="200"/>
      <c r="F348" s="200"/>
      <c r="G348" s="200"/>
      <c r="H348" s="200"/>
      <c r="I348" s="200"/>
      <c r="J348" s="200"/>
      <c r="K348" s="200"/>
      <c r="L348" s="200"/>
      <c r="M348" s="200"/>
      <c r="N348" s="200"/>
      <c r="O348" s="200"/>
      <c r="P348" s="230"/>
      <c r="Q348" s="200"/>
      <c r="R348" s="200"/>
      <c r="S348" s="200"/>
      <c r="T348" s="200"/>
      <c r="U348" s="200"/>
      <c r="V348" s="200"/>
      <c r="W348" s="200"/>
      <c r="X348" s="200"/>
      <c r="Y348" s="200"/>
      <c r="Z348" s="200"/>
    </row>
    <row r="349" ht="15.75" customHeight="1" spans="1:26">
      <c r="A349" s="200"/>
      <c r="B349" s="200"/>
      <c r="C349" s="200"/>
      <c r="D349" s="200"/>
      <c r="E349" s="200"/>
      <c r="F349" s="200"/>
      <c r="G349" s="200"/>
      <c r="H349" s="200"/>
      <c r="I349" s="200"/>
      <c r="J349" s="200"/>
      <c r="K349" s="200"/>
      <c r="L349" s="200"/>
      <c r="M349" s="200"/>
      <c r="N349" s="200"/>
      <c r="O349" s="200"/>
      <c r="P349" s="230"/>
      <c r="Q349" s="200"/>
      <c r="R349" s="200"/>
      <c r="S349" s="200"/>
      <c r="T349" s="200"/>
      <c r="U349" s="200"/>
      <c r="V349" s="200"/>
      <c r="W349" s="200"/>
      <c r="X349" s="200"/>
      <c r="Y349" s="200"/>
      <c r="Z349" s="200"/>
    </row>
    <row r="350" ht="15.75" customHeight="1" spans="1:26">
      <c r="A350" s="200"/>
      <c r="B350" s="200"/>
      <c r="C350" s="200"/>
      <c r="D350" s="200"/>
      <c r="E350" s="200"/>
      <c r="F350" s="200"/>
      <c r="G350" s="200"/>
      <c r="H350" s="200"/>
      <c r="I350" s="200"/>
      <c r="J350" s="200"/>
      <c r="K350" s="200"/>
      <c r="L350" s="200"/>
      <c r="M350" s="200"/>
      <c r="N350" s="200"/>
      <c r="O350" s="200"/>
      <c r="P350" s="230"/>
      <c r="Q350" s="200"/>
      <c r="R350" s="200"/>
      <c r="S350" s="200"/>
      <c r="T350" s="200"/>
      <c r="U350" s="200"/>
      <c r="V350" s="200"/>
      <c r="W350" s="200"/>
      <c r="X350" s="200"/>
      <c r="Y350" s="200"/>
      <c r="Z350" s="200"/>
    </row>
    <row r="351" ht="15.75" customHeight="1" spans="1:26">
      <c r="A351" s="200"/>
      <c r="B351" s="200"/>
      <c r="C351" s="200"/>
      <c r="D351" s="200"/>
      <c r="E351" s="200"/>
      <c r="F351" s="200"/>
      <c r="G351" s="200"/>
      <c r="H351" s="200"/>
      <c r="I351" s="200"/>
      <c r="J351" s="200"/>
      <c r="K351" s="200"/>
      <c r="L351" s="200"/>
      <c r="M351" s="200"/>
      <c r="N351" s="200"/>
      <c r="O351" s="200"/>
      <c r="P351" s="230"/>
      <c r="Q351" s="200"/>
      <c r="R351" s="200"/>
      <c r="S351" s="200"/>
      <c r="T351" s="200"/>
      <c r="U351" s="200"/>
      <c r="V351" s="200"/>
      <c r="W351" s="200"/>
      <c r="X351" s="200"/>
      <c r="Y351" s="200"/>
      <c r="Z351" s="200"/>
    </row>
    <row r="352" ht="15.75" customHeight="1" spans="1:26">
      <c r="A352" s="200"/>
      <c r="B352" s="200"/>
      <c r="C352" s="200"/>
      <c r="D352" s="200"/>
      <c r="E352" s="200"/>
      <c r="F352" s="200"/>
      <c r="G352" s="200"/>
      <c r="H352" s="200"/>
      <c r="I352" s="200"/>
      <c r="J352" s="200"/>
      <c r="K352" s="200"/>
      <c r="L352" s="200"/>
      <c r="M352" s="200"/>
      <c r="N352" s="200"/>
      <c r="O352" s="200"/>
      <c r="P352" s="230"/>
      <c r="Q352" s="200"/>
      <c r="R352" s="200"/>
      <c r="S352" s="200"/>
      <c r="T352" s="200"/>
      <c r="U352" s="200"/>
      <c r="V352" s="200"/>
      <c r="W352" s="200"/>
      <c r="X352" s="200"/>
      <c r="Y352" s="200"/>
      <c r="Z352" s="200"/>
    </row>
    <row r="353" ht="15.75" customHeight="1" spans="1:26">
      <c r="A353" s="200"/>
      <c r="B353" s="200"/>
      <c r="C353" s="200"/>
      <c r="D353" s="200"/>
      <c r="E353" s="200"/>
      <c r="F353" s="200"/>
      <c r="G353" s="200"/>
      <c r="H353" s="200"/>
      <c r="I353" s="200"/>
      <c r="J353" s="200"/>
      <c r="K353" s="200"/>
      <c r="L353" s="200"/>
      <c r="M353" s="200"/>
      <c r="N353" s="200"/>
      <c r="O353" s="200"/>
      <c r="P353" s="230"/>
      <c r="Q353" s="200"/>
      <c r="R353" s="200"/>
      <c r="S353" s="200"/>
      <c r="T353" s="200"/>
      <c r="U353" s="200"/>
      <c r="V353" s="200"/>
      <c r="W353" s="200"/>
      <c r="X353" s="200"/>
      <c r="Y353" s="200"/>
      <c r="Z353" s="200"/>
    </row>
    <row r="354" ht="15.75" customHeight="1" spans="1:26">
      <c r="A354" s="200"/>
      <c r="B354" s="200"/>
      <c r="C354" s="200"/>
      <c r="D354" s="200"/>
      <c r="E354" s="200"/>
      <c r="F354" s="200"/>
      <c r="G354" s="200"/>
      <c r="H354" s="200"/>
      <c r="I354" s="200"/>
      <c r="J354" s="200"/>
      <c r="K354" s="200"/>
      <c r="L354" s="200"/>
      <c r="M354" s="200"/>
      <c r="N354" s="200"/>
      <c r="O354" s="200"/>
      <c r="P354" s="230"/>
      <c r="Q354" s="200"/>
      <c r="R354" s="200"/>
      <c r="S354" s="200"/>
      <c r="T354" s="200"/>
      <c r="U354" s="200"/>
      <c r="V354" s="200"/>
      <c r="W354" s="200"/>
      <c r="X354" s="200"/>
      <c r="Y354" s="200"/>
      <c r="Z354" s="200"/>
    </row>
    <row r="355" ht="15.75" customHeight="1" spans="1:26">
      <c r="A355" s="200"/>
      <c r="B355" s="200"/>
      <c r="C355" s="200"/>
      <c r="D355" s="200"/>
      <c r="E355" s="200"/>
      <c r="F355" s="200"/>
      <c r="G355" s="200"/>
      <c r="H355" s="200"/>
      <c r="I355" s="200"/>
      <c r="J355" s="200"/>
      <c r="K355" s="200"/>
      <c r="L355" s="200"/>
      <c r="M355" s="200"/>
      <c r="N355" s="200"/>
      <c r="O355" s="200"/>
      <c r="P355" s="230"/>
      <c r="Q355" s="200"/>
      <c r="R355" s="200"/>
      <c r="S355" s="200"/>
      <c r="T355" s="200"/>
      <c r="U355" s="200"/>
      <c r="V355" s="200"/>
      <c r="W355" s="200"/>
      <c r="X355" s="200"/>
      <c r="Y355" s="200"/>
      <c r="Z355" s="200"/>
    </row>
    <row r="356" ht="15.75" customHeight="1" spans="1:26">
      <c r="A356" s="200"/>
      <c r="B356" s="200"/>
      <c r="C356" s="200"/>
      <c r="D356" s="200"/>
      <c r="E356" s="200"/>
      <c r="F356" s="200"/>
      <c r="G356" s="200"/>
      <c r="H356" s="200"/>
      <c r="I356" s="200"/>
      <c r="J356" s="200"/>
      <c r="K356" s="200"/>
      <c r="L356" s="200"/>
      <c r="M356" s="200"/>
      <c r="N356" s="200"/>
      <c r="O356" s="200"/>
      <c r="P356" s="230"/>
      <c r="Q356" s="200"/>
      <c r="R356" s="200"/>
      <c r="S356" s="200"/>
      <c r="T356" s="200"/>
      <c r="U356" s="200"/>
      <c r="V356" s="200"/>
      <c r="W356" s="200"/>
      <c r="X356" s="200"/>
      <c r="Y356" s="200"/>
      <c r="Z356" s="200"/>
    </row>
    <row r="357" ht="15.75" customHeight="1" spans="1:26">
      <c r="A357" s="200"/>
      <c r="B357" s="200"/>
      <c r="C357" s="200"/>
      <c r="D357" s="200"/>
      <c r="E357" s="200"/>
      <c r="F357" s="200"/>
      <c r="G357" s="200"/>
      <c r="H357" s="200"/>
      <c r="I357" s="200"/>
      <c r="J357" s="200"/>
      <c r="K357" s="200"/>
      <c r="L357" s="200"/>
      <c r="M357" s="200"/>
      <c r="N357" s="200"/>
      <c r="O357" s="200"/>
      <c r="P357" s="230"/>
      <c r="Q357" s="200"/>
      <c r="R357" s="200"/>
      <c r="S357" s="200"/>
      <c r="T357" s="200"/>
      <c r="U357" s="200"/>
      <c r="V357" s="200"/>
      <c r="W357" s="200"/>
      <c r="X357" s="200"/>
      <c r="Y357" s="200"/>
      <c r="Z357" s="200"/>
    </row>
    <row r="358" ht="15.75" customHeight="1" spans="1:26">
      <c r="A358" s="200"/>
      <c r="B358" s="200"/>
      <c r="C358" s="200"/>
      <c r="D358" s="200"/>
      <c r="E358" s="200"/>
      <c r="F358" s="200"/>
      <c r="G358" s="200"/>
      <c r="H358" s="200"/>
      <c r="I358" s="200"/>
      <c r="J358" s="200"/>
      <c r="K358" s="200"/>
      <c r="L358" s="200"/>
      <c r="M358" s="200"/>
      <c r="N358" s="200"/>
      <c r="O358" s="200"/>
      <c r="P358" s="230"/>
      <c r="Q358" s="200"/>
      <c r="R358" s="200"/>
      <c r="S358" s="200"/>
      <c r="T358" s="200"/>
      <c r="U358" s="200"/>
      <c r="V358" s="200"/>
      <c r="W358" s="200"/>
      <c r="X358" s="200"/>
      <c r="Y358" s="200"/>
      <c r="Z358" s="200"/>
    </row>
    <row r="359" ht="15.75" customHeight="1" spans="1:26">
      <c r="A359" s="200"/>
      <c r="B359" s="200"/>
      <c r="C359" s="200"/>
      <c r="D359" s="200"/>
      <c r="E359" s="200"/>
      <c r="F359" s="200"/>
      <c r="G359" s="200"/>
      <c r="H359" s="200"/>
      <c r="I359" s="200"/>
      <c r="J359" s="200"/>
      <c r="K359" s="200"/>
      <c r="L359" s="200"/>
      <c r="M359" s="200"/>
      <c r="N359" s="200"/>
      <c r="O359" s="200"/>
      <c r="P359" s="230"/>
      <c r="Q359" s="200"/>
      <c r="R359" s="200"/>
      <c r="S359" s="200"/>
      <c r="T359" s="200"/>
      <c r="U359" s="200"/>
      <c r="V359" s="200"/>
      <c r="W359" s="200"/>
      <c r="X359" s="200"/>
      <c r="Y359" s="200"/>
      <c r="Z359" s="200"/>
    </row>
    <row r="360" ht="15.75" customHeight="1" spans="1:26">
      <c r="A360" s="200"/>
      <c r="B360" s="200"/>
      <c r="C360" s="200"/>
      <c r="D360" s="200"/>
      <c r="E360" s="200"/>
      <c r="F360" s="200"/>
      <c r="G360" s="200"/>
      <c r="H360" s="200"/>
      <c r="I360" s="200"/>
      <c r="J360" s="200"/>
      <c r="K360" s="200"/>
      <c r="L360" s="200"/>
      <c r="M360" s="200"/>
      <c r="N360" s="200"/>
      <c r="O360" s="200"/>
      <c r="P360" s="230"/>
      <c r="Q360" s="200"/>
      <c r="R360" s="200"/>
      <c r="S360" s="200"/>
      <c r="T360" s="200"/>
      <c r="U360" s="200"/>
      <c r="V360" s="200"/>
      <c r="W360" s="200"/>
      <c r="X360" s="200"/>
      <c r="Y360" s="200"/>
      <c r="Z360" s="200"/>
    </row>
    <row r="361" ht="15.75" customHeight="1" spans="1:26">
      <c r="A361" s="200"/>
      <c r="B361" s="200"/>
      <c r="C361" s="200"/>
      <c r="D361" s="200"/>
      <c r="E361" s="200"/>
      <c r="F361" s="200"/>
      <c r="G361" s="200"/>
      <c r="H361" s="200"/>
      <c r="I361" s="200"/>
      <c r="J361" s="200"/>
      <c r="K361" s="200"/>
      <c r="L361" s="200"/>
      <c r="M361" s="200"/>
      <c r="N361" s="200"/>
      <c r="O361" s="200"/>
      <c r="P361" s="230"/>
      <c r="Q361" s="200"/>
      <c r="R361" s="200"/>
      <c r="S361" s="200"/>
      <c r="T361" s="200"/>
      <c r="U361" s="200"/>
      <c r="V361" s="200"/>
      <c r="W361" s="200"/>
      <c r="X361" s="200"/>
      <c r="Y361" s="200"/>
      <c r="Z361" s="200"/>
    </row>
    <row r="362" ht="15.75" customHeight="1" spans="1:26">
      <c r="A362" s="200"/>
      <c r="B362" s="200"/>
      <c r="C362" s="200"/>
      <c r="D362" s="200"/>
      <c r="E362" s="200"/>
      <c r="F362" s="200"/>
      <c r="G362" s="200"/>
      <c r="H362" s="200"/>
      <c r="I362" s="200"/>
      <c r="J362" s="200"/>
      <c r="K362" s="200"/>
      <c r="L362" s="200"/>
      <c r="M362" s="200"/>
      <c r="N362" s="200"/>
      <c r="O362" s="200"/>
      <c r="P362" s="230"/>
      <c r="Q362" s="200"/>
      <c r="R362" s="200"/>
      <c r="S362" s="200"/>
      <c r="T362" s="200"/>
      <c r="U362" s="200"/>
      <c r="V362" s="200"/>
      <c r="W362" s="200"/>
      <c r="X362" s="200"/>
      <c r="Y362" s="200"/>
      <c r="Z362" s="200"/>
    </row>
    <row r="363" ht="15.75" customHeight="1" spans="1:26">
      <c r="A363" s="200"/>
      <c r="B363" s="200"/>
      <c r="C363" s="200"/>
      <c r="D363" s="200"/>
      <c r="E363" s="200"/>
      <c r="F363" s="200"/>
      <c r="G363" s="200"/>
      <c r="H363" s="200"/>
      <c r="I363" s="200"/>
      <c r="J363" s="200"/>
      <c r="K363" s="200"/>
      <c r="L363" s="200"/>
      <c r="M363" s="200"/>
      <c r="N363" s="200"/>
      <c r="O363" s="200"/>
      <c r="P363" s="230"/>
      <c r="Q363" s="200"/>
      <c r="R363" s="200"/>
      <c r="S363" s="200"/>
      <c r="T363" s="200"/>
      <c r="U363" s="200"/>
      <c r="V363" s="200"/>
      <c r="W363" s="200"/>
      <c r="X363" s="200"/>
      <c r="Y363" s="200"/>
      <c r="Z363" s="200"/>
    </row>
    <row r="364" ht="15.75" customHeight="1" spans="1:26">
      <c r="A364" s="200"/>
      <c r="B364" s="200"/>
      <c r="C364" s="200"/>
      <c r="D364" s="200"/>
      <c r="E364" s="200"/>
      <c r="F364" s="200"/>
      <c r="G364" s="200"/>
      <c r="H364" s="200"/>
      <c r="I364" s="200"/>
      <c r="J364" s="200"/>
      <c r="K364" s="200"/>
      <c r="L364" s="200"/>
      <c r="M364" s="200"/>
      <c r="N364" s="200"/>
      <c r="O364" s="200"/>
      <c r="P364" s="230"/>
      <c r="Q364" s="200"/>
      <c r="R364" s="200"/>
      <c r="S364" s="200"/>
      <c r="T364" s="200"/>
      <c r="U364" s="200"/>
      <c r="V364" s="200"/>
      <c r="W364" s="200"/>
      <c r="X364" s="200"/>
      <c r="Y364" s="200"/>
      <c r="Z364" s="200"/>
    </row>
    <row r="365" ht="15.75" customHeight="1" spans="1:26">
      <c r="A365" s="200"/>
      <c r="B365" s="200"/>
      <c r="C365" s="200"/>
      <c r="D365" s="200"/>
      <c r="E365" s="200"/>
      <c r="F365" s="200"/>
      <c r="G365" s="200"/>
      <c r="H365" s="200"/>
      <c r="I365" s="200"/>
      <c r="J365" s="200"/>
      <c r="K365" s="200"/>
      <c r="L365" s="200"/>
      <c r="M365" s="200"/>
      <c r="N365" s="200"/>
      <c r="O365" s="200"/>
      <c r="P365" s="230"/>
      <c r="Q365" s="200"/>
      <c r="R365" s="200"/>
      <c r="S365" s="200"/>
      <c r="T365" s="200"/>
      <c r="U365" s="200"/>
      <c r="V365" s="200"/>
      <c r="W365" s="200"/>
      <c r="X365" s="200"/>
      <c r="Y365" s="200"/>
      <c r="Z365" s="200"/>
    </row>
    <row r="366" ht="15.75" customHeight="1" spans="1:26">
      <c r="A366" s="200"/>
      <c r="B366" s="200"/>
      <c r="C366" s="200"/>
      <c r="D366" s="200"/>
      <c r="E366" s="200"/>
      <c r="F366" s="200"/>
      <c r="G366" s="200"/>
      <c r="H366" s="200"/>
      <c r="I366" s="200"/>
      <c r="J366" s="200"/>
      <c r="K366" s="200"/>
      <c r="L366" s="200"/>
      <c r="M366" s="200"/>
      <c r="N366" s="200"/>
      <c r="O366" s="200"/>
      <c r="P366" s="230"/>
      <c r="Q366" s="200"/>
      <c r="R366" s="200"/>
      <c r="S366" s="200"/>
      <c r="T366" s="200"/>
      <c r="U366" s="200"/>
      <c r="V366" s="200"/>
      <c r="W366" s="200"/>
      <c r="X366" s="200"/>
      <c r="Y366" s="200"/>
      <c r="Z366" s="200"/>
    </row>
    <row r="367" ht="15.75" customHeight="1" spans="1:26">
      <c r="A367" s="200"/>
      <c r="B367" s="200"/>
      <c r="C367" s="200"/>
      <c r="D367" s="200"/>
      <c r="E367" s="200"/>
      <c r="F367" s="200"/>
      <c r="G367" s="200"/>
      <c r="H367" s="200"/>
      <c r="I367" s="200"/>
      <c r="J367" s="200"/>
      <c r="K367" s="200"/>
      <c r="L367" s="200"/>
      <c r="M367" s="200"/>
      <c r="N367" s="200"/>
      <c r="O367" s="200"/>
      <c r="P367" s="230"/>
      <c r="Q367" s="200"/>
      <c r="R367" s="200"/>
      <c r="S367" s="200"/>
      <c r="T367" s="200"/>
      <c r="U367" s="200"/>
      <c r="V367" s="200"/>
      <c r="W367" s="200"/>
      <c r="X367" s="200"/>
      <c r="Y367" s="200"/>
      <c r="Z367" s="200"/>
    </row>
    <row r="368" ht="15.75" customHeight="1" spans="1:26">
      <c r="A368" s="200"/>
      <c r="B368" s="200"/>
      <c r="C368" s="200"/>
      <c r="D368" s="200"/>
      <c r="E368" s="200"/>
      <c r="F368" s="200"/>
      <c r="G368" s="200"/>
      <c r="H368" s="200"/>
      <c r="I368" s="200"/>
      <c r="J368" s="200"/>
      <c r="K368" s="200"/>
      <c r="L368" s="200"/>
      <c r="M368" s="200"/>
      <c r="N368" s="200"/>
      <c r="O368" s="200"/>
      <c r="P368" s="230"/>
      <c r="Q368" s="200"/>
      <c r="R368" s="200"/>
      <c r="S368" s="200"/>
      <c r="T368" s="200"/>
      <c r="U368" s="200"/>
      <c r="V368" s="200"/>
      <c r="W368" s="200"/>
      <c r="X368" s="200"/>
      <c r="Y368" s="200"/>
      <c r="Z368" s="200"/>
    </row>
    <row r="369" ht="15.75" customHeight="1" spans="1:26">
      <c r="A369" s="200"/>
      <c r="B369" s="200"/>
      <c r="C369" s="200"/>
      <c r="D369" s="200"/>
      <c r="E369" s="200"/>
      <c r="F369" s="200"/>
      <c r="G369" s="200"/>
      <c r="H369" s="200"/>
      <c r="I369" s="200"/>
      <c r="J369" s="200"/>
      <c r="K369" s="200"/>
      <c r="L369" s="200"/>
      <c r="M369" s="200"/>
      <c r="N369" s="200"/>
      <c r="O369" s="200"/>
      <c r="P369" s="230"/>
      <c r="Q369" s="200"/>
      <c r="R369" s="200"/>
      <c r="S369" s="200"/>
      <c r="T369" s="200"/>
      <c r="U369" s="200"/>
      <c r="V369" s="200"/>
      <c r="W369" s="200"/>
      <c r="X369" s="200"/>
      <c r="Y369" s="200"/>
      <c r="Z369" s="200"/>
    </row>
    <row r="370" ht="15.75" customHeight="1" spans="1:26">
      <c r="A370" s="200"/>
      <c r="B370" s="200"/>
      <c r="C370" s="200"/>
      <c r="D370" s="200"/>
      <c r="E370" s="200"/>
      <c r="F370" s="200"/>
      <c r="G370" s="200"/>
      <c r="H370" s="200"/>
      <c r="I370" s="200"/>
      <c r="J370" s="200"/>
      <c r="K370" s="200"/>
      <c r="L370" s="200"/>
      <c r="M370" s="200"/>
      <c r="N370" s="200"/>
      <c r="O370" s="200"/>
      <c r="P370" s="230"/>
      <c r="Q370" s="200"/>
      <c r="R370" s="200"/>
      <c r="S370" s="200"/>
      <c r="T370" s="200"/>
      <c r="U370" s="200"/>
      <c r="V370" s="200"/>
      <c r="W370" s="200"/>
      <c r="X370" s="200"/>
      <c r="Y370" s="200"/>
      <c r="Z370" s="200"/>
    </row>
    <row r="371" ht="15.75" customHeight="1" spans="1:26">
      <c r="A371" s="200"/>
      <c r="B371" s="200"/>
      <c r="C371" s="200"/>
      <c r="D371" s="200"/>
      <c r="E371" s="200"/>
      <c r="F371" s="200"/>
      <c r="G371" s="200"/>
      <c r="H371" s="200"/>
      <c r="I371" s="200"/>
      <c r="J371" s="200"/>
      <c r="K371" s="200"/>
      <c r="L371" s="200"/>
      <c r="M371" s="200"/>
      <c r="N371" s="200"/>
      <c r="O371" s="200"/>
      <c r="P371" s="230"/>
      <c r="Q371" s="200"/>
      <c r="R371" s="200"/>
      <c r="S371" s="200"/>
      <c r="T371" s="200"/>
      <c r="U371" s="200"/>
      <c r="V371" s="200"/>
      <c r="W371" s="200"/>
      <c r="X371" s="200"/>
      <c r="Y371" s="200"/>
      <c r="Z371" s="200"/>
    </row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A1:P1"/>
    <mergeCell ref="A15:B15"/>
    <mergeCell ref="A30:B30"/>
    <mergeCell ref="A36:P36"/>
    <mergeCell ref="T37:U37"/>
    <mergeCell ref="A45:B45"/>
    <mergeCell ref="A51:B51"/>
    <mergeCell ref="A52:B52"/>
    <mergeCell ref="A54:P54"/>
    <mergeCell ref="A63:B63"/>
    <mergeCell ref="A69:B69"/>
    <mergeCell ref="A70:B70"/>
    <mergeCell ref="A75:P75"/>
    <mergeCell ref="A84:B84"/>
    <mergeCell ref="A90:B90"/>
    <mergeCell ref="A96:P96"/>
    <mergeCell ref="A104:B104"/>
    <mergeCell ref="A109:P109"/>
    <mergeCell ref="A117:B117"/>
    <mergeCell ref="A122:P122"/>
    <mergeCell ref="A130:B130"/>
    <mergeCell ref="A135:P135"/>
    <mergeCell ref="A143:B143"/>
    <mergeCell ref="A148:P148"/>
    <mergeCell ref="A156:B156"/>
    <mergeCell ref="A161:P161"/>
    <mergeCell ref="A169:B169"/>
    <mergeCell ref="A173:P173"/>
    <mergeCell ref="A181:B181"/>
    <mergeCell ref="B72:C73"/>
    <mergeCell ref="B92:C93"/>
    <mergeCell ref="B106:C107"/>
    <mergeCell ref="B145:C146"/>
    <mergeCell ref="B158:C159"/>
    <mergeCell ref="B171:C172"/>
    <mergeCell ref="B119:C120"/>
    <mergeCell ref="B132:C133"/>
  </mergeCells>
  <conditionalFormatting sqref="Q151:Q155">
    <cfRule type="cellIs" dxfId="0" priority="3" operator="equal">
      <formula>0</formula>
    </cfRule>
  </conditionalFormatting>
  <conditionalFormatting sqref="Q164:Q168">
    <cfRule type="cellIs" dxfId="0" priority="4" operator="equal">
      <formula>0</formula>
    </cfRule>
  </conditionalFormatting>
  <conditionalFormatting sqref="Q176:Q180">
    <cfRule type="cellIs" dxfId="0" priority="1" operator="equal">
      <formula>0</formula>
    </cfRule>
  </conditionalFormatting>
  <conditionalFormatting sqref="R151:T156">
    <cfRule type="cellIs" dxfId="1" priority="5" operator="lessThan">
      <formula>0</formula>
    </cfRule>
  </conditionalFormatting>
  <conditionalFormatting sqref="R164:T169">
    <cfRule type="cellIs" dxfId="1" priority="6" operator="lessThan">
      <formula>0</formula>
    </cfRule>
  </conditionalFormatting>
  <conditionalFormatting sqref="R176:T181">
    <cfRule type="cellIs" dxfId="1" priority="2" operator="lessThan">
      <formula>0</formula>
    </cfRule>
  </conditionalFormatting>
  <printOptions horizontalCentered="1"/>
  <pageMargins left="0.904166666666667" right="0.235416666666667" top="1.57430555555556" bottom="0.235416666666667" header="0" footer="0"/>
  <pageSetup paperSize="5" scale="87" orientation="landscape"/>
  <headerFooter/>
  <rowBreaks count="1" manualBreakCount="1">
    <brk id="119" max="0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E318"/>
  <sheetViews>
    <sheetView zoomScale="85" zoomScaleNormal="85" workbookViewId="0">
      <pane xSplit="2" ySplit="1" topLeftCell="C305" activePane="bottomRight" state="frozen"/>
      <selection/>
      <selection pane="topRight"/>
      <selection pane="bottomLeft"/>
      <selection pane="bottomRight" activeCell="G11" sqref="G11"/>
    </sheetView>
  </sheetViews>
  <sheetFormatPr defaultColWidth="14.4285714285714" defaultRowHeight="15" customHeight="1"/>
  <cols>
    <col min="1" max="1" width="6.42857142857143" customWidth="1"/>
    <col min="2" max="2" width="13.7142857142857" customWidth="1"/>
    <col min="3" max="3" width="15.1428571428571" customWidth="1"/>
    <col min="4" max="4" width="10" customWidth="1"/>
    <col min="5" max="5" width="10.1428571428571" customWidth="1"/>
    <col min="6" max="6" width="12.1428571428571" customWidth="1"/>
    <col min="7" max="7" width="10" customWidth="1"/>
    <col min="8" max="8" width="10.2857142857143" customWidth="1"/>
    <col min="9" max="9" width="10.5714285714286" customWidth="1"/>
    <col min="10" max="10" width="10.2857142857143" customWidth="1"/>
    <col min="11" max="11" width="10.1428571428571" customWidth="1"/>
    <col min="12" max="13" width="10" customWidth="1"/>
    <col min="14" max="14" width="10.5714285714286" customWidth="1"/>
    <col min="15" max="15" width="10" customWidth="1"/>
    <col min="16" max="16" width="10.4285714285714" customWidth="1"/>
    <col min="17" max="17" width="10.1428571428571" customWidth="1"/>
    <col min="18" max="18" width="11.2857142857143" customWidth="1"/>
    <col min="19" max="19" width="10.5714285714286" customWidth="1"/>
    <col min="20" max="46" width="9.14285714285714" customWidth="1"/>
    <col min="47" max="62" width="9.28571428571429" customWidth="1"/>
    <col min="63" max="64" width="9.57142857142857" customWidth="1"/>
    <col min="65" max="86" width="9.14285714285714" customWidth="1"/>
    <col min="87" max="87" width="9.57142857142857" customWidth="1"/>
    <col min="88" max="88" width="12.5714285714286" customWidth="1"/>
    <col min="89" max="95" width="9.14285714285714" customWidth="1"/>
    <col min="96" max="97" width="8.57142857142857" customWidth="1"/>
    <col min="98" max="98" width="9.57142857142857" customWidth="1"/>
    <col min="99" max="99" width="9.14285714285714" customWidth="1"/>
    <col min="100" max="100" width="8.57142857142857" customWidth="1"/>
    <col min="101" max="102" width="9.14285714285714" customWidth="1"/>
    <col min="103" max="103" width="9.57142857142857" customWidth="1"/>
    <col min="104" max="104" width="9.14285714285714" customWidth="1"/>
    <col min="105" max="106" width="12.8571428571429" customWidth="1"/>
    <col min="107" max="107" width="9.71428571428571" customWidth="1"/>
    <col min="108" max="109" width="9.14285714285714" customWidth="1"/>
    <col min="110" max="112" width="9" customWidth="1"/>
    <col min="113" max="113" width="12.8571428571429" customWidth="1"/>
    <col min="114" max="114" width="9.14285714285714" customWidth="1"/>
    <col min="115" max="123" width="12.8571428571429" customWidth="1"/>
    <col min="124" max="135" width="9.14285714285714" customWidth="1"/>
  </cols>
  <sheetData>
    <row r="1" ht="19.5" customHeight="1" spans="1:36">
      <c r="A1" s="61" t="s">
        <v>625</v>
      </c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</row>
    <row r="2" ht="12.75" hidden="1" customHeight="1" spans="1:36">
      <c r="A2" s="62"/>
      <c r="B2" s="62"/>
      <c r="C2" s="62"/>
      <c r="D2" s="62"/>
      <c r="E2" s="62"/>
      <c r="F2" s="62"/>
      <c r="G2" s="61" t="s">
        <v>626</v>
      </c>
      <c r="K2" s="62"/>
      <c r="L2" s="62"/>
      <c r="M2" s="62"/>
      <c r="N2" s="62"/>
      <c r="O2" s="62"/>
      <c r="P2" s="103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</row>
    <row r="3" ht="6" hidden="1" customHeight="1" spans="1:36">
      <c r="A3" s="62"/>
      <c r="B3" s="62"/>
      <c r="C3" s="62"/>
      <c r="D3" s="62"/>
      <c r="E3" s="62"/>
      <c r="F3" s="62"/>
      <c r="G3" s="62"/>
      <c r="H3" s="62"/>
      <c r="I3" s="62"/>
      <c r="J3" s="103" t="s">
        <v>627</v>
      </c>
      <c r="K3" s="62"/>
      <c r="L3" s="62"/>
      <c r="M3" s="62"/>
      <c r="N3" s="62"/>
      <c r="O3" s="62"/>
      <c r="P3" s="103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</row>
    <row r="4" ht="19.5" hidden="1" customHeight="1" spans="1:36">
      <c r="A4" s="63" t="s">
        <v>628</v>
      </c>
      <c r="B4" s="64" t="s">
        <v>212</v>
      </c>
      <c r="C4" s="64"/>
      <c r="D4" s="63" t="s">
        <v>629</v>
      </c>
      <c r="E4" s="63" t="s">
        <v>630</v>
      </c>
      <c r="F4" s="63" t="s">
        <v>631</v>
      </c>
      <c r="G4" s="63" t="s">
        <v>632</v>
      </c>
      <c r="H4" s="63"/>
      <c r="I4" s="63"/>
      <c r="J4" s="63" t="s">
        <v>633</v>
      </c>
      <c r="K4" s="63" t="s">
        <v>634</v>
      </c>
      <c r="L4" s="63" t="s">
        <v>635</v>
      </c>
      <c r="M4" s="63" t="s">
        <v>636</v>
      </c>
      <c r="N4" s="63" t="s">
        <v>637</v>
      </c>
      <c r="O4" s="63" t="s">
        <v>638</v>
      </c>
      <c r="P4" s="63" t="s">
        <v>6</v>
      </c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</row>
    <row r="5" ht="6" hidden="1" customHeight="1" spans="1:36">
      <c r="A5" s="62"/>
      <c r="B5" s="62"/>
      <c r="C5" s="62"/>
      <c r="D5" s="62"/>
      <c r="E5" s="62"/>
      <c r="F5" s="62"/>
      <c r="G5" s="62"/>
      <c r="H5" s="62"/>
      <c r="I5" s="62"/>
      <c r="J5" s="62" t="e">
        <f t="shared" ref="J5:J15" si="0">(G5-F5)/F5*100</f>
        <v>#DIV/0!</v>
      </c>
      <c r="K5" s="62"/>
      <c r="L5" s="62"/>
      <c r="M5" s="62"/>
      <c r="N5" s="62"/>
      <c r="O5" s="62"/>
      <c r="P5" s="103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</row>
    <row r="6" ht="12.75" hidden="1" customHeight="1" spans="1:36">
      <c r="A6" s="65">
        <v>1</v>
      </c>
      <c r="B6" s="66" t="s">
        <v>639</v>
      </c>
      <c r="C6" s="157"/>
      <c r="D6" s="158">
        <v>5.872</v>
      </c>
      <c r="E6" s="158">
        <v>6.101</v>
      </c>
      <c r="F6" s="67">
        <v>5.318</v>
      </c>
      <c r="G6" s="170">
        <v>6.111</v>
      </c>
      <c r="H6" s="158"/>
      <c r="I6" s="158"/>
      <c r="J6" s="62">
        <f t="shared" si="0"/>
        <v>14.9116209101166</v>
      </c>
      <c r="K6" s="158">
        <v>5.677</v>
      </c>
      <c r="L6" s="158">
        <v>4.679</v>
      </c>
      <c r="M6" s="158">
        <v>4.551</v>
      </c>
      <c r="N6" s="158">
        <v>4.667</v>
      </c>
      <c r="O6" s="158">
        <v>4.401</v>
      </c>
      <c r="P6" s="130">
        <f t="shared" ref="P6:P15" si="1">SUM(D6:O6)</f>
        <v>62.2886209101166</v>
      </c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</row>
    <row r="7" ht="12.75" hidden="1" customHeight="1" spans="1:36">
      <c r="A7" s="65">
        <v>2</v>
      </c>
      <c r="B7" s="66" t="s">
        <v>640</v>
      </c>
      <c r="C7" s="159"/>
      <c r="D7" s="160">
        <v>2.196</v>
      </c>
      <c r="E7" s="160">
        <v>2.292</v>
      </c>
      <c r="F7" s="67">
        <v>1.882</v>
      </c>
      <c r="G7" s="171">
        <v>2.129</v>
      </c>
      <c r="H7" s="160"/>
      <c r="I7" s="160"/>
      <c r="J7" s="62">
        <f t="shared" si="0"/>
        <v>13.1243358129649</v>
      </c>
      <c r="K7" s="160">
        <v>2.102</v>
      </c>
      <c r="L7" s="160">
        <v>1.821</v>
      </c>
      <c r="M7" s="160">
        <v>1.873</v>
      </c>
      <c r="N7" s="160">
        <v>2.115</v>
      </c>
      <c r="O7" s="160">
        <v>2.105</v>
      </c>
      <c r="P7" s="130">
        <f t="shared" si="1"/>
        <v>31.6393358129649</v>
      </c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</row>
    <row r="8" ht="12.75" hidden="1" customHeight="1" spans="1:36">
      <c r="A8" s="65">
        <v>3</v>
      </c>
      <c r="B8" s="66" t="s">
        <v>641</v>
      </c>
      <c r="C8" s="159"/>
      <c r="D8" s="160">
        <v>3.507</v>
      </c>
      <c r="E8" s="160">
        <v>3.668</v>
      </c>
      <c r="F8" s="67">
        <v>3.516</v>
      </c>
      <c r="G8" s="171">
        <v>4.135</v>
      </c>
      <c r="H8" s="160"/>
      <c r="I8" s="160"/>
      <c r="J8" s="62">
        <f t="shared" si="0"/>
        <v>17.6052332195677</v>
      </c>
      <c r="K8" s="160">
        <v>3.753</v>
      </c>
      <c r="L8" s="160">
        <v>3</v>
      </c>
      <c r="M8" s="160">
        <v>3.041</v>
      </c>
      <c r="N8" s="160">
        <v>2.817</v>
      </c>
      <c r="O8" s="160">
        <v>2.903</v>
      </c>
      <c r="P8" s="130">
        <f t="shared" si="1"/>
        <v>47.9452332195677</v>
      </c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</row>
    <row r="9" ht="12.75" hidden="1" customHeight="1" spans="1:36">
      <c r="A9" s="65">
        <v>4</v>
      </c>
      <c r="B9" s="66" t="s">
        <v>642</v>
      </c>
      <c r="C9" s="159"/>
      <c r="D9" s="160">
        <v>2.999</v>
      </c>
      <c r="E9" s="160">
        <v>3.579</v>
      </c>
      <c r="F9" s="67">
        <v>3.582</v>
      </c>
      <c r="G9" s="171">
        <v>3.987</v>
      </c>
      <c r="H9" s="160"/>
      <c r="I9" s="160"/>
      <c r="J9" s="62">
        <f t="shared" si="0"/>
        <v>11.3065326633166</v>
      </c>
      <c r="K9" s="160">
        <v>3.612</v>
      </c>
      <c r="L9" s="160">
        <v>2.855</v>
      </c>
      <c r="M9" s="160">
        <v>2.738</v>
      </c>
      <c r="N9" s="160">
        <v>2.724</v>
      </c>
      <c r="O9" s="160">
        <v>2.748</v>
      </c>
      <c r="P9" s="130">
        <f t="shared" si="1"/>
        <v>40.1305326633166</v>
      </c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</row>
    <row r="10" ht="12.75" hidden="1" customHeight="1" spans="1:36">
      <c r="A10" s="65">
        <v>5</v>
      </c>
      <c r="B10" s="66" t="s">
        <v>643</v>
      </c>
      <c r="C10" s="159"/>
      <c r="D10" s="160">
        <v>4.1</v>
      </c>
      <c r="E10" s="160">
        <v>4.005</v>
      </c>
      <c r="F10" s="67">
        <v>3.138</v>
      </c>
      <c r="G10" s="171">
        <v>3.837</v>
      </c>
      <c r="H10" s="160"/>
      <c r="I10" s="160"/>
      <c r="J10" s="62">
        <f t="shared" si="0"/>
        <v>22.2753346080306</v>
      </c>
      <c r="K10" s="160">
        <v>3.291</v>
      </c>
      <c r="L10" s="160">
        <v>2.717</v>
      </c>
      <c r="M10" s="160">
        <v>2.574</v>
      </c>
      <c r="N10" s="160">
        <v>2.954</v>
      </c>
      <c r="O10" s="160">
        <v>3.211</v>
      </c>
      <c r="P10" s="130">
        <f t="shared" si="1"/>
        <v>52.1023346080306</v>
      </c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</row>
    <row r="11" ht="12.75" hidden="1" customHeight="1" spans="1:36">
      <c r="A11" s="65">
        <v>6</v>
      </c>
      <c r="B11" s="66" t="s">
        <v>644</v>
      </c>
      <c r="C11" s="159"/>
      <c r="D11" s="160">
        <v>1.495</v>
      </c>
      <c r="E11" s="160">
        <v>1.484</v>
      </c>
      <c r="F11" s="67">
        <v>0.981</v>
      </c>
      <c r="G11" s="171">
        <v>1.257</v>
      </c>
      <c r="H11" s="160"/>
      <c r="I11" s="160"/>
      <c r="J11" s="62">
        <f t="shared" si="0"/>
        <v>28.1345565749235</v>
      </c>
      <c r="K11" s="160">
        <v>1.211</v>
      </c>
      <c r="L11" s="160">
        <v>1.134</v>
      </c>
      <c r="M11" s="160">
        <v>1.224</v>
      </c>
      <c r="N11" s="160">
        <v>1.417</v>
      </c>
      <c r="O11" s="160">
        <v>1.457</v>
      </c>
      <c r="P11" s="130">
        <f t="shared" si="1"/>
        <v>39.7945565749235</v>
      </c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</row>
    <row r="12" ht="12.75" hidden="1" customHeight="1" spans="1:36">
      <c r="A12" s="65">
        <v>7</v>
      </c>
      <c r="B12" s="66" t="s">
        <v>645</v>
      </c>
      <c r="C12" s="159"/>
      <c r="D12" s="160">
        <v>3.003</v>
      </c>
      <c r="E12" s="160">
        <v>3.527</v>
      </c>
      <c r="F12" s="67">
        <v>3.264</v>
      </c>
      <c r="G12" s="171">
        <v>3.931</v>
      </c>
      <c r="H12" s="160"/>
      <c r="I12" s="160"/>
      <c r="J12" s="62">
        <f t="shared" si="0"/>
        <v>20.4350490196079</v>
      </c>
      <c r="K12" s="160">
        <v>3.302</v>
      </c>
      <c r="L12" s="160">
        <v>2.778</v>
      </c>
      <c r="M12" s="160">
        <v>2.793</v>
      </c>
      <c r="N12" s="160">
        <v>2.791</v>
      </c>
      <c r="O12" s="160">
        <v>2.8</v>
      </c>
      <c r="P12" s="130">
        <f t="shared" si="1"/>
        <v>48.6240490196078</v>
      </c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</row>
    <row r="13" ht="12.75" hidden="1" customHeight="1" spans="1:36">
      <c r="A13" s="65">
        <v>8</v>
      </c>
      <c r="B13" s="66" t="s">
        <v>646</v>
      </c>
      <c r="C13" s="159"/>
      <c r="D13" s="160">
        <v>3.632</v>
      </c>
      <c r="E13" s="160">
        <v>3.571</v>
      </c>
      <c r="F13" s="67">
        <v>2.414</v>
      </c>
      <c r="G13" s="171">
        <v>2.954</v>
      </c>
      <c r="H13" s="160"/>
      <c r="I13" s="160"/>
      <c r="J13" s="62">
        <f t="shared" si="0"/>
        <v>22.3695111847556</v>
      </c>
      <c r="K13" s="160">
        <v>2.783</v>
      </c>
      <c r="L13" s="160">
        <v>2.37</v>
      </c>
      <c r="M13" s="160">
        <v>2.437</v>
      </c>
      <c r="N13" s="160">
        <v>2.99</v>
      </c>
      <c r="O13" s="160">
        <v>3.305</v>
      </c>
      <c r="P13" s="130">
        <f t="shared" si="1"/>
        <v>48.8255111847556</v>
      </c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</row>
    <row r="14" ht="12.75" hidden="1" customHeight="1" spans="1:36">
      <c r="A14" s="65">
        <v>9</v>
      </c>
      <c r="B14" s="66" t="s">
        <v>647</v>
      </c>
      <c r="C14" s="159"/>
      <c r="D14" s="160">
        <v>2.938</v>
      </c>
      <c r="E14" s="160">
        <v>3.239</v>
      </c>
      <c r="F14" s="67">
        <v>3.243</v>
      </c>
      <c r="G14" s="171">
        <v>3.512</v>
      </c>
      <c r="H14" s="160"/>
      <c r="I14" s="160"/>
      <c r="J14" s="62">
        <f t="shared" si="0"/>
        <v>8.29478877582486</v>
      </c>
      <c r="K14" s="160">
        <v>3.118</v>
      </c>
      <c r="L14" s="160">
        <v>2.53</v>
      </c>
      <c r="M14" s="160">
        <v>2.373</v>
      </c>
      <c r="N14" s="160">
        <v>2.324</v>
      </c>
      <c r="O14" s="160">
        <v>2.279</v>
      </c>
      <c r="P14" s="130">
        <f t="shared" si="1"/>
        <v>33.8507887758249</v>
      </c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</row>
    <row r="15" ht="12.75" hidden="1" customHeight="1" spans="1:36">
      <c r="A15" s="65">
        <v>10</v>
      </c>
      <c r="B15" s="66" t="s">
        <v>648</v>
      </c>
      <c r="C15" s="159"/>
      <c r="D15" s="160">
        <v>1.626</v>
      </c>
      <c r="E15" s="160">
        <v>1.722</v>
      </c>
      <c r="F15" s="67">
        <v>1.555</v>
      </c>
      <c r="G15" s="171">
        <v>1.887</v>
      </c>
      <c r="H15" s="160"/>
      <c r="I15" s="160"/>
      <c r="J15" s="174">
        <f t="shared" si="0"/>
        <v>21.3504823151125</v>
      </c>
      <c r="K15" s="160">
        <v>1.709</v>
      </c>
      <c r="L15" s="160">
        <v>1.399</v>
      </c>
      <c r="M15" s="160">
        <v>1.474</v>
      </c>
      <c r="N15" s="160">
        <v>1.669</v>
      </c>
      <c r="O15" s="160">
        <v>1.663</v>
      </c>
      <c r="P15" s="130">
        <f t="shared" si="1"/>
        <v>36.0544823151125</v>
      </c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</row>
    <row r="16" ht="12.75" hidden="1" customHeight="1" spans="1:36">
      <c r="A16" s="70"/>
      <c r="B16" s="70" t="s">
        <v>6</v>
      </c>
      <c r="C16" s="70"/>
      <c r="D16" s="71">
        <f t="shared" ref="D16:P16" si="2">SUM(D6:D15)</f>
        <v>31.368</v>
      </c>
      <c r="E16" s="71">
        <f t="shared" si="2"/>
        <v>33.188</v>
      </c>
      <c r="F16" s="71">
        <f t="shared" si="2"/>
        <v>28.893</v>
      </c>
      <c r="G16" s="172">
        <f t="shared" si="2"/>
        <v>33.74</v>
      </c>
      <c r="H16" s="71">
        <f t="shared" si="2"/>
        <v>0</v>
      </c>
      <c r="I16" s="71">
        <f t="shared" si="2"/>
        <v>0</v>
      </c>
      <c r="J16" s="71">
        <f t="shared" si="2"/>
        <v>179.807445084221</v>
      </c>
      <c r="K16" s="71">
        <f t="shared" si="2"/>
        <v>30.558</v>
      </c>
      <c r="L16" s="71">
        <f t="shared" si="2"/>
        <v>25.283</v>
      </c>
      <c r="M16" s="71">
        <f t="shared" si="2"/>
        <v>25.078</v>
      </c>
      <c r="N16" s="71">
        <f t="shared" si="2"/>
        <v>26.468</v>
      </c>
      <c r="O16" s="71">
        <f t="shared" si="2"/>
        <v>26.872</v>
      </c>
      <c r="P16" s="71">
        <f t="shared" si="2"/>
        <v>441.255445084221</v>
      </c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</row>
    <row r="17" ht="14.25" hidden="1" customHeight="1" spans="1:36">
      <c r="A17" s="62"/>
      <c r="B17" s="62"/>
      <c r="C17" s="62"/>
      <c r="D17" s="62"/>
      <c r="E17" s="62"/>
      <c r="F17" s="103" t="s">
        <v>649</v>
      </c>
      <c r="G17" s="103" t="s">
        <v>650</v>
      </c>
      <c r="H17" s="62"/>
      <c r="I17" s="62"/>
      <c r="J17" s="62"/>
      <c r="K17" s="62"/>
      <c r="L17" s="62"/>
      <c r="M17" s="62"/>
      <c r="N17" s="62"/>
      <c r="O17" s="62"/>
      <c r="P17" s="103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</row>
    <row r="18" ht="18" hidden="1" customHeight="1" spans="1:36">
      <c r="A18" s="61" t="s">
        <v>651</v>
      </c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</row>
    <row r="19" ht="12.75" hidden="1" spans="1:36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103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</row>
    <row r="20" ht="18" hidden="1" customHeight="1" spans="1:36">
      <c r="A20" s="63" t="s">
        <v>628</v>
      </c>
      <c r="B20" s="64" t="s">
        <v>212</v>
      </c>
      <c r="C20" s="173"/>
      <c r="D20" s="158">
        <v>5.872</v>
      </c>
      <c r="E20" s="158">
        <v>6.101</v>
      </c>
      <c r="F20" s="63" t="s">
        <v>652</v>
      </c>
      <c r="G20" s="63" t="s">
        <v>653</v>
      </c>
      <c r="H20" s="63" t="s">
        <v>654</v>
      </c>
      <c r="I20" s="63" t="s">
        <v>655</v>
      </c>
      <c r="J20" s="63" t="s">
        <v>656</v>
      </c>
      <c r="K20" s="63" t="s">
        <v>657</v>
      </c>
      <c r="L20" s="63" t="s">
        <v>658</v>
      </c>
      <c r="M20" s="63" t="s">
        <v>659</v>
      </c>
      <c r="N20" s="63" t="s">
        <v>660</v>
      </c>
      <c r="O20" s="63" t="s">
        <v>661</v>
      </c>
      <c r="P20" s="63" t="s">
        <v>6</v>
      </c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</row>
    <row r="21" ht="7.5" hidden="1" customHeight="1" spans="1:36">
      <c r="A21" s="62"/>
      <c r="B21" s="62"/>
      <c r="C21" s="62"/>
      <c r="D21" s="160">
        <v>2.196</v>
      </c>
      <c r="E21" s="160">
        <v>2.292</v>
      </c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103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</row>
    <row r="22" ht="18" hidden="1" customHeight="1" spans="1:36">
      <c r="A22" s="65">
        <v>1</v>
      </c>
      <c r="B22" s="66" t="s">
        <v>647</v>
      </c>
      <c r="C22" s="159"/>
      <c r="D22" s="160">
        <v>3.507</v>
      </c>
      <c r="E22" s="160">
        <v>3.668</v>
      </c>
      <c r="F22" s="158">
        <v>3.622</v>
      </c>
      <c r="G22" s="158">
        <v>3.89</v>
      </c>
      <c r="H22" s="158">
        <v>3.752</v>
      </c>
      <c r="I22" s="158">
        <v>4.025</v>
      </c>
      <c r="J22" s="158">
        <v>3.41</v>
      </c>
      <c r="K22" s="158">
        <v>3.31</v>
      </c>
      <c r="L22" s="158">
        <v>2.51</v>
      </c>
      <c r="M22" s="158">
        <v>2.091</v>
      </c>
      <c r="N22" s="158">
        <v>2.323</v>
      </c>
      <c r="O22" s="67">
        <v>2.132</v>
      </c>
      <c r="P22" s="130">
        <f t="shared" ref="P22:P31" si="3">SUM(E22:O22)</f>
        <v>34.733</v>
      </c>
      <c r="Q22" s="62"/>
      <c r="R22" s="62"/>
      <c r="S22" s="79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</row>
    <row r="23" ht="18" hidden="1" customHeight="1" spans="1:36">
      <c r="A23" s="65">
        <v>2</v>
      </c>
      <c r="B23" s="66" t="s">
        <v>645</v>
      </c>
      <c r="C23" s="159"/>
      <c r="D23" s="160">
        <v>2.999</v>
      </c>
      <c r="E23" s="160">
        <v>3.579</v>
      </c>
      <c r="F23" s="160">
        <v>4.039</v>
      </c>
      <c r="G23" s="160">
        <v>4.34</v>
      </c>
      <c r="H23" s="160">
        <v>4.229</v>
      </c>
      <c r="I23" s="160">
        <v>4.665</v>
      </c>
      <c r="J23" s="160">
        <v>4.35</v>
      </c>
      <c r="K23" s="160">
        <v>4.25</v>
      </c>
      <c r="L23" s="160">
        <v>3.2</v>
      </c>
      <c r="M23" s="160">
        <v>2.799</v>
      </c>
      <c r="N23" s="160">
        <v>3.132</v>
      </c>
      <c r="O23" s="67">
        <v>2.858</v>
      </c>
      <c r="P23" s="130">
        <f t="shared" si="3"/>
        <v>41.441</v>
      </c>
      <c r="Q23" s="62"/>
      <c r="R23" s="62"/>
      <c r="S23" s="79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</row>
    <row r="24" ht="18.75" hidden="1" customHeight="1" spans="1:36">
      <c r="A24" s="65">
        <v>3</v>
      </c>
      <c r="B24" s="66" t="s">
        <v>643</v>
      </c>
      <c r="C24" s="159"/>
      <c r="D24" s="160">
        <v>4.1</v>
      </c>
      <c r="E24" s="160">
        <v>4.005</v>
      </c>
      <c r="F24" s="160">
        <v>3.04</v>
      </c>
      <c r="G24" s="160">
        <v>3.68</v>
      </c>
      <c r="H24" s="160">
        <v>3.787</v>
      </c>
      <c r="I24" s="160">
        <v>3.92</v>
      </c>
      <c r="J24" s="160">
        <v>3.55</v>
      </c>
      <c r="K24" s="160">
        <v>3.55</v>
      </c>
      <c r="L24" s="160">
        <v>2.78</v>
      </c>
      <c r="M24" s="160">
        <v>2.58</v>
      </c>
      <c r="N24" s="160">
        <v>2.994</v>
      </c>
      <c r="O24" s="67">
        <v>3.146</v>
      </c>
      <c r="P24" s="130">
        <f t="shared" si="3"/>
        <v>37.032</v>
      </c>
      <c r="Q24" s="62"/>
      <c r="R24" s="62"/>
      <c r="S24" s="79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</row>
    <row r="25" ht="16.5" hidden="1" customHeight="1" spans="1:36">
      <c r="A25" s="65">
        <v>4</v>
      </c>
      <c r="B25" s="66" t="s">
        <v>640</v>
      </c>
      <c r="C25" s="159"/>
      <c r="D25" s="160">
        <v>1.495</v>
      </c>
      <c r="E25" s="160">
        <v>1.484</v>
      </c>
      <c r="F25" s="160">
        <v>2.069</v>
      </c>
      <c r="G25" s="160">
        <v>2.56</v>
      </c>
      <c r="H25" s="160">
        <v>2.561</v>
      </c>
      <c r="I25" s="160">
        <v>2.962</v>
      </c>
      <c r="J25" s="160">
        <v>2.48</v>
      </c>
      <c r="K25" s="160">
        <v>2.78</v>
      </c>
      <c r="L25" s="160">
        <v>2.24</v>
      </c>
      <c r="M25" s="160">
        <v>2.071</v>
      </c>
      <c r="N25" s="160">
        <v>2.548</v>
      </c>
      <c r="O25" s="67">
        <v>2.549</v>
      </c>
      <c r="P25" s="130">
        <f t="shared" si="3"/>
        <v>26.304</v>
      </c>
      <c r="Q25" s="62"/>
      <c r="R25" s="62"/>
      <c r="S25" s="79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</row>
    <row r="26" ht="21" hidden="1" customHeight="1" spans="1:36">
      <c r="A26" s="65">
        <v>5</v>
      </c>
      <c r="B26" s="66" t="s">
        <v>648</v>
      </c>
      <c r="C26" s="159"/>
      <c r="D26" s="160">
        <v>3.003</v>
      </c>
      <c r="E26" s="160">
        <v>3.527</v>
      </c>
      <c r="F26" s="160">
        <v>1.681</v>
      </c>
      <c r="G26" s="160">
        <v>2.1</v>
      </c>
      <c r="H26" s="160">
        <v>2.074</v>
      </c>
      <c r="I26" s="160">
        <v>2.193</v>
      </c>
      <c r="J26" s="160">
        <v>2.02</v>
      </c>
      <c r="K26" s="160">
        <v>2</v>
      </c>
      <c r="L26" s="160">
        <v>1.56</v>
      </c>
      <c r="M26" s="160">
        <v>1.396</v>
      </c>
      <c r="N26" s="160">
        <v>1.643</v>
      </c>
      <c r="O26" s="67">
        <v>1.583</v>
      </c>
      <c r="P26" s="130">
        <f t="shared" si="3"/>
        <v>21.777</v>
      </c>
      <c r="Q26" s="62"/>
      <c r="R26" s="62"/>
      <c r="S26" s="79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</row>
    <row r="27" ht="18" hidden="1" customHeight="1" spans="1:36">
      <c r="A27" s="65">
        <v>6</v>
      </c>
      <c r="B27" s="66" t="s">
        <v>644</v>
      </c>
      <c r="C27" s="159"/>
      <c r="D27" s="160">
        <v>3.632</v>
      </c>
      <c r="E27" s="160">
        <v>3.571</v>
      </c>
      <c r="F27" s="160">
        <v>1.221</v>
      </c>
      <c r="G27" s="160">
        <v>1.64</v>
      </c>
      <c r="H27" s="160">
        <v>1.675</v>
      </c>
      <c r="I27" s="160">
        <v>1.884</v>
      </c>
      <c r="J27" s="160">
        <v>1.54</v>
      </c>
      <c r="K27" s="160">
        <v>1.5</v>
      </c>
      <c r="L27" s="160">
        <v>1.16</v>
      </c>
      <c r="M27" s="160">
        <v>1.138</v>
      </c>
      <c r="N27" s="160">
        <v>1.403</v>
      </c>
      <c r="O27" s="67">
        <v>1.473</v>
      </c>
      <c r="P27" s="130">
        <f t="shared" si="3"/>
        <v>18.205</v>
      </c>
      <c r="Q27" s="62"/>
      <c r="R27" s="62"/>
      <c r="S27" s="79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</row>
    <row r="28" ht="20.25" hidden="1" customHeight="1" spans="1:36">
      <c r="A28" s="65">
        <v>7</v>
      </c>
      <c r="B28" s="66" t="s">
        <v>646</v>
      </c>
      <c r="C28" s="159"/>
      <c r="D28" s="160">
        <v>2.938</v>
      </c>
      <c r="E28" s="160">
        <v>3.239</v>
      </c>
      <c r="F28" s="160">
        <v>2.593</v>
      </c>
      <c r="G28" s="160">
        <v>3.21</v>
      </c>
      <c r="H28" s="160">
        <v>3.411</v>
      </c>
      <c r="I28" s="160">
        <v>3.714</v>
      </c>
      <c r="J28" s="160">
        <v>3.34</v>
      </c>
      <c r="K28" s="160">
        <v>3.36</v>
      </c>
      <c r="L28" s="160">
        <v>2.54</v>
      </c>
      <c r="M28" s="160">
        <v>2.275</v>
      </c>
      <c r="N28" s="160">
        <v>3.163</v>
      </c>
      <c r="O28" s="67">
        <v>3.588</v>
      </c>
      <c r="P28" s="130">
        <f t="shared" si="3"/>
        <v>34.433</v>
      </c>
      <c r="Q28" s="62"/>
      <c r="R28" s="62"/>
      <c r="S28" s="79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</row>
    <row r="29" ht="18.75" hidden="1" customHeight="1" spans="1:36">
      <c r="A29" s="65">
        <v>8</v>
      </c>
      <c r="B29" s="66" t="s">
        <v>639</v>
      </c>
      <c r="C29" s="157"/>
      <c r="D29" s="158">
        <f>SUM(D19:D28)</f>
        <v>29.742</v>
      </c>
      <c r="E29" s="158">
        <v>5.871</v>
      </c>
      <c r="F29" s="158">
        <v>6.058</v>
      </c>
      <c r="G29" s="158">
        <v>6.61</v>
      </c>
      <c r="H29" s="158">
        <v>6.587</v>
      </c>
      <c r="I29" s="158">
        <v>6.755</v>
      </c>
      <c r="J29" s="158">
        <v>6.25</v>
      </c>
      <c r="K29" s="158">
        <v>5.75</v>
      </c>
      <c r="L29" s="158">
        <v>4.18</v>
      </c>
      <c r="M29" s="158">
        <v>3.59</v>
      </c>
      <c r="N29" s="158">
        <v>3.757</v>
      </c>
      <c r="O29" s="67">
        <v>4.321</v>
      </c>
      <c r="P29" s="130">
        <f t="shared" si="3"/>
        <v>59.729</v>
      </c>
      <c r="Q29" s="79"/>
      <c r="R29" s="79"/>
      <c r="S29" s="79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</row>
    <row r="30" ht="19.5" hidden="1" customHeight="1" spans="1:36">
      <c r="A30" s="65">
        <v>9</v>
      </c>
      <c r="B30" s="66" t="s">
        <v>642</v>
      </c>
      <c r="C30" s="159"/>
      <c r="D30" s="160"/>
      <c r="E30" s="160">
        <v>4.329</v>
      </c>
      <c r="F30" s="160">
        <v>4.123</v>
      </c>
      <c r="G30" s="160">
        <v>4.55</v>
      </c>
      <c r="H30" s="160">
        <v>4.397</v>
      </c>
      <c r="I30" s="160">
        <v>4.752</v>
      </c>
      <c r="J30" s="160">
        <v>4.41</v>
      </c>
      <c r="K30" s="160">
        <v>4.33</v>
      </c>
      <c r="L30" s="160">
        <v>2.92</v>
      </c>
      <c r="M30" s="160">
        <v>2.708</v>
      </c>
      <c r="N30" s="160">
        <v>2.818</v>
      </c>
      <c r="O30" s="67">
        <v>2.779</v>
      </c>
      <c r="P30" s="130">
        <f t="shared" si="3"/>
        <v>42.116</v>
      </c>
      <c r="Q30" s="62"/>
      <c r="R30" s="62"/>
      <c r="S30" s="79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</row>
    <row r="31" ht="21.75" hidden="1" customHeight="1" spans="1:36">
      <c r="A31" s="65">
        <v>10</v>
      </c>
      <c r="B31" s="66" t="s">
        <v>641</v>
      </c>
      <c r="C31" s="159"/>
      <c r="D31" s="160"/>
      <c r="E31" s="160">
        <v>4.298</v>
      </c>
      <c r="F31" s="160">
        <v>4.167</v>
      </c>
      <c r="G31" s="160">
        <v>4.55</v>
      </c>
      <c r="H31" s="160">
        <v>4.653</v>
      </c>
      <c r="I31" s="160">
        <v>4.826</v>
      </c>
      <c r="J31" s="160">
        <v>4.61</v>
      </c>
      <c r="K31" s="160">
        <v>4.52</v>
      </c>
      <c r="L31" s="160">
        <v>3.44</v>
      </c>
      <c r="M31" s="160">
        <v>3.01</v>
      </c>
      <c r="N31" s="160">
        <v>3.291</v>
      </c>
      <c r="O31" s="67">
        <v>3.188</v>
      </c>
      <c r="P31" s="130">
        <f t="shared" si="3"/>
        <v>44.553</v>
      </c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</row>
    <row r="32" ht="18" hidden="1" customHeight="1" spans="1:36">
      <c r="A32" s="70"/>
      <c r="B32" s="70" t="s">
        <v>6</v>
      </c>
      <c r="C32" s="70"/>
      <c r="D32" s="71">
        <f t="shared" ref="D32:P32" si="4">SUM(D22:D31)</f>
        <v>51.416</v>
      </c>
      <c r="E32" s="71">
        <f t="shared" si="4"/>
        <v>37.571</v>
      </c>
      <c r="F32" s="71">
        <f t="shared" si="4"/>
        <v>32.613</v>
      </c>
      <c r="G32" s="71">
        <f t="shared" si="4"/>
        <v>37.13</v>
      </c>
      <c r="H32" s="71">
        <f t="shared" si="4"/>
        <v>37.126</v>
      </c>
      <c r="I32" s="71">
        <f t="shared" si="4"/>
        <v>39.696</v>
      </c>
      <c r="J32" s="71">
        <f t="shared" si="4"/>
        <v>35.96</v>
      </c>
      <c r="K32" s="71">
        <f t="shared" si="4"/>
        <v>35.35</v>
      </c>
      <c r="L32" s="71">
        <f t="shared" si="4"/>
        <v>26.53</v>
      </c>
      <c r="M32" s="71">
        <f t="shared" si="4"/>
        <v>23.658</v>
      </c>
      <c r="N32" s="71">
        <f t="shared" si="4"/>
        <v>27.072</v>
      </c>
      <c r="O32" s="71">
        <f t="shared" si="4"/>
        <v>27.617</v>
      </c>
      <c r="P32" s="71">
        <f t="shared" si="4"/>
        <v>360.323</v>
      </c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</row>
    <row r="33" ht="15.75" hidden="1" customHeight="1" spans="1:13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103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2"/>
      <c r="CJ33" s="62"/>
      <c r="CK33" s="62"/>
      <c r="CL33" s="62"/>
      <c r="CM33" s="62"/>
      <c r="CN33" s="62"/>
      <c r="CO33" s="62"/>
      <c r="CP33" s="62"/>
      <c r="CQ33" s="62"/>
      <c r="CR33" s="62"/>
      <c r="CS33" s="62"/>
      <c r="CT33" s="62"/>
      <c r="CU33" s="62"/>
      <c r="CV33" s="62"/>
      <c r="CW33" s="62"/>
      <c r="CX33" s="62"/>
      <c r="CY33" s="62"/>
      <c r="CZ33" s="62"/>
      <c r="DA33" s="62"/>
      <c r="DB33" s="62"/>
      <c r="DC33" s="62"/>
      <c r="DD33" s="62"/>
      <c r="DE33" s="62"/>
      <c r="DF33" s="62"/>
      <c r="DG33" s="62"/>
      <c r="DH33" s="62"/>
      <c r="DI33" s="62"/>
      <c r="DJ33" s="62"/>
      <c r="DK33" s="62"/>
      <c r="DL33" s="62"/>
      <c r="DM33" s="62"/>
      <c r="DN33" s="62"/>
      <c r="DO33" s="62"/>
      <c r="DP33" s="62"/>
      <c r="DQ33" s="62"/>
      <c r="DR33" s="62"/>
      <c r="DS33" s="62"/>
      <c r="DT33" s="62"/>
      <c r="DU33" s="62"/>
      <c r="DV33" s="62"/>
      <c r="DW33" s="62"/>
      <c r="DX33" s="62"/>
      <c r="DY33" s="62"/>
      <c r="DZ33" s="62"/>
      <c r="EA33" s="62"/>
      <c r="EB33" s="62"/>
      <c r="EC33" s="62"/>
      <c r="ED33" s="62"/>
      <c r="EE33" s="62"/>
    </row>
    <row r="34" ht="12.75" customHeight="1" spans="1:135">
      <c r="A34" s="61" t="s">
        <v>662</v>
      </c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2"/>
    </row>
    <row r="35" ht="8.25" customHeight="1" spans="1:13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103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2"/>
      <c r="CF35" s="62"/>
      <c r="CG35" s="62"/>
      <c r="CH35" s="62"/>
      <c r="CI35" s="62"/>
      <c r="CJ35" s="62"/>
      <c r="CK35" s="62"/>
      <c r="CL35" s="62"/>
      <c r="CM35" s="62"/>
      <c r="CN35" s="62"/>
      <c r="CO35" s="62"/>
      <c r="CP35" s="62"/>
      <c r="CQ35" s="62"/>
      <c r="CR35" s="62"/>
      <c r="CS35" s="62"/>
      <c r="CT35" s="62"/>
      <c r="CU35" s="62"/>
      <c r="CV35" s="62"/>
      <c r="CW35" s="62"/>
      <c r="CX35" s="62"/>
      <c r="CY35" s="62"/>
      <c r="CZ35" s="62"/>
      <c r="DA35" s="62"/>
      <c r="DB35" s="62"/>
      <c r="DC35" s="62"/>
      <c r="DD35" s="62"/>
      <c r="DE35" s="62"/>
      <c r="DF35" s="62"/>
      <c r="DG35" s="62"/>
      <c r="DH35" s="62"/>
      <c r="DI35" s="62"/>
      <c r="DJ35" s="62"/>
      <c r="DK35" s="62"/>
      <c r="DL35" s="62"/>
      <c r="DM35" s="62"/>
      <c r="DN35" s="62"/>
      <c r="DO35" s="62"/>
      <c r="DP35" s="62"/>
      <c r="DQ35" s="62"/>
      <c r="DR35" s="62"/>
      <c r="DS35" s="62"/>
      <c r="DT35" s="62"/>
      <c r="DU35" s="62"/>
      <c r="DV35" s="62"/>
      <c r="DW35" s="62"/>
      <c r="DX35" s="62"/>
      <c r="DY35" s="62"/>
      <c r="DZ35" s="62"/>
      <c r="EA35" s="62"/>
      <c r="EB35" s="62"/>
      <c r="EC35" s="62"/>
      <c r="ED35" s="62"/>
      <c r="EE35" s="62"/>
    </row>
    <row r="36" ht="19.5" customHeight="1" spans="1:135">
      <c r="A36" s="63" t="s">
        <v>628</v>
      </c>
      <c r="B36" s="64" t="s">
        <v>212</v>
      </c>
      <c r="C36" s="64"/>
      <c r="D36" s="63" t="s">
        <v>663</v>
      </c>
      <c r="E36" s="63" t="s">
        <v>664</v>
      </c>
      <c r="F36" s="63" t="s">
        <v>665</v>
      </c>
      <c r="G36" s="63" t="s">
        <v>666</v>
      </c>
      <c r="H36" s="63" t="s">
        <v>667</v>
      </c>
      <c r="I36" s="63" t="s">
        <v>668</v>
      </c>
      <c r="J36" s="63" t="s">
        <v>669</v>
      </c>
      <c r="K36" s="63" t="s">
        <v>670</v>
      </c>
      <c r="L36" s="63" t="s">
        <v>671</v>
      </c>
      <c r="M36" s="63" t="s">
        <v>672</v>
      </c>
      <c r="N36" s="63" t="s">
        <v>673</v>
      </c>
      <c r="O36" s="63" t="s">
        <v>674</v>
      </c>
      <c r="P36" s="63" t="s">
        <v>675</v>
      </c>
      <c r="Q36" s="63" t="s">
        <v>676</v>
      </c>
      <c r="R36" s="63" t="s">
        <v>677</v>
      </c>
      <c r="S36" s="63" t="s">
        <v>678</v>
      </c>
      <c r="T36" s="63" t="s">
        <v>679</v>
      </c>
      <c r="U36" s="63" t="s">
        <v>680</v>
      </c>
      <c r="V36" s="63" t="s">
        <v>681</v>
      </c>
      <c r="W36" s="63" t="s">
        <v>682</v>
      </c>
      <c r="X36" s="63" t="s">
        <v>683</v>
      </c>
      <c r="Y36" s="63" t="s">
        <v>684</v>
      </c>
      <c r="Z36" s="63" t="s">
        <v>685</v>
      </c>
      <c r="AA36" s="63" t="s">
        <v>686</v>
      </c>
      <c r="AB36" s="63" t="s">
        <v>687</v>
      </c>
      <c r="AC36" s="63" t="s">
        <v>688</v>
      </c>
      <c r="AD36" s="63" t="s">
        <v>689</v>
      </c>
      <c r="AE36" s="63" t="s">
        <v>690</v>
      </c>
      <c r="AF36" s="63" t="s">
        <v>691</v>
      </c>
      <c r="AG36" s="63" t="s">
        <v>692</v>
      </c>
      <c r="AH36" s="63" t="s">
        <v>585</v>
      </c>
      <c r="AI36" s="63" t="s">
        <v>693</v>
      </c>
      <c r="AJ36" s="63" t="s">
        <v>694</v>
      </c>
      <c r="AK36" s="63" t="s">
        <v>695</v>
      </c>
      <c r="AL36" s="63" t="s">
        <v>696</v>
      </c>
      <c r="AM36" s="63" t="s">
        <v>697</v>
      </c>
      <c r="AN36" s="63" t="s">
        <v>698</v>
      </c>
      <c r="AO36" s="63" t="s">
        <v>699</v>
      </c>
      <c r="AP36" s="63" t="s">
        <v>700</v>
      </c>
      <c r="AQ36" s="63" t="s">
        <v>701</v>
      </c>
      <c r="AR36" s="63" t="s">
        <v>702</v>
      </c>
      <c r="AS36" s="63" t="s">
        <v>703</v>
      </c>
      <c r="AT36" s="63" t="s">
        <v>704</v>
      </c>
      <c r="AU36" s="63" t="s">
        <v>705</v>
      </c>
      <c r="AV36" s="63" t="s">
        <v>706</v>
      </c>
      <c r="AW36" s="63" t="s">
        <v>707</v>
      </c>
      <c r="AX36" s="63" t="s">
        <v>708</v>
      </c>
      <c r="AY36" s="146" t="s">
        <v>709</v>
      </c>
      <c r="AZ36" s="65" t="s">
        <v>710</v>
      </c>
      <c r="BA36" s="65" t="s">
        <v>711</v>
      </c>
      <c r="BB36" s="65" t="s">
        <v>712</v>
      </c>
      <c r="BC36" s="65" t="s">
        <v>713</v>
      </c>
      <c r="BD36" s="65" t="s">
        <v>714</v>
      </c>
      <c r="BE36" s="65" t="s">
        <v>715</v>
      </c>
      <c r="BF36" s="65" t="s">
        <v>716</v>
      </c>
      <c r="BG36" s="65" t="s">
        <v>717</v>
      </c>
      <c r="BH36" s="65" t="s">
        <v>718</v>
      </c>
      <c r="BI36" s="65" t="s">
        <v>719</v>
      </c>
      <c r="BJ36" s="65" t="s">
        <v>720</v>
      </c>
      <c r="BK36" s="177" t="s">
        <v>721</v>
      </c>
      <c r="BL36" s="65" t="s">
        <v>722</v>
      </c>
      <c r="BM36" s="65" t="s">
        <v>723</v>
      </c>
      <c r="BN36" s="65" t="s">
        <v>724</v>
      </c>
      <c r="BO36" s="65" t="s">
        <v>725</v>
      </c>
      <c r="BP36" s="65" t="s">
        <v>726</v>
      </c>
      <c r="BQ36" s="65" t="s">
        <v>727</v>
      </c>
      <c r="BR36" s="65" t="s">
        <v>728</v>
      </c>
      <c r="BS36" s="65" t="s">
        <v>729</v>
      </c>
      <c r="BT36" s="65" t="s">
        <v>730</v>
      </c>
      <c r="BU36" s="65" t="s">
        <v>731</v>
      </c>
      <c r="BV36" s="65" t="s">
        <v>732</v>
      </c>
      <c r="BW36" s="177" t="s">
        <v>733</v>
      </c>
      <c r="BX36" s="65" t="s">
        <v>734</v>
      </c>
      <c r="BY36" s="180" t="s">
        <v>735</v>
      </c>
      <c r="BZ36" s="65" t="s">
        <v>736</v>
      </c>
      <c r="CA36" s="65" t="s">
        <v>737</v>
      </c>
      <c r="CB36" s="65" t="s">
        <v>738</v>
      </c>
      <c r="CC36" s="65" t="s">
        <v>739</v>
      </c>
      <c r="CD36" s="65" t="s">
        <v>740</v>
      </c>
      <c r="CE36" s="65" t="s">
        <v>741</v>
      </c>
      <c r="CF36" s="65" t="s">
        <v>742</v>
      </c>
      <c r="CG36" s="65" t="s">
        <v>743</v>
      </c>
      <c r="CH36" s="65" t="s">
        <v>744</v>
      </c>
      <c r="CI36" s="65" t="s">
        <v>745</v>
      </c>
      <c r="CJ36" s="65" t="s">
        <v>746</v>
      </c>
      <c r="CK36" s="65" t="s">
        <v>747</v>
      </c>
      <c r="CL36" s="65" t="s">
        <v>748</v>
      </c>
      <c r="CM36" s="65" t="s">
        <v>749</v>
      </c>
      <c r="CN36" s="65" t="s">
        <v>750</v>
      </c>
      <c r="CO36" s="65" t="s">
        <v>751</v>
      </c>
      <c r="CP36" s="65" t="s">
        <v>752</v>
      </c>
      <c r="CQ36" s="65" t="s">
        <v>753</v>
      </c>
      <c r="CR36" s="65" t="s">
        <v>754</v>
      </c>
      <c r="CS36" s="65" t="s">
        <v>755</v>
      </c>
      <c r="CT36" s="65" t="s">
        <v>756</v>
      </c>
      <c r="CU36" s="65" t="s">
        <v>757</v>
      </c>
      <c r="CV36" s="65" t="s">
        <v>758</v>
      </c>
      <c r="CW36" s="65" t="s">
        <v>759</v>
      </c>
      <c r="CX36" s="65" t="s">
        <v>760</v>
      </c>
      <c r="CY36" s="65" t="s">
        <v>761</v>
      </c>
      <c r="CZ36" s="65" t="s">
        <v>762</v>
      </c>
      <c r="DA36" s="65" t="s">
        <v>763</v>
      </c>
      <c r="DB36" s="65" t="s">
        <v>764</v>
      </c>
      <c r="DC36" s="65" t="s">
        <v>765</v>
      </c>
      <c r="DD36" s="65" t="s">
        <v>766</v>
      </c>
      <c r="DE36" s="65" t="s">
        <v>767</v>
      </c>
      <c r="DF36" s="177" t="s">
        <v>768</v>
      </c>
      <c r="DG36" s="65" t="s">
        <v>769</v>
      </c>
      <c r="DH36" s="65" t="s">
        <v>770</v>
      </c>
      <c r="DI36" s="65" t="s">
        <v>771</v>
      </c>
      <c r="DJ36" s="65" t="s">
        <v>772</v>
      </c>
      <c r="DK36" s="65" t="s">
        <v>773</v>
      </c>
      <c r="DL36" s="65" t="s">
        <v>774</v>
      </c>
      <c r="DM36" s="65" t="s">
        <v>775</v>
      </c>
      <c r="DN36" s="65" t="s">
        <v>776</v>
      </c>
      <c r="DO36" s="65" t="s">
        <v>777</v>
      </c>
      <c r="DP36" s="65" t="s">
        <v>778</v>
      </c>
      <c r="DQ36" s="65" t="s">
        <v>779</v>
      </c>
      <c r="DR36" s="65" t="s">
        <v>405</v>
      </c>
      <c r="DS36" s="65" t="s">
        <v>406</v>
      </c>
      <c r="DT36" s="65" t="s">
        <v>780</v>
      </c>
      <c r="DU36" s="65" t="s">
        <v>781</v>
      </c>
      <c r="DV36" s="65" t="s">
        <v>782</v>
      </c>
      <c r="DW36" s="65" t="s">
        <v>783</v>
      </c>
      <c r="DX36" s="65" t="s">
        <v>784</v>
      </c>
      <c r="DY36" s="65" t="s">
        <v>785</v>
      </c>
      <c r="DZ36" s="65" t="s">
        <v>786</v>
      </c>
      <c r="EA36" s="65" t="s">
        <v>787</v>
      </c>
      <c r="EB36" s="65" t="s">
        <v>788</v>
      </c>
      <c r="EC36" s="65" t="s">
        <v>789</v>
      </c>
      <c r="ED36" s="65" t="s">
        <v>790</v>
      </c>
      <c r="EE36" s="65" t="s">
        <v>791</v>
      </c>
    </row>
    <row r="37" ht="6.75" customHeight="1" spans="1:13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177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2"/>
      <c r="CW37" s="62"/>
      <c r="CX37" s="62"/>
      <c r="CY37" s="62"/>
      <c r="CZ37" s="62"/>
      <c r="DA37" s="62"/>
      <c r="DB37" s="62"/>
      <c r="DC37" s="62"/>
      <c r="DD37" s="62"/>
      <c r="DE37" s="62"/>
      <c r="DF37" s="62"/>
      <c r="DG37" s="65"/>
      <c r="DH37" s="65"/>
      <c r="DI37" s="62"/>
      <c r="DJ37" s="62"/>
      <c r="DK37" s="62"/>
      <c r="DL37" s="62"/>
      <c r="DM37" s="62"/>
      <c r="DN37" s="62"/>
      <c r="DO37" s="62"/>
      <c r="DP37" s="62"/>
      <c r="DQ37" s="62"/>
      <c r="DR37" s="62"/>
      <c r="DS37" s="62"/>
      <c r="DT37" s="62"/>
      <c r="DU37" s="62"/>
      <c r="DV37" s="62"/>
      <c r="DW37" s="62"/>
      <c r="DX37" s="62"/>
      <c r="DY37" s="62"/>
      <c r="DZ37" s="62"/>
      <c r="EA37" s="62"/>
      <c r="EB37" s="62"/>
      <c r="EC37" s="62"/>
      <c r="ED37" s="62"/>
      <c r="EE37" s="62"/>
    </row>
    <row r="38" ht="19.5" hidden="1" customHeight="1" spans="1:135">
      <c r="A38" s="65">
        <v>1</v>
      </c>
      <c r="B38" s="66" t="s">
        <v>647</v>
      </c>
      <c r="C38" s="66"/>
      <c r="D38" s="67">
        <v>2.99</v>
      </c>
      <c r="E38" s="67">
        <v>3.643</v>
      </c>
      <c r="F38" s="67">
        <v>4.146</v>
      </c>
      <c r="G38" s="67">
        <v>3.996</v>
      </c>
      <c r="H38" s="67">
        <v>3.984</v>
      </c>
      <c r="I38" s="67">
        <v>3.984</v>
      </c>
      <c r="J38" s="67">
        <v>3.78</v>
      </c>
      <c r="K38" s="67">
        <v>3.698</v>
      </c>
      <c r="L38" s="67">
        <v>2.62</v>
      </c>
      <c r="M38" s="67">
        <v>2.595</v>
      </c>
      <c r="N38" s="67">
        <v>2.699</v>
      </c>
      <c r="O38" s="67">
        <v>2.601</v>
      </c>
      <c r="P38" s="67">
        <v>3.635</v>
      </c>
      <c r="Q38" s="67">
        <v>3.749</v>
      </c>
      <c r="R38" s="67">
        <v>4.535</v>
      </c>
      <c r="S38" s="67">
        <v>4.471</v>
      </c>
      <c r="T38" s="67">
        <v>4.207</v>
      </c>
      <c r="U38" s="67">
        <v>4.317</v>
      </c>
      <c r="V38" s="67">
        <v>3.996</v>
      </c>
      <c r="W38" s="67">
        <v>3.573</v>
      </c>
      <c r="X38" s="67">
        <v>2.74</v>
      </c>
      <c r="Y38" s="67">
        <v>2.695</v>
      </c>
      <c r="Z38" s="67">
        <v>2.688</v>
      </c>
      <c r="AA38" s="67">
        <v>2.511</v>
      </c>
      <c r="AB38" s="67">
        <v>3.588</v>
      </c>
      <c r="AC38" s="67">
        <v>4.331</v>
      </c>
      <c r="AD38" s="67">
        <v>4.258</v>
      </c>
      <c r="AE38" s="67">
        <v>4.315</v>
      </c>
      <c r="AF38" s="67">
        <v>4.542</v>
      </c>
      <c r="AG38" s="67">
        <v>4.504</v>
      </c>
      <c r="AH38" s="67">
        <v>4.486</v>
      </c>
      <c r="AI38" s="67">
        <v>4.037</v>
      </c>
      <c r="AJ38" s="67">
        <v>2.979</v>
      </c>
      <c r="AK38" s="67">
        <v>2.87</v>
      </c>
      <c r="AL38" s="67">
        <v>2.923</v>
      </c>
      <c r="AM38" s="67">
        <v>2.983</v>
      </c>
      <c r="AN38" s="67">
        <v>4.433</v>
      </c>
      <c r="AO38" s="67">
        <v>5.623</v>
      </c>
      <c r="AP38" s="67">
        <v>5.033</v>
      </c>
      <c r="AQ38" s="65"/>
      <c r="AR38" s="65"/>
      <c r="AS38" s="65"/>
      <c r="AT38" s="65"/>
      <c r="AU38" s="65"/>
      <c r="AV38" s="65"/>
      <c r="AW38" s="65"/>
      <c r="AX38" s="65"/>
      <c r="AY38" s="177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177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5"/>
      <c r="CE38" s="65"/>
      <c r="CF38" s="65"/>
      <c r="CG38" s="65"/>
      <c r="CH38" s="65"/>
      <c r="CI38" s="65"/>
      <c r="CJ38" s="65"/>
      <c r="CK38" s="65"/>
      <c r="CL38" s="65"/>
      <c r="CM38" s="65"/>
      <c r="CN38" s="65"/>
      <c r="CO38" s="65"/>
      <c r="CP38" s="65"/>
      <c r="CQ38" s="65"/>
      <c r="CR38" s="65"/>
      <c r="CS38" s="65"/>
      <c r="CT38" s="65"/>
      <c r="CU38" s="65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5"/>
      <c r="DH38" s="65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2"/>
    </row>
    <row r="39" ht="19.5" hidden="1" customHeight="1" spans="1:135">
      <c r="A39" s="65">
        <v>2</v>
      </c>
      <c r="B39" s="66" t="s">
        <v>645</v>
      </c>
      <c r="C39" s="159"/>
      <c r="D39" s="160">
        <v>4.472</v>
      </c>
      <c r="E39" s="67">
        <v>5.471</v>
      </c>
      <c r="F39" s="67">
        <v>5.965</v>
      </c>
      <c r="G39" s="67">
        <v>6.985</v>
      </c>
      <c r="H39" s="67">
        <v>6.623</v>
      </c>
      <c r="I39" s="67">
        <v>6.557</v>
      </c>
      <c r="J39" s="67">
        <v>6.303</v>
      </c>
      <c r="K39" s="67">
        <v>4.606</v>
      </c>
      <c r="L39" s="67">
        <v>2.986</v>
      </c>
      <c r="M39" s="67">
        <v>2.989</v>
      </c>
      <c r="N39" s="67">
        <v>3.396</v>
      </c>
      <c r="O39" s="67">
        <v>3.294</v>
      </c>
      <c r="P39" s="160">
        <v>4.44</v>
      </c>
      <c r="Q39" s="67">
        <v>4.401</v>
      </c>
      <c r="R39" s="67">
        <v>5.874</v>
      </c>
      <c r="S39" s="67">
        <v>5.464</v>
      </c>
      <c r="T39" s="67">
        <v>5.195</v>
      </c>
      <c r="U39" s="67">
        <v>5.701</v>
      </c>
      <c r="V39" s="67">
        <v>5.116</v>
      </c>
      <c r="W39" s="67">
        <v>4.586</v>
      </c>
      <c r="X39" s="67">
        <v>3.355</v>
      </c>
      <c r="Y39" s="67">
        <v>3.323</v>
      </c>
      <c r="Z39" s="67">
        <v>3.516</v>
      </c>
      <c r="AA39" s="67">
        <v>3.325</v>
      </c>
      <c r="AB39" s="160">
        <v>4.43</v>
      </c>
      <c r="AC39" s="67">
        <v>4.956</v>
      </c>
      <c r="AD39" s="67">
        <v>4.981</v>
      </c>
      <c r="AE39" s="126">
        <v>6.64</v>
      </c>
      <c r="AF39" s="67">
        <v>6.11</v>
      </c>
      <c r="AG39" s="67">
        <v>5.771</v>
      </c>
      <c r="AH39" s="67">
        <v>5.83</v>
      </c>
      <c r="AI39" s="67">
        <v>4.861</v>
      </c>
      <c r="AJ39" s="67">
        <v>3.567</v>
      </c>
      <c r="AK39" s="67">
        <v>3.506</v>
      </c>
      <c r="AL39" s="67">
        <v>2.293</v>
      </c>
      <c r="AM39" s="67">
        <v>1.845</v>
      </c>
      <c r="AN39" s="69">
        <v>2.909</v>
      </c>
      <c r="AO39" s="67">
        <v>6.029</v>
      </c>
      <c r="AP39" s="67">
        <v>5.845</v>
      </c>
      <c r="AQ39" s="65"/>
      <c r="AR39" s="65"/>
      <c r="AS39" s="65"/>
      <c r="AT39" s="65"/>
      <c r="AU39" s="65"/>
      <c r="AV39" s="65"/>
      <c r="AW39" s="65"/>
      <c r="AX39" s="65"/>
      <c r="AY39" s="177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177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5"/>
      <c r="CF39" s="65"/>
      <c r="CG39" s="65"/>
      <c r="CH39" s="65"/>
      <c r="CI39" s="65"/>
      <c r="CJ39" s="65"/>
      <c r="CK39" s="65"/>
      <c r="CL39" s="65"/>
      <c r="CM39" s="65"/>
      <c r="CN39" s="65"/>
      <c r="CO39" s="65"/>
      <c r="CP39" s="65"/>
      <c r="CQ39" s="65"/>
      <c r="CR39" s="65"/>
      <c r="CS39" s="65"/>
      <c r="CT39" s="65"/>
      <c r="CU39" s="65"/>
      <c r="CV39" s="62"/>
      <c r="CW39" s="62"/>
      <c r="CX39" s="62"/>
      <c r="CY39" s="62"/>
      <c r="CZ39" s="62"/>
      <c r="DA39" s="62"/>
      <c r="DB39" s="62"/>
      <c r="DC39" s="62"/>
      <c r="DD39" s="62"/>
      <c r="DE39" s="62"/>
      <c r="DF39" s="62"/>
      <c r="DG39" s="65"/>
      <c r="DH39" s="65"/>
      <c r="DI39" s="62"/>
      <c r="DJ39" s="62"/>
      <c r="DK39" s="62"/>
      <c r="DL39" s="62"/>
      <c r="DM39" s="62"/>
      <c r="DN39" s="62"/>
      <c r="DO39" s="62"/>
      <c r="DP39" s="62"/>
      <c r="DQ39" s="62"/>
      <c r="DR39" s="62"/>
      <c r="DS39" s="62"/>
      <c r="DT39" s="62"/>
      <c r="DU39" s="62"/>
      <c r="DV39" s="62"/>
      <c r="DW39" s="62"/>
      <c r="DX39" s="62"/>
      <c r="DY39" s="62"/>
      <c r="DZ39" s="62"/>
      <c r="EA39" s="62"/>
      <c r="EB39" s="62"/>
      <c r="EC39" s="62"/>
      <c r="ED39" s="62"/>
      <c r="EE39" s="62"/>
    </row>
    <row r="40" ht="19.5" hidden="1" customHeight="1" spans="1:135">
      <c r="A40" s="65">
        <v>3</v>
      </c>
      <c r="B40" s="66" t="s">
        <v>643</v>
      </c>
      <c r="C40" s="159"/>
      <c r="D40" s="160">
        <v>3.87</v>
      </c>
      <c r="E40" s="67">
        <v>3.919</v>
      </c>
      <c r="F40" s="67">
        <v>3.559</v>
      </c>
      <c r="G40" s="67">
        <v>3.771</v>
      </c>
      <c r="H40" s="67">
        <v>3.116</v>
      </c>
      <c r="I40" s="67">
        <v>3.079</v>
      </c>
      <c r="J40" s="67">
        <v>2.899</v>
      </c>
      <c r="K40" s="67">
        <v>3.031</v>
      </c>
      <c r="L40" s="67">
        <v>2.85</v>
      </c>
      <c r="M40" s="67">
        <v>2.452</v>
      </c>
      <c r="N40" s="67">
        <v>2.905</v>
      </c>
      <c r="O40" s="67">
        <v>3.378</v>
      </c>
      <c r="P40" s="160">
        <v>4.583</v>
      </c>
      <c r="Q40" s="67">
        <v>3.646</v>
      </c>
      <c r="R40" s="67">
        <v>4.39</v>
      </c>
      <c r="S40" s="67">
        <v>4.7</v>
      </c>
      <c r="T40" s="67">
        <v>4.688</v>
      </c>
      <c r="U40" s="67">
        <v>4.898</v>
      </c>
      <c r="V40" s="67">
        <v>4.365</v>
      </c>
      <c r="W40" s="67">
        <v>3.957</v>
      </c>
      <c r="X40" s="67">
        <v>2.935</v>
      </c>
      <c r="Y40" s="67">
        <v>3.07</v>
      </c>
      <c r="Z40" s="67">
        <v>3.37</v>
      </c>
      <c r="AA40" s="67">
        <v>3.351</v>
      </c>
      <c r="AB40" s="160">
        <v>4.796</v>
      </c>
      <c r="AC40" s="67">
        <v>4.917</v>
      </c>
      <c r="AD40" s="67">
        <v>4.421</v>
      </c>
      <c r="AE40" s="67">
        <v>4.971</v>
      </c>
      <c r="AF40" s="67">
        <v>5.363</v>
      </c>
      <c r="AG40" s="67">
        <v>4.807</v>
      </c>
      <c r="AH40" s="67">
        <v>4.714</v>
      </c>
      <c r="AI40" s="67">
        <v>3.786</v>
      </c>
      <c r="AJ40" s="67">
        <v>2.863</v>
      </c>
      <c r="AK40" s="67">
        <v>2.945</v>
      </c>
      <c r="AL40" s="67">
        <v>3.226</v>
      </c>
      <c r="AM40" s="67">
        <v>3.204</v>
      </c>
      <c r="AN40" s="69">
        <v>4.34</v>
      </c>
      <c r="AO40" s="67">
        <v>5.686</v>
      </c>
      <c r="AP40" s="67">
        <v>4.824</v>
      </c>
      <c r="AQ40" s="65"/>
      <c r="AR40" s="65"/>
      <c r="AS40" s="65"/>
      <c r="AT40" s="65"/>
      <c r="AU40" s="65"/>
      <c r="AV40" s="65"/>
      <c r="AW40" s="65"/>
      <c r="AX40" s="65"/>
      <c r="AY40" s="177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177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5"/>
      <c r="CF40" s="65"/>
      <c r="CG40" s="65"/>
      <c r="CH40" s="65"/>
      <c r="CI40" s="65"/>
      <c r="CJ40" s="65"/>
      <c r="CK40" s="65"/>
      <c r="CL40" s="65"/>
      <c r="CM40" s="65"/>
      <c r="CN40" s="65"/>
      <c r="CO40" s="65"/>
      <c r="CP40" s="65"/>
      <c r="CQ40" s="65"/>
      <c r="CR40" s="65"/>
      <c r="CS40" s="65"/>
      <c r="CT40" s="65"/>
      <c r="CU40" s="65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5"/>
      <c r="DH40" s="184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62"/>
    </row>
    <row r="41" ht="19.5" customHeight="1" spans="1:135">
      <c r="A41" s="65">
        <v>4</v>
      </c>
      <c r="B41" s="66" t="s">
        <v>640</v>
      </c>
      <c r="C41" s="159"/>
      <c r="D41" s="160">
        <v>2.891</v>
      </c>
      <c r="E41" s="67">
        <v>2.036</v>
      </c>
      <c r="F41" s="67">
        <v>2.035</v>
      </c>
      <c r="G41" s="67">
        <v>3.079</v>
      </c>
      <c r="H41" s="67">
        <v>3.304</v>
      </c>
      <c r="I41" s="67">
        <v>3.292</v>
      </c>
      <c r="J41" s="67">
        <v>2.924</v>
      </c>
      <c r="K41" s="67">
        <v>2.638</v>
      </c>
      <c r="L41" s="67">
        <v>1.825</v>
      </c>
      <c r="M41" s="67">
        <v>2.37</v>
      </c>
      <c r="N41" s="67">
        <v>2.81</v>
      </c>
      <c r="O41" s="67">
        <v>2.967</v>
      </c>
      <c r="P41" s="160">
        <v>3.482</v>
      </c>
      <c r="Q41" s="67">
        <v>3.368</v>
      </c>
      <c r="R41" s="67">
        <v>3.73</v>
      </c>
      <c r="S41" s="67">
        <v>3.734</v>
      </c>
      <c r="T41" s="67">
        <v>3.697</v>
      </c>
      <c r="U41" s="67">
        <v>3.905</v>
      </c>
      <c r="V41" s="67">
        <v>3.491</v>
      </c>
      <c r="W41" s="67">
        <v>3.168</v>
      </c>
      <c r="X41" s="67">
        <v>2.328</v>
      </c>
      <c r="Y41" s="67">
        <v>2.416</v>
      </c>
      <c r="Z41" s="67">
        <v>2.611</v>
      </c>
      <c r="AA41" s="67">
        <v>2.551</v>
      </c>
      <c r="AB41" s="160">
        <v>3.039</v>
      </c>
      <c r="AC41" s="67">
        <v>3.053</v>
      </c>
      <c r="AD41" s="67">
        <v>2.575</v>
      </c>
      <c r="AE41" s="67">
        <v>3.014</v>
      </c>
      <c r="AF41" s="67">
        <v>3.522</v>
      </c>
      <c r="AG41" s="67">
        <v>4.676</v>
      </c>
      <c r="AH41" s="67">
        <v>3.886</v>
      </c>
      <c r="AI41" s="67">
        <v>3.657</v>
      </c>
      <c r="AJ41" s="67">
        <v>2.051</v>
      </c>
      <c r="AK41" s="67">
        <v>3.243</v>
      </c>
      <c r="AL41" s="67">
        <v>3.579</v>
      </c>
      <c r="AM41" s="67">
        <v>3.275</v>
      </c>
      <c r="AN41" s="69">
        <v>4.133</v>
      </c>
      <c r="AO41" s="67">
        <v>5.742</v>
      </c>
      <c r="AP41" s="67">
        <v>4.808</v>
      </c>
      <c r="AQ41" s="65">
        <v>4.194</v>
      </c>
      <c r="AR41" s="65">
        <v>4.892</v>
      </c>
      <c r="AS41" s="65">
        <v>4.884</v>
      </c>
      <c r="AT41" s="65">
        <v>4.553</v>
      </c>
      <c r="AU41" s="65">
        <v>4.085</v>
      </c>
      <c r="AV41" s="67">
        <v>3.107</v>
      </c>
      <c r="AW41" s="67">
        <v>3.454</v>
      </c>
      <c r="AX41" s="67">
        <v>3.768</v>
      </c>
      <c r="AY41" s="177">
        <v>3.375</v>
      </c>
      <c r="AZ41" s="69">
        <v>4.315</v>
      </c>
      <c r="BA41" s="67">
        <v>3.965</v>
      </c>
      <c r="BB41" s="67">
        <v>4.598</v>
      </c>
      <c r="BC41" s="67">
        <v>4.534</v>
      </c>
      <c r="BD41" s="65">
        <v>4.263</v>
      </c>
      <c r="BE41" s="65">
        <v>4.578</v>
      </c>
      <c r="BF41" s="65">
        <v>4.451</v>
      </c>
      <c r="BG41" s="65">
        <v>4.424</v>
      </c>
      <c r="BH41" s="65">
        <v>3.041</v>
      </c>
      <c r="BI41" s="67">
        <v>3.022</v>
      </c>
      <c r="BJ41" s="67">
        <v>3.278</v>
      </c>
      <c r="BK41" s="177">
        <v>3.32</v>
      </c>
      <c r="BL41" s="69">
        <v>4.599</v>
      </c>
      <c r="BM41" s="65">
        <v>5.083</v>
      </c>
      <c r="BN41" s="67">
        <v>4.35523464646</v>
      </c>
      <c r="BO41" s="67">
        <v>4.642</v>
      </c>
      <c r="BP41" s="67">
        <v>4.781</v>
      </c>
      <c r="BQ41" s="65">
        <v>4.323</v>
      </c>
      <c r="BR41" s="67">
        <v>4.66</v>
      </c>
      <c r="BS41" s="67">
        <v>4.597</v>
      </c>
      <c r="BT41" s="67">
        <v>2.932</v>
      </c>
      <c r="BU41" s="67">
        <v>2.973</v>
      </c>
      <c r="BV41" s="67">
        <v>3.467</v>
      </c>
      <c r="BW41" s="65">
        <v>3.378</v>
      </c>
      <c r="BX41" s="67">
        <v>4.191</v>
      </c>
      <c r="BY41" s="65">
        <v>4.868</v>
      </c>
      <c r="BZ41" s="65">
        <v>4.744</v>
      </c>
      <c r="CA41" s="67">
        <v>4.794</v>
      </c>
      <c r="CB41" s="67">
        <v>4.90708734938</v>
      </c>
      <c r="CC41" s="181">
        <v>5.04825914352</v>
      </c>
      <c r="CD41" s="67">
        <v>5.051</v>
      </c>
      <c r="CE41" s="65">
        <v>4.52</v>
      </c>
      <c r="CF41" s="65">
        <v>2.297</v>
      </c>
      <c r="CG41" s="67">
        <v>2.186</v>
      </c>
      <c r="CH41" s="67">
        <v>2.12978309382</v>
      </c>
      <c r="CI41" s="67">
        <v>3.1544601829</v>
      </c>
      <c r="CJ41" s="67">
        <v>4.9234370784</v>
      </c>
      <c r="CK41" s="65">
        <v>4.424</v>
      </c>
      <c r="CL41" s="67">
        <v>4.46894878372</v>
      </c>
      <c r="CM41" s="67">
        <v>5.425</v>
      </c>
      <c r="CN41" s="67">
        <v>5.40653055406</v>
      </c>
      <c r="CO41" s="67">
        <v>5.77026413856</v>
      </c>
      <c r="CP41" s="65">
        <v>5.668</v>
      </c>
      <c r="CQ41" s="67">
        <v>4.403</v>
      </c>
      <c r="CR41" s="67">
        <v>3.13323252298</v>
      </c>
      <c r="CS41" s="67">
        <v>2.84265425668</v>
      </c>
      <c r="CT41" s="182">
        <v>3.32203116722</v>
      </c>
      <c r="CU41" s="67">
        <v>3.07781674394</v>
      </c>
      <c r="CV41" s="67">
        <v>4.01735458534</v>
      </c>
      <c r="CW41" s="67">
        <v>4.75595230242</v>
      </c>
      <c r="CX41" s="67">
        <v>5.572</v>
      </c>
      <c r="CY41" s="67">
        <v>5.98525807898</v>
      </c>
      <c r="CZ41" s="67">
        <v>5.7520688242</v>
      </c>
      <c r="DA41" s="181">
        <v>6.0061836688</v>
      </c>
      <c r="DB41" s="67">
        <v>5.35827179</v>
      </c>
      <c r="DC41" s="182">
        <v>4.1490692123</v>
      </c>
      <c r="DD41" s="67">
        <v>2.7733407173</v>
      </c>
      <c r="DE41" s="67">
        <v>2.78623688294</v>
      </c>
      <c r="DF41" s="158">
        <v>3.1351791783</v>
      </c>
      <c r="DG41" s="67">
        <v>3.43597978737</v>
      </c>
      <c r="DH41" s="67">
        <v>4.19355215434706</v>
      </c>
      <c r="DI41" s="65">
        <v>5.29349873929999</v>
      </c>
      <c r="DJ41" s="67">
        <v>3.34783823101291</v>
      </c>
      <c r="DK41" s="65">
        <v>5.07356279441</v>
      </c>
      <c r="DL41" s="65">
        <v>6.1884275367</v>
      </c>
      <c r="DM41" s="65">
        <v>5.9515757174</v>
      </c>
      <c r="DN41" s="65">
        <v>6.09854938468</v>
      </c>
      <c r="DO41" s="65">
        <v>5.75748145282</v>
      </c>
      <c r="DP41" s="65">
        <v>3.18269527928</v>
      </c>
      <c r="DQ41" s="65">
        <v>2.96947713286</v>
      </c>
      <c r="DR41" s="65">
        <v>3.36033369232</v>
      </c>
      <c r="DS41" s="65">
        <v>3.31364247394</v>
      </c>
      <c r="DT41" s="65"/>
      <c r="DU41" s="65"/>
      <c r="DV41" s="65"/>
      <c r="DW41" s="65"/>
      <c r="DX41" s="65"/>
      <c r="DY41" s="65"/>
      <c r="DZ41" s="65"/>
      <c r="EA41" s="65"/>
      <c r="EB41" s="65"/>
      <c r="EC41" s="65"/>
      <c r="ED41" s="65"/>
      <c r="EE41" s="65"/>
    </row>
    <row r="42" ht="19.5" customHeight="1" spans="1:135">
      <c r="A42" s="65">
        <v>5</v>
      </c>
      <c r="B42" s="66" t="s">
        <v>648</v>
      </c>
      <c r="C42" s="159"/>
      <c r="D42" s="160">
        <v>1.838</v>
      </c>
      <c r="E42" s="67">
        <v>1.91</v>
      </c>
      <c r="F42" s="67">
        <v>2.072</v>
      </c>
      <c r="G42" s="67">
        <v>1.28</v>
      </c>
      <c r="H42" s="67">
        <v>1.389</v>
      </c>
      <c r="I42" s="67">
        <v>1.404</v>
      </c>
      <c r="J42" s="67">
        <v>1.366</v>
      </c>
      <c r="K42" s="67">
        <v>1.402</v>
      </c>
      <c r="L42" s="67">
        <v>0.962</v>
      </c>
      <c r="M42" s="67">
        <v>1.409</v>
      </c>
      <c r="N42" s="67">
        <v>1.48</v>
      </c>
      <c r="O42" s="67">
        <v>1.501</v>
      </c>
      <c r="P42" s="160">
        <v>1.952</v>
      </c>
      <c r="Q42" s="67">
        <v>1.568</v>
      </c>
      <c r="R42" s="67">
        <v>2.308</v>
      </c>
      <c r="S42" s="67">
        <v>2.604</v>
      </c>
      <c r="T42" s="67">
        <v>2.556</v>
      </c>
      <c r="U42" s="67">
        <v>2.722</v>
      </c>
      <c r="V42" s="67">
        <v>2.415</v>
      </c>
      <c r="W42" s="67">
        <v>2.127</v>
      </c>
      <c r="X42" s="67">
        <v>1.652</v>
      </c>
      <c r="Y42" s="67">
        <v>1.732</v>
      </c>
      <c r="Z42" s="67">
        <v>1.801</v>
      </c>
      <c r="AA42" s="67">
        <v>1.649</v>
      </c>
      <c r="AB42" s="160">
        <v>2.307</v>
      </c>
      <c r="AC42" s="67">
        <v>2.452</v>
      </c>
      <c r="AD42" s="67">
        <v>2.436</v>
      </c>
      <c r="AE42" s="67">
        <v>2.809</v>
      </c>
      <c r="AF42" s="67">
        <v>2.961</v>
      </c>
      <c r="AG42" s="67">
        <v>2.731</v>
      </c>
      <c r="AH42" s="67">
        <v>2.693</v>
      </c>
      <c r="AI42" s="67">
        <v>2.185</v>
      </c>
      <c r="AJ42" s="67">
        <v>1.673</v>
      </c>
      <c r="AK42" s="67">
        <v>1.691</v>
      </c>
      <c r="AL42" s="67">
        <v>1.754</v>
      </c>
      <c r="AM42" s="67">
        <v>1.62</v>
      </c>
      <c r="AN42" s="69">
        <v>2.141</v>
      </c>
      <c r="AO42" s="67">
        <v>3.065</v>
      </c>
      <c r="AP42" s="67">
        <v>2.914</v>
      </c>
      <c r="AQ42" s="65">
        <v>2.7</v>
      </c>
      <c r="AR42" s="65">
        <v>2.87</v>
      </c>
      <c r="AS42" s="65">
        <v>2.659</v>
      </c>
      <c r="AT42" s="65">
        <v>2.507</v>
      </c>
      <c r="AU42" s="65">
        <v>2.387</v>
      </c>
      <c r="AV42" s="67">
        <v>1.728</v>
      </c>
      <c r="AW42" s="67">
        <v>1.886</v>
      </c>
      <c r="AX42" s="67">
        <v>1.926</v>
      </c>
      <c r="AY42" s="177">
        <v>1.831</v>
      </c>
      <c r="AZ42" s="69">
        <v>2.201</v>
      </c>
      <c r="BA42" s="67">
        <v>2.159</v>
      </c>
      <c r="BB42" s="67">
        <v>3.19</v>
      </c>
      <c r="BC42" s="67">
        <v>3.006</v>
      </c>
      <c r="BD42" s="65">
        <v>2.742</v>
      </c>
      <c r="BE42" s="65">
        <v>3.019</v>
      </c>
      <c r="BF42" s="65">
        <v>2.844</v>
      </c>
      <c r="BG42" s="65">
        <v>2.734</v>
      </c>
      <c r="BH42" s="65">
        <v>1.937</v>
      </c>
      <c r="BI42" s="67">
        <v>1.807</v>
      </c>
      <c r="BJ42" s="67">
        <v>1.906</v>
      </c>
      <c r="BK42" s="177">
        <v>1.858</v>
      </c>
      <c r="BL42" s="69">
        <v>2.288</v>
      </c>
      <c r="BM42" s="65">
        <v>3.305</v>
      </c>
      <c r="BN42" s="67">
        <v>2.812402852025</v>
      </c>
      <c r="BO42" s="67">
        <v>3.183</v>
      </c>
      <c r="BP42" s="67">
        <v>3.114</v>
      </c>
      <c r="BQ42" s="65">
        <v>2.962</v>
      </c>
      <c r="BR42" s="67">
        <v>3.226</v>
      </c>
      <c r="BS42" s="67">
        <v>2.994</v>
      </c>
      <c r="BT42" s="67">
        <v>1.852</v>
      </c>
      <c r="BU42" s="67">
        <v>1.87</v>
      </c>
      <c r="BV42" s="67">
        <v>1.91</v>
      </c>
      <c r="BW42" s="65">
        <v>1.842</v>
      </c>
      <c r="BX42" s="67">
        <v>2.437</v>
      </c>
      <c r="BY42" s="65">
        <v>3.076</v>
      </c>
      <c r="BZ42" s="65">
        <v>3.109</v>
      </c>
      <c r="CA42" s="67">
        <v>3.025</v>
      </c>
      <c r="CB42" s="67">
        <v>3.03790235145</v>
      </c>
      <c r="CC42" s="181">
        <v>3.23412179155</v>
      </c>
      <c r="CD42" s="67">
        <v>3.183</v>
      </c>
      <c r="CE42" s="65">
        <v>2.732</v>
      </c>
      <c r="CF42" s="65">
        <v>1.784</v>
      </c>
      <c r="CG42" s="67">
        <v>1.82649935536001</v>
      </c>
      <c r="CH42" s="67">
        <v>1.9209222181175</v>
      </c>
      <c r="CI42" s="67">
        <v>1.8223886187125</v>
      </c>
      <c r="CJ42" s="67">
        <v>2.679587236575</v>
      </c>
      <c r="CK42" s="65">
        <v>2.622</v>
      </c>
      <c r="CL42" s="67">
        <v>3.0343936784775</v>
      </c>
      <c r="CM42" s="67">
        <v>3.462</v>
      </c>
      <c r="CN42" s="67">
        <v>3.374288519974</v>
      </c>
      <c r="CO42" s="67">
        <v>3.5322376309605</v>
      </c>
      <c r="CP42" s="65">
        <v>3.3807</v>
      </c>
      <c r="CQ42" s="67">
        <v>2.663</v>
      </c>
      <c r="CR42" s="67">
        <v>1.8512292747965</v>
      </c>
      <c r="CS42" s="67">
        <v>1.723133484129</v>
      </c>
      <c r="CT42" s="182">
        <v>1.8367814393715</v>
      </c>
      <c r="CU42" s="67">
        <v>1.66905803679625</v>
      </c>
      <c r="CV42" s="67">
        <v>2.204100101133</v>
      </c>
      <c r="CW42" s="67">
        <v>2.976304425219</v>
      </c>
      <c r="CX42" s="67">
        <v>3.8407</v>
      </c>
      <c r="CY42" s="67">
        <v>4.15941694476625</v>
      </c>
      <c r="CZ42" s="67">
        <v>3.965268363345</v>
      </c>
      <c r="DA42" s="181">
        <v>3.6511533614825</v>
      </c>
      <c r="DB42" s="67">
        <v>3.35380716917375</v>
      </c>
      <c r="DC42" s="182">
        <v>2.91523895732</v>
      </c>
      <c r="DD42" s="67">
        <v>1.71494618608</v>
      </c>
      <c r="DE42" s="67">
        <v>1.77948013449625</v>
      </c>
      <c r="DF42" s="158">
        <v>1.87247264915</v>
      </c>
      <c r="DG42" s="67">
        <v>1.8213635245075</v>
      </c>
      <c r="DH42" s="67">
        <v>2.22385664155497</v>
      </c>
      <c r="DI42" s="65">
        <v>3.25483398251251</v>
      </c>
      <c r="DJ42" s="67">
        <v>1.84539309444875</v>
      </c>
      <c r="DK42" s="65">
        <v>2.41340924158375</v>
      </c>
      <c r="DL42" s="65">
        <v>3.68975577781375</v>
      </c>
      <c r="DM42" s="65">
        <v>3.65707205926</v>
      </c>
      <c r="DN42" s="65">
        <v>3.73609098192565</v>
      </c>
      <c r="DO42" s="65">
        <v>3.6277389590092</v>
      </c>
      <c r="DP42" s="65">
        <v>1.98097308535145</v>
      </c>
      <c r="DQ42" s="65">
        <v>1.8700072380134</v>
      </c>
      <c r="DR42" s="65">
        <v>1.9975426108139</v>
      </c>
      <c r="DS42" s="65">
        <v>1.92926550187125</v>
      </c>
      <c r="DT42" s="65"/>
      <c r="DU42" s="65"/>
      <c r="DV42" s="65"/>
      <c r="DW42" s="65"/>
      <c r="DX42" s="65"/>
      <c r="DY42" s="65"/>
      <c r="DZ42" s="65"/>
      <c r="EA42" s="65"/>
      <c r="EB42" s="65"/>
      <c r="EC42" s="65"/>
      <c r="ED42" s="65"/>
      <c r="EE42" s="65"/>
    </row>
    <row r="43" ht="19.5" customHeight="1" spans="1:135">
      <c r="A43" s="65">
        <v>6</v>
      </c>
      <c r="B43" s="66" t="s">
        <v>644</v>
      </c>
      <c r="C43" s="159"/>
      <c r="D43" s="160">
        <v>1.61</v>
      </c>
      <c r="E43" s="67">
        <v>1.387</v>
      </c>
      <c r="F43" s="67">
        <v>1.264</v>
      </c>
      <c r="G43" s="67">
        <v>1.638</v>
      </c>
      <c r="H43" s="67">
        <v>1.489</v>
      </c>
      <c r="I43" s="67">
        <v>1.464</v>
      </c>
      <c r="J43" s="67">
        <v>1.555</v>
      </c>
      <c r="K43" s="67">
        <v>1.534</v>
      </c>
      <c r="L43" s="67">
        <v>1.092</v>
      </c>
      <c r="M43" s="67">
        <v>1.336</v>
      </c>
      <c r="N43" s="67">
        <v>1.636</v>
      </c>
      <c r="O43" s="67">
        <v>1.794</v>
      </c>
      <c r="P43" s="160">
        <v>2.081</v>
      </c>
      <c r="Q43" s="67">
        <v>1.8</v>
      </c>
      <c r="R43" s="67">
        <v>1.929</v>
      </c>
      <c r="S43" s="67">
        <v>1.993</v>
      </c>
      <c r="T43" s="67">
        <v>1.99</v>
      </c>
      <c r="U43" s="67">
        <v>2.139</v>
      </c>
      <c r="V43" s="67">
        <v>1.743</v>
      </c>
      <c r="W43" s="67">
        <v>1.649</v>
      </c>
      <c r="X43" s="67">
        <v>1.228</v>
      </c>
      <c r="Y43" s="67">
        <v>1.325</v>
      </c>
      <c r="Z43" s="67">
        <v>1.473</v>
      </c>
      <c r="AA43" s="67">
        <v>1.286</v>
      </c>
      <c r="AB43" s="160">
        <v>2.027</v>
      </c>
      <c r="AC43" s="67">
        <v>2.22</v>
      </c>
      <c r="AD43" s="67">
        <v>2.045</v>
      </c>
      <c r="AE43" s="67">
        <v>2.355</v>
      </c>
      <c r="AF43" s="67">
        <v>2.605</v>
      </c>
      <c r="AG43" s="67">
        <v>2.831</v>
      </c>
      <c r="AH43" s="67">
        <v>2.645</v>
      </c>
      <c r="AI43" s="67">
        <v>1.628</v>
      </c>
      <c r="AJ43" s="67">
        <v>1.294</v>
      </c>
      <c r="AK43" s="67">
        <v>1.545</v>
      </c>
      <c r="AL43" s="67">
        <v>1.77</v>
      </c>
      <c r="AM43" s="67">
        <v>1.642</v>
      </c>
      <c r="AN43" s="69">
        <v>2.173</v>
      </c>
      <c r="AO43" s="67">
        <v>3.015</v>
      </c>
      <c r="AP43" s="67">
        <v>2.465</v>
      </c>
      <c r="AQ43" s="65">
        <v>2.44</v>
      </c>
      <c r="AR43" s="65">
        <v>2.05</v>
      </c>
      <c r="AS43" s="65">
        <v>1.989</v>
      </c>
      <c r="AT43" s="65">
        <v>1.869</v>
      </c>
      <c r="AU43" s="65">
        <v>1.735</v>
      </c>
      <c r="AV43" s="67">
        <v>1.346</v>
      </c>
      <c r="AW43" s="67">
        <v>0.852</v>
      </c>
      <c r="AX43" s="67">
        <v>1.109</v>
      </c>
      <c r="AY43" s="177">
        <v>1.687</v>
      </c>
      <c r="AZ43" s="69">
        <v>2.285</v>
      </c>
      <c r="BA43" s="67">
        <v>2.01</v>
      </c>
      <c r="BB43" s="67">
        <v>2.296</v>
      </c>
      <c r="BC43" s="67">
        <v>2.334</v>
      </c>
      <c r="BD43" s="65">
        <v>2.224</v>
      </c>
      <c r="BE43" s="65">
        <v>2.22</v>
      </c>
      <c r="BF43" s="65">
        <v>2.072</v>
      </c>
      <c r="BG43" s="65">
        <v>1.934</v>
      </c>
      <c r="BH43" s="65">
        <v>1.15</v>
      </c>
      <c r="BI43" s="67">
        <v>1.152</v>
      </c>
      <c r="BJ43" s="67">
        <v>1.742</v>
      </c>
      <c r="BK43" s="177">
        <v>1.791</v>
      </c>
      <c r="BL43" s="69">
        <v>2.37</v>
      </c>
      <c r="BM43" s="65">
        <v>2.758</v>
      </c>
      <c r="BN43" s="67">
        <v>2.18657387018</v>
      </c>
      <c r="BO43" s="67">
        <v>2.341</v>
      </c>
      <c r="BP43" s="67">
        <v>2.356</v>
      </c>
      <c r="BQ43" s="65">
        <v>2.159</v>
      </c>
      <c r="BR43" s="67">
        <v>2.445</v>
      </c>
      <c r="BS43" s="67">
        <v>2.382</v>
      </c>
      <c r="BT43" s="67">
        <v>1.503</v>
      </c>
      <c r="BU43" s="67">
        <v>1.516</v>
      </c>
      <c r="BV43" s="67">
        <v>1.763</v>
      </c>
      <c r="BW43" s="65">
        <v>1.676</v>
      </c>
      <c r="BX43" s="67">
        <v>2.258</v>
      </c>
      <c r="BY43" s="67">
        <v>2.18</v>
      </c>
      <c r="BZ43" s="65">
        <v>2.232</v>
      </c>
      <c r="CA43" s="67">
        <v>2.362</v>
      </c>
      <c r="CB43" s="67">
        <v>2.30737166178</v>
      </c>
      <c r="CC43" s="181">
        <v>2.00867081504</v>
      </c>
      <c r="CD43" s="67">
        <v>2.648</v>
      </c>
      <c r="CE43" s="65">
        <v>2.177</v>
      </c>
      <c r="CF43" s="65">
        <v>1.389</v>
      </c>
      <c r="CG43" s="67">
        <v>1.451</v>
      </c>
      <c r="CH43" s="67">
        <v>1.5956575961</v>
      </c>
      <c r="CI43" s="67">
        <v>1.83574525912</v>
      </c>
      <c r="CJ43" s="67">
        <v>2.7826550464</v>
      </c>
      <c r="CK43" s="65">
        <v>2.282</v>
      </c>
      <c r="CL43" s="67">
        <v>2.1776024887</v>
      </c>
      <c r="CM43" s="67">
        <v>2.531</v>
      </c>
      <c r="CN43" s="67">
        <v>2.43627247664</v>
      </c>
      <c r="CO43" s="67">
        <v>2.530892181584</v>
      </c>
      <c r="CP43" s="65">
        <v>2.3175</v>
      </c>
      <c r="CQ43" s="67">
        <v>2.069</v>
      </c>
      <c r="CR43" s="67">
        <v>1.456350787978</v>
      </c>
      <c r="CS43" s="67">
        <v>1.306669377874</v>
      </c>
      <c r="CT43" s="182">
        <v>1.557651687766</v>
      </c>
      <c r="CU43" s="67">
        <v>1.590837352296</v>
      </c>
      <c r="CV43" s="67">
        <v>2.001088586632</v>
      </c>
      <c r="CW43" s="67">
        <v>2.271735067488</v>
      </c>
      <c r="CX43" s="67">
        <v>2.5496</v>
      </c>
      <c r="CY43" s="67">
        <v>2.7488562752108</v>
      </c>
      <c r="CZ43" s="67">
        <v>2.62923645005561</v>
      </c>
      <c r="DA43" s="181">
        <v>2.72332652803199</v>
      </c>
      <c r="DB43" s="67">
        <v>2.3816360146796</v>
      </c>
      <c r="DC43" s="182">
        <v>1.8760227460208</v>
      </c>
      <c r="DD43" s="67">
        <v>1.2227447983076</v>
      </c>
      <c r="DE43" s="67">
        <v>1.2346</v>
      </c>
      <c r="DF43" s="158">
        <v>1.3907357474464</v>
      </c>
      <c r="DG43" s="67">
        <v>1.5732718563432</v>
      </c>
      <c r="DH43" s="67">
        <v>2.00030905596249</v>
      </c>
      <c r="DI43" s="65">
        <v>2.5578589391466</v>
      </c>
      <c r="DJ43" s="67">
        <v>1.4247050890079</v>
      </c>
      <c r="DK43" s="65">
        <v>1.9946897288104</v>
      </c>
      <c r="DL43" s="65">
        <v>2.7133365536145</v>
      </c>
      <c r="DM43" s="65">
        <v>2.67810467312895</v>
      </c>
      <c r="DN43" s="65">
        <v>2.88079682854105</v>
      </c>
      <c r="DO43" s="65">
        <v>2.7163383776369</v>
      </c>
      <c r="DP43" s="65">
        <v>1.4123435839442</v>
      </c>
      <c r="DQ43" s="65">
        <v>1.3495838993336</v>
      </c>
      <c r="DR43" s="65">
        <v>1.5419317355401</v>
      </c>
      <c r="DS43" s="65">
        <v>1.5671145996182</v>
      </c>
      <c r="DT43" s="65"/>
      <c r="DU43" s="65"/>
      <c r="DV43" s="65"/>
      <c r="DW43" s="65"/>
      <c r="DX43" s="65"/>
      <c r="DY43" s="65"/>
      <c r="DZ43" s="65"/>
      <c r="EA43" s="65"/>
      <c r="EB43" s="65"/>
      <c r="EC43" s="65"/>
      <c r="ED43" s="65"/>
      <c r="EE43" s="65"/>
    </row>
    <row r="44" ht="19.5" customHeight="1" spans="1:135">
      <c r="A44" s="65">
        <v>7</v>
      </c>
      <c r="B44" s="66" t="s">
        <v>646</v>
      </c>
      <c r="C44" s="159"/>
      <c r="D44" s="160">
        <v>4.214</v>
      </c>
      <c r="E44" s="67">
        <v>4.025</v>
      </c>
      <c r="F44" s="67">
        <v>3.637</v>
      </c>
      <c r="G44" s="67">
        <v>3.598</v>
      </c>
      <c r="H44" s="67">
        <v>3.615</v>
      </c>
      <c r="I44" s="67">
        <v>3.254</v>
      </c>
      <c r="J44" s="67">
        <v>3.174</v>
      </c>
      <c r="K44" s="67">
        <v>3.403</v>
      </c>
      <c r="L44" s="67">
        <v>2.969</v>
      </c>
      <c r="M44" s="67">
        <v>2.342</v>
      </c>
      <c r="N44" s="67">
        <v>3.091</v>
      </c>
      <c r="O44" s="67">
        <v>3.771</v>
      </c>
      <c r="P44" s="160">
        <v>4.873</v>
      </c>
      <c r="Q44" s="67">
        <v>3.492</v>
      </c>
      <c r="R44" s="67">
        <v>4.171</v>
      </c>
      <c r="S44" s="67">
        <v>4.235</v>
      </c>
      <c r="T44" s="67">
        <v>4.209</v>
      </c>
      <c r="U44" s="67">
        <v>4.482</v>
      </c>
      <c r="V44" s="67">
        <v>4.03</v>
      </c>
      <c r="W44" s="67">
        <v>3.919</v>
      </c>
      <c r="X44" s="67">
        <v>2.941</v>
      </c>
      <c r="Y44" s="67">
        <v>3.029</v>
      </c>
      <c r="Z44" s="67">
        <v>3.505</v>
      </c>
      <c r="AA44" s="67">
        <v>3.691</v>
      </c>
      <c r="AB44" s="160">
        <v>5.167</v>
      </c>
      <c r="AC44" s="67">
        <v>4.935</v>
      </c>
      <c r="AD44" s="67">
        <v>3.729</v>
      </c>
      <c r="AE44" s="67">
        <v>4.226</v>
      </c>
      <c r="AF44" s="67">
        <v>4.761</v>
      </c>
      <c r="AG44" s="67">
        <v>4.104</v>
      </c>
      <c r="AH44" s="67">
        <v>4.146</v>
      </c>
      <c r="AI44" s="67">
        <v>3.493</v>
      </c>
      <c r="AJ44" s="67">
        <v>3.014</v>
      </c>
      <c r="AK44" s="67">
        <v>3.102</v>
      </c>
      <c r="AL44" s="67">
        <v>3.672</v>
      </c>
      <c r="AM44" s="67">
        <v>3.476</v>
      </c>
      <c r="AN44" s="69">
        <v>4.46</v>
      </c>
      <c r="AO44" s="67">
        <v>5.523</v>
      </c>
      <c r="AP44" s="67">
        <v>3.789</v>
      </c>
      <c r="AQ44" s="65">
        <v>3.957</v>
      </c>
      <c r="AR44" s="65">
        <v>4.275</v>
      </c>
      <c r="AS44" s="65">
        <v>4.97</v>
      </c>
      <c r="AT44" s="65">
        <v>4.91</v>
      </c>
      <c r="AU44" s="65">
        <v>4.411</v>
      </c>
      <c r="AV44" s="67">
        <v>3.536</v>
      </c>
      <c r="AW44" s="67">
        <v>3.503</v>
      </c>
      <c r="AX44" s="67">
        <v>3.969</v>
      </c>
      <c r="AY44" s="177">
        <v>3.973</v>
      </c>
      <c r="AZ44" s="69">
        <v>5.32</v>
      </c>
      <c r="BA44" s="67">
        <v>4.359</v>
      </c>
      <c r="BB44" s="67">
        <v>5.175</v>
      </c>
      <c r="BC44" s="67">
        <v>5</v>
      </c>
      <c r="BD44" s="65">
        <v>4.173</v>
      </c>
      <c r="BE44" s="65">
        <v>4.319</v>
      </c>
      <c r="BF44" s="65">
        <v>4.708</v>
      </c>
      <c r="BG44" s="65">
        <v>4.278</v>
      </c>
      <c r="BH44" s="65">
        <v>3.093</v>
      </c>
      <c r="BI44" s="67">
        <v>2.846</v>
      </c>
      <c r="BJ44" s="67">
        <v>3.522</v>
      </c>
      <c r="BK44" s="177">
        <v>3.71</v>
      </c>
      <c r="BL44" s="69">
        <v>5.012</v>
      </c>
      <c r="BM44" s="65">
        <v>6.231</v>
      </c>
      <c r="BN44" s="67">
        <v>4.30086788756</v>
      </c>
      <c r="BO44" s="67">
        <v>4.56</v>
      </c>
      <c r="BP44" s="67">
        <v>4.322</v>
      </c>
      <c r="BQ44" s="65">
        <v>4.298</v>
      </c>
      <c r="BR44" s="67">
        <v>4.423</v>
      </c>
      <c r="BS44" s="67">
        <v>4.593</v>
      </c>
      <c r="BT44" s="67">
        <v>2.962</v>
      </c>
      <c r="BU44" s="67">
        <v>2.906</v>
      </c>
      <c r="BV44" s="67">
        <v>3.631</v>
      </c>
      <c r="BW44" s="65">
        <v>3.838</v>
      </c>
      <c r="BX44" s="67">
        <v>4.796</v>
      </c>
      <c r="BY44" s="67">
        <v>5.947</v>
      </c>
      <c r="BZ44" s="65">
        <v>5.264</v>
      </c>
      <c r="CA44" s="67">
        <v>5.015</v>
      </c>
      <c r="CB44" s="67">
        <v>5.46930254938</v>
      </c>
      <c r="CC44" s="181">
        <v>5.49870093852</v>
      </c>
      <c r="CD44" s="67">
        <v>5.711</v>
      </c>
      <c r="CE44" s="65">
        <v>5.025</v>
      </c>
      <c r="CF44" s="65">
        <v>3.296</v>
      </c>
      <c r="CG44" s="67">
        <v>3.294</v>
      </c>
      <c r="CH44" s="67">
        <v>3.50630515342</v>
      </c>
      <c r="CI44" s="67">
        <v>3.8626877967</v>
      </c>
      <c r="CJ44" s="67">
        <v>5.7061038177</v>
      </c>
      <c r="CK44" s="65">
        <v>5.156</v>
      </c>
      <c r="CL44" s="67">
        <v>5.25396714542</v>
      </c>
      <c r="CM44" s="67">
        <v>5.649</v>
      </c>
      <c r="CN44" s="67">
        <v>5.77903673996</v>
      </c>
      <c r="CO44" s="67">
        <v>6.04070341746</v>
      </c>
      <c r="CP44" s="65">
        <v>5.7556</v>
      </c>
      <c r="CQ44" s="67">
        <v>4.692</v>
      </c>
      <c r="CR44" s="67">
        <v>3.47134797748</v>
      </c>
      <c r="CS44" s="67">
        <v>3.12203810863</v>
      </c>
      <c r="CT44" s="182">
        <v>3.57062557122</v>
      </c>
      <c r="CU44" s="67">
        <v>3.66124837494</v>
      </c>
      <c r="CV44" s="67">
        <v>4.72888977444</v>
      </c>
      <c r="CW44" s="67">
        <v>5.77449811802</v>
      </c>
      <c r="CX44" s="67">
        <v>6.2949</v>
      </c>
      <c r="CY44" s="67">
        <v>6.53401600753</v>
      </c>
      <c r="CZ44" s="67">
        <v>6.43112151376004</v>
      </c>
      <c r="DA44" s="181">
        <v>6.28815049635999</v>
      </c>
      <c r="DB44" s="67">
        <v>5.67613192212002</v>
      </c>
      <c r="DC44" s="182">
        <v>4.81438352238</v>
      </c>
      <c r="DD44" s="67">
        <v>3.18112242787999</v>
      </c>
      <c r="DE44" s="67">
        <v>3.23034688472799</v>
      </c>
      <c r="DF44" s="158">
        <v>3.72910273196</v>
      </c>
      <c r="DG44" s="67">
        <v>3.480794647144</v>
      </c>
      <c r="DH44" s="67">
        <v>4.41133049832113</v>
      </c>
      <c r="DI44" s="65">
        <v>6.10682813705999</v>
      </c>
      <c r="DJ44" s="67">
        <v>3.63288485017088</v>
      </c>
      <c r="DK44" s="65">
        <v>5.489361833072</v>
      </c>
      <c r="DL44" s="65">
        <v>6.28457933518</v>
      </c>
      <c r="DM44" s="65">
        <v>6.3267280347</v>
      </c>
      <c r="DN44" s="65">
        <v>6.5690093292</v>
      </c>
      <c r="DO44" s="65">
        <v>6.1593735036</v>
      </c>
      <c r="DP44" s="65">
        <v>3.54782980864</v>
      </c>
      <c r="DQ44" s="65">
        <v>3.23217643634</v>
      </c>
      <c r="DR44" s="65">
        <v>3.53155057966</v>
      </c>
      <c r="DS44" s="65">
        <v>3.76870988098</v>
      </c>
      <c r="DT44" s="65"/>
      <c r="DU44" s="65"/>
      <c r="DV44" s="65"/>
      <c r="DW44" s="65"/>
      <c r="DX44" s="65"/>
      <c r="DY44" s="65"/>
      <c r="DZ44" s="65"/>
      <c r="EA44" s="65"/>
      <c r="EB44" s="65"/>
      <c r="EC44" s="65"/>
      <c r="ED44" s="65"/>
      <c r="EE44" s="65"/>
    </row>
    <row r="45" ht="19.5" hidden="1" customHeight="1" spans="1:135">
      <c r="A45" s="65">
        <v>8</v>
      </c>
      <c r="B45" s="66" t="s">
        <v>639</v>
      </c>
      <c r="C45" s="157"/>
      <c r="D45" s="158">
        <v>4.313</v>
      </c>
      <c r="E45" s="67">
        <v>5.67</v>
      </c>
      <c r="F45" s="67">
        <v>5.628</v>
      </c>
      <c r="G45" s="67">
        <v>5.636</v>
      </c>
      <c r="H45" s="67">
        <v>5.661</v>
      </c>
      <c r="I45" s="67">
        <v>5.329</v>
      </c>
      <c r="J45" s="67">
        <v>5.045</v>
      </c>
      <c r="K45" s="67">
        <v>5.321</v>
      </c>
      <c r="L45" s="67">
        <v>3.645</v>
      </c>
      <c r="M45" s="67">
        <v>3.948</v>
      </c>
      <c r="N45" s="67">
        <v>3.996</v>
      </c>
      <c r="O45" s="67">
        <v>4.483</v>
      </c>
      <c r="P45" s="158">
        <v>6.67</v>
      </c>
      <c r="Q45" s="67">
        <v>6.99</v>
      </c>
      <c r="R45" s="67">
        <v>8.321</v>
      </c>
      <c r="S45" s="67">
        <v>7.57</v>
      </c>
      <c r="T45" s="67">
        <v>7.274</v>
      </c>
      <c r="U45" s="67">
        <v>7.614</v>
      </c>
      <c r="V45" s="67">
        <v>7.394</v>
      </c>
      <c r="W45" s="67">
        <v>6.73</v>
      </c>
      <c r="X45" s="67">
        <v>5.017</v>
      </c>
      <c r="Y45" s="67">
        <v>5.279</v>
      </c>
      <c r="Z45" s="67">
        <v>5.523</v>
      </c>
      <c r="AA45" s="67">
        <v>5.467</v>
      </c>
      <c r="AB45" s="158">
        <v>7.391</v>
      </c>
      <c r="AC45" s="67">
        <v>7.54</v>
      </c>
      <c r="AD45" s="67">
        <v>6.866</v>
      </c>
      <c r="AE45" s="126">
        <v>8.007</v>
      </c>
      <c r="AF45" s="67">
        <v>8.546</v>
      </c>
      <c r="AG45" s="67">
        <v>8.329</v>
      </c>
      <c r="AH45" s="67">
        <v>8.127</v>
      </c>
      <c r="AI45" s="67">
        <v>7.456</v>
      </c>
      <c r="AJ45" s="67">
        <v>5.404</v>
      </c>
      <c r="AK45" s="67">
        <v>5.357</v>
      </c>
      <c r="AL45" s="67">
        <v>6.102</v>
      </c>
      <c r="AM45" s="67">
        <v>5.312</v>
      </c>
      <c r="AN45" s="69">
        <v>7.072</v>
      </c>
      <c r="AO45" s="67">
        <v>8.983</v>
      </c>
      <c r="AP45" s="67">
        <v>9.373</v>
      </c>
      <c r="AQ45" s="65"/>
      <c r="AR45" s="65"/>
      <c r="AS45" s="65"/>
      <c r="AT45" s="65"/>
      <c r="AU45" s="65">
        <v>3.645</v>
      </c>
      <c r="AV45" s="65">
        <v>2.795</v>
      </c>
      <c r="AW45" s="65"/>
      <c r="AX45" s="65"/>
      <c r="AY45" s="177">
        <v>3.519</v>
      </c>
      <c r="AZ45" s="65"/>
      <c r="BA45" s="65"/>
      <c r="BB45" s="65"/>
      <c r="BC45" s="67"/>
      <c r="BD45" s="65"/>
      <c r="BE45" s="65"/>
      <c r="BF45" s="65"/>
      <c r="BG45" s="65"/>
      <c r="BH45" s="65"/>
      <c r="BI45" s="65"/>
      <c r="BJ45" s="65"/>
      <c r="BK45" s="177"/>
      <c r="BL45" s="65"/>
      <c r="BM45" s="65">
        <v>6.816</v>
      </c>
      <c r="BN45" s="67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181"/>
      <c r="CD45" s="65"/>
      <c r="CE45" s="65"/>
      <c r="CF45" s="65"/>
      <c r="CG45" s="65"/>
      <c r="CH45" s="65"/>
      <c r="CI45" s="65"/>
      <c r="CJ45" s="67"/>
      <c r="CK45" s="65"/>
      <c r="CL45" s="67"/>
      <c r="CM45" s="65"/>
      <c r="CN45" s="67"/>
      <c r="CO45" s="67"/>
      <c r="CP45" s="65"/>
      <c r="CQ45" s="65"/>
      <c r="CR45" s="67"/>
      <c r="CS45" s="67"/>
      <c r="CT45" s="182"/>
      <c r="CU45" s="65"/>
      <c r="CV45" s="183"/>
      <c r="CW45" s="183"/>
      <c r="CX45" s="62"/>
      <c r="CY45" s="79"/>
      <c r="CZ45" s="62"/>
      <c r="DA45" s="62">
        <v>7.42126652805799</v>
      </c>
      <c r="DB45" s="67">
        <v>6.6689998855529</v>
      </c>
      <c r="DC45" s="183"/>
      <c r="DD45" s="62"/>
      <c r="DE45" s="62"/>
      <c r="DF45" s="62"/>
      <c r="DG45" s="67"/>
      <c r="DH45" s="67"/>
      <c r="DI45" s="65"/>
      <c r="DJ45" s="65"/>
      <c r="DK45" s="65"/>
      <c r="DL45" s="65">
        <v>7.649392168323</v>
      </c>
      <c r="DM45" s="65"/>
      <c r="DN45" s="65"/>
      <c r="DO45" s="65"/>
      <c r="DP45" s="65"/>
      <c r="DQ45" s="65"/>
      <c r="DR45" s="65"/>
      <c r="DS45" s="65"/>
      <c r="DT45" s="65"/>
      <c r="DU45" s="65"/>
      <c r="DV45" s="65"/>
      <c r="DW45" s="65"/>
      <c r="DX45" s="65"/>
      <c r="DY45" s="65"/>
      <c r="DZ45" s="65"/>
      <c r="EA45" s="65"/>
      <c r="EB45" s="65"/>
      <c r="EC45" s="65"/>
      <c r="ED45" s="65"/>
      <c r="EE45" s="65"/>
    </row>
    <row r="46" ht="19.5" customHeight="1" spans="1:135">
      <c r="A46" s="65">
        <v>9</v>
      </c>
      <c r="B46" s="66" t="s">
        <v>642</v>
      </c>
      <c r="C46" s="159"/>
      <c r="D46" s="160">
        <v>3.626</v>
      </c>
      <c r="E46" s="67">
        <v>4.177</v>
      </c>
      <c r="F46" s="67">
        <v>4.54</v>
      </c>
      <c r="G46" s="67">
        <v>4.569</v>
      </c>
      <c r="H46" s="67">
        <v>4.359</v>
      </c>
      <c r="I46" s="67">
        <v>4.619</v>
      </c>
      <c r="J46" s="67">
        <v>4.372</v>
      </c>
      <c r="K46" s="67">
        <v>4.526</v>
      </c>
      <c r="L46" s="67">
        <v>2.826</v>
      </c>
      <c r="M46" s="67">
        <v>2.919</v>
      </c>
      <c r="N46" s="67">
        <v>3.101</v>
      </c>
      <c r="O46" s="67">
        <v>3.022</v>
      </c>
      <c r="P46" s="160">
        <v>4.045</v>
      </c>
      <c r="Q46" s="67">
        <v>4.435</v>
      </c>
      <c r="R46" s="67">
        <v>5.14</v>
      </c>
      <c r="S46" s="67">
        <v>5.331</v>
      </c>
      <c r="T46" s="67">
        <v>5.014</v>
      </c>
      <c r="U46" s="67">
        <v>5.405</v>
      </c>
      <c r="V46" s="67">
        <v>4.82</v>
      </c>
      <c r="W46" s="67">
        <v>4.447</v>
      </c>
      <c r="X46" s="67">
        <v>3.154</v>
      </c>
      <c r="Y46" s="67">
        <v>3.263</v>
      </c>
      <c r="Z46" s="67">
        <v>3.361</v>
      </c>
      <c r="AA46" s="67">
        <v>3.028</v>
      </c>
      <c r="AB46" s="160">
        <v>4.096</v>
      </c>
      <c r="AC46" s="67">
        <v>4.405</v>
      </c>
      <c r="AD46" s="67">
        <v>3.912</v>
      </c>
      <c r="AE46" s="67">
        <v>4.475</v>
      </c>
      <c r="AF46" s="67">
        <v>4.827</v>
      </c>
      <c r="AG46" s="67">
        <v>4.52</v>
      </c>
      <c r="AH46" s="67">
        <v>4.464</v>
      </c>
      <c r="AI46" s="67">
        <v>4.118</v>
      </c>
      <c r="AJ46" s="67">
        <v>3.428</v>
      </c>
      <c r="AK46" s="67">
        <v>3.681</v>
      </c>
      <c r="AL46" s="67">
        <v>3.982</v>
      </c>
      <c r="AM46" s="67">
        <v>3.6</v>
      </c>
      <c r="AN46" s="69">
        <v>4.781</v>
      </c>
      <c r="AO46" s="67">
        <v>6.071</v>
      </c>
      <c r="AP46" s="67">
        <v>5.699</v>
      </c>
      <c r="AQ46" s="65">
        <v>5.52</v>
      </c>
      <c r="AR46" s="65">
        <v>4.728</v>
      </c>
      <c r="AS46" s="65">
        <v>4.592</v>
      </c>
      <c r="AT46" s="65">
        <v>4.682</v>
      </c>
      <c r="AU46" s="65">
        <v>3.645</v>
      </c>
      <c r="AV46" s="67">
        <v>2.795</v>
      </c>
      <c r="AW46" s="65">
        <v>4.04</v>
      </c>
      <c r="AX46" s="65">
        <v>4.053</v>
      </c>
      <c r="AY46" s="177">
        <v>3.519</v>
      </c>
      <c r="AZ46" s="69">
        <v>4.576</v>
      </c>
      <c r="BA46" s="67">
        <v>5.11</v>
      </c>
      <c r="BB46" s="65">
        <v>6.323</v>
      </c>
      <c r="BC46" s="67">
        <v>6.131</v>
      </c>
      <c r="BD46" s="65">
        <v>5.763</v>
      </c>
      <c r="BE46" s="65">
        <v>6.545</v>
      </c>
      <c r="BF46" s="65">
        <v>6.001</v>
      </c>
      <c r="BG46" s="65">
        <v>5.815</v>
      </c>
      <c r="BH46" s="65">
        <v>3.707</v>
      </c>
      <c r="BI46" s="65">
        <v>3.531</v>
      </c>
      <c r="BJ46" s="65">
        <v>3.91</v>
      </c>
      <c r="BK46" s="177">
        <v>3.972</v>
      </c>
      <c r="BL46" s="69">
        <v>5.351</v>
      </c>
      <c r="BM46" s="65">
        <v>6.871</v>
      </c>
      <c r="BN46" s="67">
        <v>6.5197999028</v>
      </c>
      <c r="BO46" s="65">
        <v>6.559</v>
      </c>
      <c r="BP46" s="65">
        <v>6.313</v>
      </c>
      <c r="BQ46" s="67">
        <v>6.291</v>
      </c>
      <c r="BR46" s="65">
        <v>6.597</v>
      </c>
      <c r="BS46" s="65">
        <v>6.551</v>
      </c>
      <c r="BT46" s="67">
        <v>3.942</v>
      </c>
      <c r="BU46" s="67">
        <v>3.776</v>
      </c>
      <c r="BV46" s="65">
        <v>4.265</v>
      </c>
      <c r="BW46" s="65">
        <v>3.604</v>
      </c>
      <c r="BX46" s="65">
        <v>5.048</v>
      </c>
      <c r="BY46" s="65">
        <v>6.253</v>
      </c>
      <c r="BZ46" s="65">
        <v>6.745</v>
      </c>
      <c r="CA46" s="65">
        <v>6.779</v>
      </c>
      <c r="CB46" s="67">
        <v>6.65736304471001</v>
      </c>
      <c r="CC46" s="181">
        <v>6.58625917717</v>
      </c>
      <c r="CD46" s="65">
        <v>7.041</v>
      </c>
      <c r="CE46" s="65">
        <v>5.954</v>
      </c>
      <c r="CF46" s="65">
        <v>2.911</v>
      </c>
      <c r="CG46" s="65">
        <v>2.849</v>
      </c>
      <c r="CH46" s="67">
        <v>3.943</v>
      </c>
      <c r="CI46" s="67">
        <v>3.416016296137</v>
      </c>
      <c r="CJ46" s="67">
        <v>5.46458113834999</v>
      </c>
      <c r="CK46" s="65">
        <v>5.831</v>
      </c>
      <c r="CL46" s="67">
        <v>6.49899833204901</v>
      </c>
      <c r="CM46" s="65">
        <v>7.098</v>
      </c>
      <c r="CN46" s="67">
        <v>6.864640363166</v>
      </c>
      <c r="CO46" s="67">
        <v>6.97422900866539</v>
      </c>
      <c r="CP46" s="65">
        <v>6.658</v>
      </c>
      <c r="CQ46" s="65">
        <v>5.571</v>
      </c>
      <c r="CR46" s="67">
        <v>3.7754427257958</v>
      </c>
      <c r="CS46" s="67">
        <v>3.446</v>
      </c>
      <c r="CT46" s="182">
        <v>3.50966496174901</v>
      </c>
      <c r="CU46" s="67">
        <v>3.13117052442649</v>
      </c>
      <c r="CV46" s="182">
        <v>4.664375104552</v>
      </c>
      <c r="CW46" s="182">
        <v>6.3</v>
      </c>
      <c r="CX46" s="65">
        <v>7.982</v>
      </c>
      <c r="CY46" s="67">
        <v>7.9175136780767</v>
      </c>
      <c r="CZ46" s="67">
        <v>7.5415295076494</v>
      </c>
      <c r="DA46" s="65">
        <v>7.421</v>
      </c>
      <c r="DB46" s="65">
        <v>6.6689998855529</v>
      </c>
      <c r="DC46" s="182">
        <v>5.84</v>
      </c>
      <c r="DD46" s="67">
        <v>3.6443526987224</v>
      </c>
      <c r="DE46" s="67">
        <v>3.4678</v>
      </c>
      <c r="DF46" s="158">
        <v>3.6754150026736</v>
      </c>
      <c r="DG46" s="67">
        <v>3.3519286931068</v>
      </c>
      <c r="DH46" s="67">
        <v>4.40271542142876</v>
      </c>
      <c r="DI46" s="65">
        <v>6.01778189427841</v>
      </c>
      <c r="DJ46" s="67">
        <v>5.18427719979834</v>
      </c>
      <c r="DK46" s="65">
        <v>6.4878783520771</v>
      </c>
      <c r="DL46" s="65">
        <v>7.649392168323</v>
      </c>
      <c r="DM46" s="185">
        <v>7.21414345477105</v>
      </c>
      <c r="DN46" s="65">
        <v>7.69314711390685</v>
      </c>
      <c r="DO46" s="65">
        <v>7.4468853370253</v>
      </c>
      <c r="DP46" s="65">
        <v>3.9516375945615</v>
      </c>
      <c r="DQ46" s="65">
        <v>3.6749014849508</v>
      </c>
      <c r="DR46" s="65">
        <v>3.7220458970373</v>
      </c>
      <c r="DS46" s="65">
        <v>3.55219187585429</v>
      </c>
      <c r="DT46" s="65"/>
      <c r="DU46" s="65"/>
      <c r="DV46" s="65"/>
      <c r="DW46" s="65"/>
      <c r="DX46" s="65"/>
      <c r="DY46" s="65"/>
      <c r="DZ46" s="65"/>
      <c r="EA46" s="65"/>
      <c r="EB46" s="65"/>
      <c r="EC46" s="65"/>
      <c r="ED46" s="65"/>
      <c r="EE46" s="65"/>
    </row>
    <row r="47" ht="19.5" hidden="1" customHeight="1" spans="1:135">
      <c r="A47" s="65">
        <v>10</v>
      </c>
      <c r="B47" s="66" t="s">
        <v>641</v>
      </c>
      <c r="C47" s="159"/>
      <c r="D47" s="160">
        <v>4.074</v>
      </c>
      <c r="E47" s="67">
        <v>4.454</v>
      </c>
      <c r="F47" s="67">
        <v>4.774</v>
      </c>
      <c r="G47" s="67">
        <v>4.718</v>
      </c>
      <c r="H47" s="67">
        <v>5.015</v>
      </c>
      <c r="I47" s="67">
        <v>5.048</v>
      </c>
      <c r="J47" s="67">
        <v>4.778</v>
      </c>
      <c r="K47" s="67">
        <v>4.805</v>
      </c>
      <c r="L47" s="67">
        <v>3.159</v>
      </c>
      <c r="M47" s="67">
        <v>3.148</v>
      </c>
      <c r="N47" s="67">
        <v>3.484</v>
      </c>
      <c r="O47" s="67">
        <v>3.339</v>
      </c>
      <c r="P47" s="160">
        <v>4.417</v>
      </c>
      <c r="Q47" s="67">
        <v>4.203</v>
      </c>
      <c r="R47" s="67">
        <v>5.383</v>
      </c>
      <c r="S47" s="67">
        <v>5.229</v>
      </c>
      <c r="T47" s="67">
        <v>5.53</v>
      </c>
      <c r="U47" s="67">
        <v>5.864</v>
      </c>
      <c r="V47" s="67">
        <v>4.796</v>
      </c>
      <c r="W47" s="67">
        <v>4.158</v>
      </c>
      <c r="X47" s="67">
        <v>3.112</v>
      </c>
      <c r="Y47" s="67">
        <v>3.251</v>
      </c>
      <c r="Z47" s="67">
        <v>3.44</v>
      </c>
      <c r="AA47" s="67">
        <v>3.183</v>
      </c>
      <c r="AB47" s="160">
        <v>4.642</v>
      </c>
      <c r="AC47" s="67">
        <v>5.088</v>
      </c>
      <c r="AD47" s="67">
        <v>4.836</v>
      </c>
      <c r="AE47" s="67">
        <v>5.482</v>
      </c>
      <c r="AF47" s="67">
        <v>5.8</v>
      </c>
      <c r="AG47" s="67">
        <v>5.449</v>
      </c>
      <c r="AH47" s="67">
        <v>5.335</v>
      </c>
      <c r="AI47" s="67">
        <v>4.791</v>
      </c>
      <c r="AJ47" s="67">
        <v>3.527</v>
      </c>
      <c r="AK47" s="67">
        <v>3.575</v>
      </c>
      <c r="AL47" s="67">
        <v>3.794</v>
      </c>
      <c r="AM47" s="67">
        <v>3.509</v>
      </c>
      <c r="AN47" s="69">
        <v>4.711</v>
      </c>
      <c r="AO47" s="67">
        <v>6.476</v>
      </c>
      <c r="AP47" s="67">
        <v>6.129</v>
      </c>
      <c r="AQ47" s="65"/>
      <c r="AR47" s="65"/>
      <c r="AS47" s="65"/>
      <c r="AT47" s="65"/>
      <c r="AU47" s="65"/>
      <c r="AV47" s="65"/>
      <c r="AW47" s="65"/>
      <c r="AX47" s="65"/>
      <c r="AY47" s="177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177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7"/>
      <c r="CS47" s="67"/>
      <c r="CT47" s="65"/>
      <c r="CU47" s="65"/>
      <c r="CV47" s="62"/>
      <c r="CW47" s="62"/>
      <c r="CX47" s="62"/>
      <c r="CY47" s="62"/>
      <c r="CZ47" s="62"/>
      <c r="DA47" s="62"/>
      <c r="DB47" s="62"/>
      <c r="DC47" s="62"/>
      <c r="DD47" s="62"/>
      <c r="DE47" s="62"/>
      <c r="DF47" s="62"/>
      <c r="DG47" s="67"/>
      <c r="DH47" s="67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/>
      <c r="DU47" s="65"/>
      <c r="DV47" s="65"/>
      <c r="DW47" s="65"/>
      <c r="DX47" s="65"/>
      <c r="DY47" s="65"/>
      <c r="DZ47" s="65"/>
      <c r="EA47" s="65"/>
      <c r="EB47" s="65"/>
      <c r="EC47" s="65"/>
      <c r="ED47" s="65"/>
      <c r="EE47" s="65"/>
    </row>
    <row r="48" ht="19.5" customHeight="1" spans="1:135">
      <c r="A48" s="74" t="s">
        <v>792</v>
      </c>
      <c r="B48" s="35"/>
      <c r="C48" s="161"/>
      <c r="D48" s="165">
        <f t="shared" ref="D48:DS48" si="5">D41+D42+D43+D44+D46</f>
        <v>14.179</v>
      </c>
      <c r="E48" s="165">
        <f t="shared" si="5"/>
        <v>13.535</v>
      </c>
      <c r="F48" s="165">
        <f t="shared" si="5"/>
        <v>13.548</v>
      </c>
      <c r="G48" s="165">
        <f t="shared" si="5"/>
        <v>14.164</v>
      </c>
      <c r="H48" s="165">
        <f t="shared" si="5"/>
        <v>14.156</v>
      </c>
      <c r="I48" s="165">
        <f t="shared" si="5"/>
        <v>14.033</v>
      </c>
      <c r="J48" s="165">
        <f t="shared" si="5"/>
        <v>13.391</v>
      </c>
      <c r="K48" s="165">
        <f t="shared" si="5"/>
        <v>13.503</v>
      </c>
      <c r="L48" s="165">
        <f t="shared" si="5"/>
        <v>9.674</v>
      </c>
      <c r="M48" s="165">
        <f t="shared" si="5"/>
        <v>10.376</v>
      </c>
      <c r="N48" s="165">
        <f t="shared" si="5"/>
        <v>12.118</v>
      </c>
      <c r="O48" s="165">
        <f t="shared" si="5"/>
        <v>13.055</v>
      </c>
      <c r="P48" s="165">
        <f t="shared" si="5"/>
        <v>16.433</v>
      </c>
      <c r="Q48" s="165">
        <f t="shared" si="5"/>
        <v>14.663</v>
      </c>
      <c r="R48" s="165">
        <f t="shared" si="5"/>
        <v>17.278</v>
      </c>
      <c r="S48" s="165">
        <f t="shared" si="5"/>
        <v>17.897</v>
      </c>
      <c r="T48" s="165">
        <f t="shared" si="5"/>
        <v>17.466</v>
      </c>
      <c r="U48" s="165">
        <f t="shared" si="5"/>
        <v>18.653</v>
      </c>
      <c r="V48" s="165">
        <f t="shared" si="5"/>
        <v>16.499</v>
      </c>
      <c r="W48" s="165">
        <f t="shared" si="5"/>
        <v>15.31</v>
      </c>
      <c r="X48" s="165">
        <f t="shared" si="5"/>
        <v>11.303</v>
      </c>
      <c r="Y48" s="165">
        <f t="shared" si="5"/>
        <v>11.765</v>
      </c>
      <c r="Z48" s="165">
        <f t="shared" si="5"/>
        <v>12.751</v>
      </c>
      <c r="AA48" s="165">
        <f t="shared" si="5"/>
        <v>12.205</v>
      </c>
      <c r="AB48" s="165">
        <f t="shared" si="5"/>
        <v>16.636</v>
      </c>
      <c r="AC48" s="165">
        <f t="shared" si="5"/>
        <v>17.065</v>
      </c>
      <c r="AD48" s="165">
        <f t="shared" si="5"/>
        <v>14.697</v>
      </c>
      <c r="AE48" s="165">
        <f t="shared" si="5"/>
        <v>16.879</v>
      </c>
      <c r="AF48" s="165">
        <f t="shared" si="5"/>
        <v>18.676</v>
      </c>
      <c r="AG48" s="165">
        <f t="shared" si="5"/>
        <v>18.862</v>
      </c>
      <c r="AH48" s="165">
        <f t="shared" si="5"/>
        <v>17.834</v>
      </c>
      <c r="AI48" s="165">
        <f t="shared" si="5"/>
        <v>15.081</v>
      </c>
      <c r="AJ48" s="165">
        <f t="shared" si="5"/>
        <v>11.46</v>
      </c>
      <c r="AK48" s="165">
        <f t="shared" si="5"/>
        <v>13.262</v>
      </c>
      <c r="AL48" s="165">
        <f t="shared" si="5"/>
        <v>14.757</v>
      </c>
      <c r="AM48" s="165">
        <f t="shared" si="5"/>
        <v>13.613</v>
      </c>
      <c r="AN48" s="165">
        <f t="shared" si="5"/>
        <v>17.688</v>
      </c>
      <c r="AO48" s="165">
        <f t="shared" si="5"/>
        <v>23.416</v>
      </c>
      <c r="AP48" s="165">
        <f t="shared" si="5"/>
        <v>19.675</v>
      </c>
      <c r="AQ48" s="165">
        <f t="shared" si="5"/>
        <v>18.811</v>
      </c>
      <c r="AR48" s="165">
        <f t="shared" si="5"/>
        <v>18.815</v>
      </c>
      <c r="AS48" s="165">
        <f t="shared" si="5"/>
        <v>19.094</v>
      </c>
      <c r="AT48" s="165">
        <f t="shared" si="5"/>
        <v>18.521</v>
      </c>
      <c r="AU48" s="144">
        <f t="shared" si="5"/>
        <v>16.263</v>
      </c>
      <c r="AV48" s="134">
        <f t="shared" si="5"/>
        <v>12.512</v>
      </c>
      <c r="AW48" s="134">
        <f t="shared" si="5"/>
        <v>13.735</v>
      </c>
      <c r="AX48" s="134">
        <f t="shared" si="5"/>
        <v>14.825</v>
      </c>
      <c r="AY48" s="178">
        <f t="shared" si="5"/>
        <v>14.385</v>
      </c>
      <c r="AZ48" s="179">
        <f t="shared" si="5"/>
        <v>18.697</v>
      </c>
      <c r="BA48" s="179">
        <f t="shared" si="5"/>
        <v>17.603</v>
      </c>
      <c r="BB48" s="179">
        <f t="shared" si="5"/>
        <v>21.582</v>
      </c>
      <c r="BC48" s="179">
        <f t="shared" si="5"/>
        <v>21.005</v>
      </c>
      <c r="BD48" s="178">
        <f t="shared" si="5"/>
        <v>19.165</v>
      </c>
      <c r="BE48" s="178">
        <f t="shared" si="5"/>
        <v>20.681</v>
      </c>
      <c r="BF48" s="178">
        <f t="shared" si="5"/>
        <v>20.076</v>
      </c>
      <c r="BG48" s="178">
        <f t="shared" si="5"/>
        <v>19.185</v>
      </c>
      <c r="BH48" s="178">
        <f t="shared" si="5"/>
        <v>12.928</v>
      </c>
      <c r="BI48" s="179">
        <f t="shared" si="5"/>
        <v>12.358</v>
      </c>
      <c r="BJ48" s="179">
        <f t="shared" si="5"/>
        <v>14.358</v>
      </c>
      <c r="BK48" s="179">
        <f t="shared" si="5"/>
        <v>14.651</v>
      </c>
      <c r="BL48" s="179">
        <f t="shared" si="5"/>
        <v>19.62</v>
      </c>
      <c r="BM48" s="179">
        <f t="shared" si="5"/>
        <v>24.248</v>
      </c>
      <c r="BN48" s="179">
        <f t="shared" si="5"/>
        <v>20.174879159025</v>
      </c>
      <c r="BO48" s="179">
        <f t="shared" si="5"/>
        <v>21.285</v>
      </c>
      <c r="BP48" s="179">
        <f t="shared" si="5"/>
        <v>20.886</v>
      </c>
      <c r="BQ48" s="179">
        <f t="shared" si="5"/>
        <v>20.033</v>
      </c>
      <c r="BR48" s="179">
        <f t="shared" si="5"/>
        <v>21.351</v>
      </c>
      <c r="BS48" s="179">
        <f t="shared" si="5"/>
        <v>21.117</v>
      </c>
      <c r="BT48" s="179">
        <f t="shared" si="5"/>
        <v>13.191</v>
      </c>
      <c r="BU48" s="179">
        <f t="shared" si="5"/>
        <v>13.041</v>
      </c>
      <c r="BV48" s="179">
        <f t="shared" si="5"/>
        <v>15.036</v>
      </c>
      <c r="BW48" s="179">
        <f t="shared" si="5"/>
        <v>14.338</v>
      </c>
      <c r="BX48" s="179">
        <f t="shared" si="5"/>
        <v>18.73</v>
      </c>
      <c r="BY48" s="179">
        <f t="shared" si="5"/>
        <v>22.324</v>
      </c>
      <c r="BZ48" s="179">
        <f t="shared" si="5"/>
        <v>22.094</v>
      </c>
      <c r="CA48" s="179">
        <f t="shared" si="5"/>
        <v>21.975</v>
      </c>
      <c r="CB48" s="179">
        <f t="shared" si="5"/>
        <v>22.3790269567</v>
      </c>
      <c r="CC48" s="179">
        <f t="shared" si="5"/>
        <v>22.3760118658</v>
      </c>
      <c r="CD48" s="179">
        <f t="shared" si="5"/>
        <v>23.634</v>
      </c>
      <c r="CE48" s="179">
        <f t="shared" si="5"/>
        <v>20.408</v>
      </c>
      <c r="CF48" s="179">
        <f t="shared" si="5"/>
        <v>11.677</v>
      </c>
      <c r="CG48" s="179">
        <f t="shared" si="5"/>
        <v>11.60649935536</v>
      </c>
      <c r="CH48" s="179">
        <f t="shared" si="5"/>
        <v>13.0956680614575</v>
      </c>
      <c r="CI48" s="179">
        <f t="shared" si="5"/>
        <v>14.0912981535695</v>
      </c>
      <c r="CJ48" s="179">
        <f t="shared" si="5"/>
        <v>21.556364317425</v>
      </c>
      <c r="CK48" s="179">
        <f t="shared" si="5"/>
        <v>20.315</v>
      </c>
      <c r="CL48" s="179">
        <f t="shared" si="5"/>
        <v>21.4339104283665</v>
      </c>
      <c r="CM48" s="179">
        <f t="shared" si="5"/>
        <v>24.165</v>
      </c>
      <c r="CN48" s="179">
        <f t="shared" si="5"/>
        <v>23.8607686538</v>
      </c>
      <c r="CO48" s="179">
        <f t="shared" si="5"/>
        <v>24.8483263772299</v>
      </c>
      <c r="CP48" s="179">
        <f t="shared" si="5"/>
        <v>23.7798</v>
      </c>
      <c r="CQ48" s="179">
        <f t="shared" si="5"/>
        <v>19.398</v>
      </c>
      <c r="CR48" s="179">
        <f t="shared" si="5"/>
        <v>13.6876032890303</v>
      </c>
      <c r="CS48" s="179">
        <f t="shared" si="5"/>
        <v>12.440495227313</v>
      </c>
      <c r="CT48" s="179">
        <f t="shared" si="5"/>
        <v>13.7967548273265</v>
      </c>
      <c r="CU48" s="179">
        <f t="shared" si="5"/>
        <v>13.1301310323987</v>
      </c>
      <c r="CV48" s="179">
        <f t="shared" si="5"/>
        <v>17.615808152097</v>
      </c>
      <c r="CW48" s="179">
        <f t="shared" si="5"/>
        <v>22.078489913147</v>
      </c>
      <c r="CX48" s="179">
        <f t="shared" si="5"/>
        <v>26.2392</v>
      </c>
      <c r="CY48" s="179">
        <f t="shared" si="5"/>
        <v>27.3450609845638</v>
      </c>
      <c r="CZ48" s="179">
        <f t="shared" si="5"/>
        <v>26.3192246590101</v>
      </c>
      <c r="DA48" s="179">
        <f t="shared" si="5"/>
        <v>26.0898140546745</v>
      </c>
      <c r="DB48" s="179">
        <f t="shared" si="5"/>
        <v>23.4388467815263</v>
      </c>
      <c r="DC48" s="179">
        <f t="shared" si="5"/>
        <v>19.5947144380208</v>
      </c>
      <c r="DD48" s="179">
        <f t="shared" si="5"/>
        <v>12.53650682829</v>
      </c>
      <c r="DE48" s="179">
        <f t="shared" si="5"/>
        <v>12.4984639021642</v>
      </c>
      <c r="DF48" s="179">
        <f t="shared" si="5"/>
        <v>13.80290530953</v>
      </c>
      <c r="DG48" s="134">
        <f t="shared" si="5"/>
        <v>13.6633385084715</v>
      </c>
      <c r="DH48" s="134">
        <f t="shared" si="5"/>
        <v>17.2317637716144</v>
      </c>
      <c r="DI48" s="134">
        <f t="shared" si="5"/>
        <v>23.2308016922975</v>
      </c>
      <c r="DJ48" s="134">
        <f t="shared" si="5"/>
        <v>15.4350984644388</v>
      </c>
      <c r="DK48" s="134">
        <f t="shared" si="5"/>
        <v>21.4589019499533</v>
      </c>
      <c r="DL48" s="134">
        <f t="shared" si="5"/>
        <v>26.5254913716313</v>
      </c>
      <c r="DM48" s="134">
        <f t="shared" si="5"/>
        <v>25.82762393926</v>
      </c>
      <c r="DN48" s="134">
        <f t="shared" si="5"/>
        <v>26.9775936382536</v>
      </c>
      <c r="DO48" s="134">
        <f t="shared" si="5"/>
        <v>25.7078176300914</v>
      </c>
      <c r="DP48" s="134">
        <f t="shared" si="5"/>
        <v>14.0754793517771</v>
      </c>
      <c r="DQ48" s="134">
        <f t="shared" si="5"/>
        <v>13.0961461914978</v>
      </c>
      <c r="DR48" s="134">
        <f t="shared" si="5"/>
        <v>14.1534045153713</v>
      </c>
      <c r="DS48" s="134">
        <f t="shared" si="5"/>
        <v>14.1309243322637</v>
      </c>
      <c r="DT48" s="65"/>
      <c r="DU48" s="65"/>
      <c r="DV48" s="65"/>
      <c r="DW48" s="65"/>
      <c r="DX48" s="65"/>
      <c r="DY48" s="65"/>
      <c r="DZ48" s="65"/>
      <c r="EA48" s="65"/>
      <c r="EB48" s="65"/>
      <c r="EC48" s="65"/>
      <c r="ED48" s="65"/>
      <c r="EE48" s="65"/>
    </row>
    <row r="49" ht="19.5" hidden="1" customHeight="1" spans="1:135">
      <c r="A49" s="70"/>
      <c r="B49" s="70" t="s">
        <v>6</v>
      </c>
      <c r="C49" s="70"/>
      <c r="D49" s="71">
        <f t="shared" ref="D49:AY49" si="6">SUM(D38:D47)</f>
        <v>33.898</v>
      </c>
      <c r="E49" s="71">
        <f t="shared" si="6"/>
        <v>36.692</v>
      </c>
      <c r="F49" s="71">
        <f t="shared" si="6"/>
        <v>37.62</v>
      </c>
      <c r="G49" s="71">
        <f t="shared" si="6"/>
        <v>39.27</v>
      </c>
      <c r="H49" s="71">
        <f t="shared" si="6"/>
        <v>38.555</v>
      </c>
      <c r="I49" s="71">
        <f t="shared" si="6"/>
        <v>38.03</v>
      </c>
      <c r="J49" s="71">
        <f t="shared" si="6"/>
        <v>36.196</v>
      </c>
      <c r="K49" s="71">
        <f t="shared" si="6"/>
        <v>34.964</v>
      </c>
      <c r="L49" s="71">
        <f t="shared" si="6"/>
        <v>24.934</v>
      </c>
      <c r="M49" s="71">
        <f t="shared" si="6"/>
        <v>25.508</v>
      </c>
      <c r="N49" s="71">
        <f t="shared" si="6"/>
        <v>28.598</v>
      </c>
      <c r="O49" s="71">
        <f t="shared" si="6"/>
        <v>30.15</v>
      </c>
      <c r="P49" s="71">
        <f t="shared" si="6"/>
        <v>40.178</v>
      </c>
      <c r="Q49" s="71">
        <f t="shared" si="6"/>
        <v>37.652</v>
      </c>
      <c r="R49" s="71">
        <f t="shared" si="6"/>
        <v>45.781</v>
      </c>
      <c r="S49" s="71">
        <f t="shared" si="6"/>
        <v>45.331</v>
      </c>
      <c r="T49" s="71">
        <f t="shared" si="6"/>
        <v>44.36</v>
      </c>
      <c r="U49" s="71">
        <f t="shared" si="6"/>
        <v>47.047</v>
      </c>
      <c r="V49" s="71">
        <f t="shared" si="6"/>
        <v>42.166</v>
      </c>
      <c r="W49" s="71">
        <f t="shared" si="6"/>
        <v>38.314</v>
      </c>
      <c r="X49" s="71">
        <f t="shared" si="6"/>
        <v>28.462</v>
      </c>
      <c r="Y49" s="71">
        <f t="shared" si="6"/>
        <v>29.383</v>
      </c>
      <c r="Z49" s="71">
        <f t="shared" si="6"/>
        <v>31.288</v>
      </c>
      <c r="AA49" s="71">
        <f t="shared" si="6"/>
        <v>30.042</v>
      </c>
      <c r="AB49" s="71">
        <f t="shared" si="6"/>
        <v>41.483</v>
      </c>
      <c r="AC49" s="71">
        <f t="shared" si="6"/>
        <v>43.897</v>
      </c>
      <c r="AD49" s="71">
        <f t="shared" si="6"/>
        <v>40.059</v>
      </c>
      <c r="AE49" s="71">
        <f t="shared" si="6"/>
        <v>46.294</v>
      </c>
      <c r="AF49" s="71">
        <f t="shared" si="6"/>
        <v>49.037</v>
      </c>
      <c r="AG49" s="71">
        <f t="shared" si="6"/>
        <v>47.722</v>
      </c>
      <c r="AH49" s="71">
        <f t="shared" si="6"/>
        <v>46.326</v>
      </c>
      <c r="AI49" s="71">
        <f t="shared" si="6"/>
        <v>40.012</v>
      </c>
      <c r="AJ49" s="71">
        <f t="shared" si="6"/>
        <v>29.8</v>
      </c>
      <c r="AK49" s="71">
        <f t="shared" si="6"/>
        <v>31.515</v>
      </c>
      <c r="AL49" s="71">
        <f t="shared" si="6"/>
        <v>33.095</v>
      </c>
      <c r="AM49" s="71">
        <f t="shared" si="6"/>
        <v>30.466</v>
      </c>
      <c r="AN49" s="71">
        <f t="shared" si="6"/>
        <v>41.153</v>
      </c>
      <c r="AO49" s="71">
        <f t="shared" si="6"/>
        <v>56.213</v>
      </c>
      <c r="AP49" s="71">
        <f t="shared" si="6"/>
        <v>50.879</v>
      </c>
      <c r="AQ49" s="71">
        <f t="shared" si="6"/>
        <v>18.811</v>
      </c>
      <c r="AR49" s="71">
        <f t="shared" si="6"/>
        <v>18.815</v>
      </c>
      <c r="AS49" s="71">
        <f t="shared" si="6"/>
        <v>19.094</v>
      </c>
      <c r="AT49" s="71">
        <f t="shared" si="6"/>
        <v>18.521</v>
      </c>
      <c r="AU49" s="71">
        <f t="shared" si="6"/>
        <v>19.908</v>
      </c>
      <c r="AV49" s="71">
        <f t="shared" si="6"/>
        <v>15.307</v>
      </c>
      <c r="AW49" s="71">
        <f t="shared" si="6"/>
        <v>13.735</v>
      </c>
      <c r="AX49" s="71">
        <f t="shared" si="6"/>
        <v>14.825</v>
      </c>
      <c r="AY49" s="71">
        <f t="shared" si="6"/>
        <v>17.904</v>
      </c>
      <c r="AZ49" s="77"/>
      <c r="BA49" s="77"/>
      <c r="BB49" s="77"/>
      <c r="BC49" s="179">
        <f>BC42+BC43+BC44+BC45+BC47</f>
        <v>10.34</v>
      </c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179">
        <f>BT42+BT43+BT44+BT45+BT47</f>
        <v>6.317</v>
      </c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179">
        <f>CO42+CO43+CO44+CO45+CO47</f>
        <v>12.1038332300045</v>
      </c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</row>
    <row r="50" ht="18" customHeight="1" spans="1:13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103"/>
      <c r="Q50" s="62"/>
      <c r="R50" s="62"/>
      <c r="S50" s="62"/>
      <c r="T50" s="163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2"/>
      <c r="CC50" s="62"/>
      <c r="CD50" s="62"/>
      <c r="CE50" s="62"/>
      <c r="CF50" s="62"/>
      <c r="CG50" s="62"/>
      <c r="CH50" s="62"/>
      <c r="CI50" s="62"/>
      <c r="CJ50" s="62"/>
      <c r="CK50" s="62"/>
      <c r="CL50" s="62"/>
      <c r="CM50" s="62"/>
      <c r="CN50" s="62"/>
      <c r="CO50" s="62"/>
      <c r="CP50" s="62"/>
      <c r="CQ50" s="62"/>
      <c r="CR50" s="62"/>
      <c r="CS50" s="62"/>
      <c r="CT50" s="62"/>
      <c r="CU50" s="62"/>
      <c r="CV50" s="62"/>
      <c r="CW50" s="62"/>
      <c r="CX50" s="62"/>
      <c r="CY50" s="62"/>
      <c r="CZ50" s="62"/>
      <c r="DA50" s="62"/>
      <c r="DB50" s="62"/>
      <c r="DC50" s="62"/>
      <c r="DD50" s="62"/>
      <c r="DE50" s="67"/>
      <c r="DF50" s="62"/>
      <c r="DG50" s="62"/>
      <c r="DH50" s="62"/>
      <c r="DI50" s="62"/>
      <c r="DJ50" s="62"/>
      <c r="DK50" s="62"/>
      <c r="DL50" s="62"/>
      <c r="DM50" s="62"/>
      <c r="DN50" s="62"/>
      <c r="DO50" s="62"/>
      <c r="DP50" s="62"/>
      <c r="DQ50" s="62"/>
      <c r="DR50" s="62"/>
      <c r="DS50" s="62"/>
      <c r="DT50" s="62"/>
      <c r="DU50" s="62"/>
      <c r="DV50" s="62"/>
      <c r="DW50" s="62"/>
      <c r="DX50" s="62"/>
      <c r="DY50" s="62"/>
      <c r="DZ50" s="62"/>
      <c r="EA50" s="62"/>
      <c r="EB50" s="62"/>
      <c r="EC50" s="62"/>
      <c r="ED50" s="62"/>
      <c r="EE50" s="62"/>
    </row>
    <row r="51" ht="22.5" customHeight="1" spans="1:135">
      <c r="A51" s="63" t="s">
        <v>628</v>
      </c>
      <c r="B51" s="64" t="s">
        <v>212</v>
      </c>
      <c r="C51" s="64"/>
      <c r="D51" s="63" t="s">
        <v>793</v>
      </c>
      <c r="E51" s="63" t="s">
        <v>794</v>
      </c>
      <c r="F51" s="63" t="s">
        <v>795</v>
      </c>
      <c r="G51" s="63" t="s">
        <v>796</v>
      </c>
      <c r="H51" s="63" t="s">
        <v>797</v>
      </c>
      <c r="I51" s="63" t="s">
        <v>798</v>
      </c>
      <c r="J51" s="63" t="s">
        <v>799</v>
      </c>
      <c r="K51" s="63" t="s">
        <v>800</v>
      </c>
      <c r="L51" s="63" t="s">
        <v>801</v>
      </c>
      <c r="M51" s="63" t="s">
        <v>802</v>
      </c>
      <c r="N51" s="63" t="s">
        <v>803</v>
      </c>
      <c r="O51" s="63" t="s">
        <v>780</v>
      </c>
      <c r="P51" s="63" t="s">
        <v>804</v>
      </c>
      <c r="Q51" s="176" t="s">
        <v>805</v>
      </c>
      <c r="R51" s="63" t="s">
        <v>806</v>
      </c>
      <c r="S51" s="176" t="s">
        <v>807</v>
      </c>
      <c r="T51" s="176" t="s">
        <v>808</v>
      </c>
      <c r="U51" s="176" t="s">
        <v>809</v>
      </c>
      <c r="V51" s="176" t="s">
        <v>810</v>
      </c>
      <c r="W51" s="176" t="s">
        <v>811</v>
      </c>
      <c r="X51" s="176" t="s">
        <v>812</v>
      </c>
      <c r="Y51" s="176" t="s">
        <v>813</v>
      </c>
      <c r="Z51" s="63" t="s">
        <v>814</v>
      </c>
      <c r="AA51" s="63" t="s">
        <v>815</v>
      </c>
      <c r="AB51" s="589" t="s">
        <v>816</v>
      </c>
      <c r="AC51" s="589" t="s">
        <v>817</v>
      </c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146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177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177"/>
      <c r="BX51" s="65"/>
      <c r="BY51" s="180"/>
      <c r="BZ51" s="65"/>
      <c r="CA51" s="65"/>
      <c r="CB51" s="65"/>
      <c r="CC51" s="65"/>
      <c r="CD51" s="65"/>
      <c r="CE51" s="65"/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  <c r="CR51" s="65"/>
      <c r="CS51" s="65"/>
      <c r="CT51" s="65"/>
      <c r="CU51" s="65"/>
      <c r="CV51" s="65"/>
      <c r="CW51" s="65"/>
      <c r="CX51" s="65"/>
      <c r="CY51" s="65"/>
      <c r="CZ51" s="65"/>
      <c r="DA51" s="65"/>
      <c r="DB51" s="65"/>
      <c r="DC51" s="65"/>
      <c r="DD51" s="65"/>
      <c r="DE51" s="65"/>
      <c r="DF51" s="177"/>
      <c r="DG51" s="65"/>
      <c r="DH51" s="65"/>
      <c r="DI51" s="65"/>
      <c r="DJ51" s="65"/>
      <c r="DK51" s="65"/>
      <c r="DL51" s="65"/>
      <c r="DM51" s="65"/>
      <c r="DN51" s="65"/>
      <c r="DO51" s="65"/>
      <c r="DP51" s="65"/>
      <c r="DQ51" s="65"/>
      <c r="DR51" s="65"/>
      <c r="DS51" s="65"/>
      <c r="DT51" s="65"/>
      <c r="DU51" s="65"/>
      <c r="DV51" s="65"/>
      <c r="DW51" s="65"/>
      <c r="DX51" s="65"/>
      <c r="DY51" s="65"/>
      <c r="DZ51" s="65"/>
      <c r="EA51" s="65"/>
      <c r="EB51" s="65"/>
      <c r="EC51" s="65"/>
      <c r="ED51" s="65"/>
      <c r="EE51" s="65"/>
    </row>
    <row r="52" ht="22.5" customHeight="1" spans="1:135">
      <c r="A52" s="65">
        <v>4</v>
      </c>
      <c r="B52" s="66" t="s">
        <v>640</v>
      </c>
      <c r="C52" s="159"/>
      <c r="D52" s="160">
        <v>5.29868194699999</v>
      </c>
      <c r="E52" s="67">
        <v>3.35148907309801</v>
      </c>
      <c r="F52" s="67">
        <v>5.0777450039</v>
      </c>
      <c r="G52" s="67">
        <v>6.1943212892</v>
      </c>
      <c r="H52" s="67">
        <v>5.9568193844</v>
      </c>
      <c r="I52" s="67">
        <v>6.10442573718</v>
      </c>
      <c r="J52" s="67">
        <v>5.76368443632</v>
      </c>
      <c r="K52" s="67">
        <v>3.18830582128</v>
      </c>
      <c r="L52" s="67">
        <v>2.97596830286</v>
      </c>
      <c r="M52" s="67">
        <v>3.36033369232</v>
      </c>
      <c r="N52" s="175">
        <v>3.32058850694</v>
      </c>
      <c r="O52" s="175">
        <v>5.60390421838</v>
      </c>
      <c r="P52" s="175">
        <v>6.67764555907999</v>
      </c>
      <c r="Q52" s="175">
        <v>5.47610208242</v>
      </c>
      <c r="R52" s="175">
        <v>5.78595533920002</v>
      </c>
      <c r="S52" s="175">
        <v>6.19533013294</v>
      </c>
      <c r="T52" s="175">
        <v>6.34353094155997</v>
      </c>
      <c r="U52" s="175">
        <v>5.48982899692</v>
      </c>
      <c r="V52" s="175">
        <v>5.476643333582</v>
      </c>
      <c r="W52" s="175">
        <v>3.058139471832</v>
      </c>
      <c r="X52" s="175">
        <v>2.9264563657</v>
      </c>
      <c r="Y52" s="175">
        <v>3.133612629926</v>
      </c>
      <c r="Z52" s="67">
        <v>3.104486418816</v>
      </c>
      <c r="AA52" s="67">
        <v>5.334482254208</v>
      </c>
      <c r="AB52" s="160">
        <v>7.329819778888</v>
      </c>
      <c r="AC52" s="67">
        <v>5.77944822345</v>
      </c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9"/>
      <c r="AO52" s="67"/>
      <c r="AP52" s="67"/>
      <c r="AQ52" s="65"/>
      <c r="AR52" s="65"/>
      <c r="AS52" s="65"/>
      <c r="AT52" s="65"/>
      <c r="AU52" s="65"/>
      <c r="AV52" s="67"/>
      <c r="AW52" s="67"/>
      <c r="AX52" s="67"/>
      <c r="AY52" s="177"/>
      <c r="AZ52" s="69"/>
      <c r="BA52" s="67"/>
      <c r="BB52" s="67"/>
      <c r="BC52" s="67"/>
      <c r="BD52" s="65"/>
      <c r="BE52" s="65"/>
      <c r="BF52" s="65"/>
      <c r="BG52" s="65"/>
      <c r="BH52" s="65"/>
      <c r="BI52" s="67"/>
      <c r="BJ52" s="67"/>
      <c r="BK52" s="177"/>
      <c r="BL52" s="69"/>
      <c r="BM52" s="65"/>
      <c r="BN52" s="67"/>
      <c r="BO52" s="67"/>
      <c r="BP52" s="67"/>
      <c r="BQ52" s="65"/>
      <c r="BR52" s="67"/>
      <c r="BS52" s="67"/>
      <c r="BT52" s="67"/>
      <c r="BU52" s="67"/>
      <c r="BV52" s="67"/>
      <c r="BW52" s="65"/>
      <c r="BX52" s="67"/>
      <c r="BY52" s="65"/>
      <c r="BZ52" s="65"/>
      <c r="CA52" s="67"/>
      <c r="CB52" s="67"/>
      <c r="CC52" s="181"/>
      <c r="CD52" s="67"/>
      <c r="CE52" s="65"/>
      <c r="CF52" s="65"/>
      <c r="CG52" s="67"/>
      <c r="CH52" s="67"/>
      <c r="CI52" s="67"/>
      <c r="CJ52" s="67"/>
      <c r="CK52" s="65"/>
      <c r="CL52" s="67"/>
      <c r="CM52" s="67"/>
      <c r="CN52" s="67"/>
      <c r="CO52" s="67"/>
      <c r="CP52" s="65"/>
      <c r="CQ52" s="67"/>
      <c r="CR52" s="67"/>
      <c r="CS52" s="67"/>
      <c r="CT52" s="182"/>
      <c r="CU52" s="67"/>
      <c r="CV52" s="67"/>
      <c r="CW52" s="67"/>
      <c r="CX52" s="67"/>
      <c r="CY52" s="67"/>
      <c r="CZ52" s="67"/>
      <c r="DA52" s="181"/>
      <c r="DB52" s="67"/>
      <c r="DC52" s="182"/>
      <c r="DD52" s="67"/>
      <c r="DE52" s="67"/>
      <c r="DF52" s="158"/>
      <c r="DG52" s="67"/>
      <c r="DH52" s="67"/>
      <c r="DI52" s="65"/>
      <c r="DJ52" s="67"/>
      <c r="DK52" s="65"/>
      <c r="DL52" s="65"/>
      <c r="DM52" s="65"/>
      <c r="DN52" s="65"/>
      <c r="DO52" s="65"/>
      <c r="DP52" s="65"/>
      <c r="DQ52" s="65"/>
      <c r="DR52" s="65"/>
      <c r="DS52" s="65"/>
      <c r="DT52" s="65"/>
      <c r="DU52" s="65"/>
      <c r="DV52" s="65"/>
      <c r="DW52" s="65"/>
      <c r="DX52" s="65"/>
      <c r="DY52" s="65"/>
      <c r="DZ52" s="65"/>
      <c r="EA52" s="65"/>
      <c r="EB52" s="65"/>
      <c r="EC52" s="65"/>
      <c r="ED52" s="65"/>
      <c r="EE52" s="65"/>
    </row>
    <row r="53" ht="19.5" customHeight="1" spans="1:135">
      <c r="A53" s="65">
        <v>5</v>
      </c>
      <c r="B53" s="66" t="s">
        <v>648</v>
      </c>
      <c r="C53" s="159"/>
      <c r="D53" s="160">
        <v>3.25620300485001</v>
      </c>
      <c r="E53" s="67">
        <v>1.846259159075</v>
      </c>
      <c r="F53" s="67">
        <v>2.418606632175</v>
      </c>
      <c r="G53" s="67">
        <v>3.695556048775</v>
      </c>
      <c r="H53" s="67">
        <v>3.6632028578</v>
      </c>
      <c r="I53" s="67">
        <v>3.742916802693</v>
      </c>
      <c r="J53" s="67">
        <v>3.634744268044</v>
      </c>
      <c r="K53" s="67">
        <v>1.983684323849</v>
      </c>
      <c r="L53" s="67">
        <v>1.871876833408</v>
      </c>
      <c r="M53" s="67">
        <v>1.9975426108139</v>
      </c>
      <c r="N53" s="175">
        <v>1.931191557105</v>
      </c>
      <c r="O53" s="175">
        <v>3.24740310346</v>
      </c>
      <c r="P53" s="175">
        <v>4.129531625679</v>
      </c>
      <c r="Q53" s="175">
        <v>3.770989333776</v>
      </c>
      <c r="R53" s="175">
        <v>3.798870504194</v>
      </c>
      <c r="S53" s="175">
        <v>4.041118638381</v>
      </c>
      <c r="T53" s="175">
        <v>4.203602618589</v>
      </c>
      <c r="U53" s="175">
        <v>3.723715604364</v>
      </c>
      <c r="V53" s="175">
        <v>3.549979364057</v>
      </c>
      <c r="W53" s="175">
        <v>1.81418405732002</v>
      </c>
      <c r="X53" s="175">
        <v>1.791757176889</v>
      </c>
      <c r="Y53" s="175">
        <v>1.868073921511</v>
      </c>
      <c r="Z53" s="67">
        <v>1.7358424216</v>
      </c>
      <c r="AA53" s="67">
        <v>2.9869653383</v>
      </c>
      <c r="AB53" s="160">
        <v>4.377193092651</v>
      </c>
      <c r="AC53" s="67">
        <v>3.728190526669</v>
      </c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9"/>
      <c r="AO53" s="67"/>
      <c r="AP53" s="67"/>
      <c r="AQ53" s="65"/>
      <c r="AR53" s="65"/>
      <c r="AS53" s="65"/>
      <c r="AT53" s="65"/>
      <c r="AU53" s="65"/>
      <c r="AV53" s="67"/>
      <c r="AW53" s="67"/>
      <c r="AX53" s="67"/>
      <c r="AY53" s="177"/>
      <c r="AZ53" s="69"/>
      <c r="BA53" s="67"/>
      <c r="BB53" s="67"/>
      <c r="BC53" s="67"/>
      <c r="BD53" s="65"/>
      <c r="BE53" s="65"/>
      <c r="BF53" s="65"/>
      <c r="BG53" s="65"/>
      <c r="BH53" s="65"/>
      <c r="BI53" s="67"/>
      <c r="BJ53" s="67"/>
      <c r="BK53" s="177"/>
      <c r="BL53" s="69"/>
      <c r="BM53" s="65"/>
      <c r="BN53" s="67"/>
      <c r="BO53" s="67"/>
      <c r="BP53" s="67"/>
      <c r="BQ53" s="65"/>
      <c r="BR53" s="67"/>
      <c r="BS53" s="67"/>
      <c r="BT53" s="67"/>
      <c r="BU53" s="67"/>
      <c r="BV53" s="67"/>
      <c r="BW53" s="65"/>
      <c r="BX53" s="67"/>
      <c r="BY53" s="65"/>
      <c r="BZ53" s="65"/>
      <c r="CA53" s="67"/>
      <c r="CB53" s="67"/>
      <c r="CC53" s="181"/>
      <c r="CD53" s="67"/>
      <c r="CE53" s="65"/>
      <c r="CF53" s="65"/>
      <c r="CG53" s="67"/>
      <c r="CH53" s="67"/>
      <c r="CI53" s="67"/>
      <c r="CJ53" s="67"/>
      <c r="CK53" s="65"/>
      <c r="CL53" s="67"/>
      <c r="CM53" s="67"/>
      <c r="CN53" s="67"/>
      <c r="CO53" s="67"/>
      <c r="CP53" s="65"/>
      <c r="CQ53" s="67"/>
      <c r="CR53" s="67"/>
      <c r="CS53" s="67"/>
      <c r="CT53" s="182"/>
      <c r="CU53" s="67"/>
      <c r="CV53" s="67"/>
      <c r="CW53" s="67"/>
      <c r="CX53" s="67"/>
      <c r="CY53" s="67"/>
      <c r="CZ53" s="67"/>
      <c r="DA53" s="181"/>
      <c r="DB53" s="67"/>
      <c r="DC53" s="182"/>
      <c r="DD53" s="67"/>
      <c r="DE53" s="67"/>
      <c r="DF53" s="158"/>
      <c r="DG53" s="67"/>
      <c r="DH53" s="67"/>
      <c r="DI53" s="65"/>
      <c r="DJ53" s="67"/>
      <c r="DK53" s="65"/>
      <c r="DL53" s="65"/>
      <c r="DM53" s="65"/>
      <c r="DN53" s="65"/>
      <c r="DO53" s="65"/>
      <c r="DP53" s="65"/>
      <c r="DQ53" s="65"/>
      <c r="DR53" s="65"/>
      <c r="DS53" s="65"/>
      <c r="DT53" s="65"/>
      <c r="DU53" s="65"/>
      <c r="DV53" s="65"/>
      <c r="DW53" s="65"/>
      <c r="DX53" s="65"/>
      <c r="DY53" s="65"/>
      <c r="DZ53" s="65"/>
      <c r="EA53" s="65"/>
      <c r="EB53" s="65"/>
      <c r="EC53" s="65"/>
      <c r="ED53" s="65"/>
      <c r="EE53" s="65"/>
    </row>
    <row r="54" ht="19.5" customHeight="1" spans="1:135">
      <c r="A54" s="65">
        <v>6</v>
      </c>
      <c r="B54" s="66" t="s">
        <v>644</v>
      </c>
      <c r="C54" s="159"/>
      <c r="D54" s="160">
        <v>2.560354730092</v>
      </c>
      <c r="E54" s="67">
        <v>1.426356045198</v>
      </c>
      <c r="F54" s="67">
        <v>1.996608316648</v>
      </c>
      <c r="G54" s="67">
        <v>2.71587784929</v>
      </c>
      <c r="H54" s="67">
        <v>2.681075095359</v>
      </c>
      <c r="I54" s="67">
        <v>2.883668142061</v>
      </c>
      <c r="J54" s="67">
        <v>2.719354954898</v>
      </c>
      <c r="K54" s="67">
        <v>1.417113513164</v>
      </c>
      <c r="L54" s="67">
        <v>1.353145471592</v>
      </c>
      <c r="M54" s="67">
        <v>1.5419317355401</v>
      </c>
      <c r="N54" s="175">
        <v>1.569452885384</v>
      </c>
      <c r="O54" s="175">
        <v>2.698845719556</v>
      </c>
      <c r="P54" s="175">
        <v>3.153664414746</v>
      </c>
      <c r="Q54" s="175">
        <v>2.535720415185</v>
      </c>
      <c r="R54" s="175">
        <v>2.55112994168201</v>
      </c>
      <c r="S54" s="175">
        <v>2.854068480818</v>
      </c>
      <c r="T54" s="175">
        <v>2.92155521488498</v>
      </c>
      <c r="U54" s="175">
        <v>2.511845622372</v>
      </c>
      <c r="V54" s="175">
        <v>2.546290165486</v>
      </c>
      <c r="W54" s="175">
        <v>1.391062480792</v>
      </c>
      <c r="X54" s="175">
        <v>1.328569344652</v>
      </c>
      <c r="Y54" s="175">
        <v>1.451931660933</v>
      </c>
      <c r="Z54" s="67">
        <v>1.468713405624</v>
      </c>
      <c r="AA54" s="67">
        <v>2.557178214236</v>
      </c>
      <c r="AB54" s="160">
        <v>3.531130007913</v>
      </c>
      <c r="AC54" s="67">
        <v>2.667733232962</v>
      </c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9"/>
      <c r="AO54" s="67"/>
      <c r="AP54" s="67"/>
      <c r="AQ54" s="65"/>
      <c r="AR54" s="65"/>
      <c r="AS54" s="65"/>
      <c r="AT54" s="65"/>
      <c r="AU54" s="65"/>
      <c r="AV54" s="67"/>
      <c r="AW54" s="67"/>
      <c r="AX54" s="67"/>
      <c r="AY54" s="177"/>
      <c r="AZ54" s="69"/>
      <c r="BA54" s="67"/>
      <c r="BB54" s="67"/>
      <c r="BC54" s="67"/>
      <c r="BD54" s="65"/>
      <c r="BE54" s="65"/>
      <c r="BF54" s="65"/>
      <c r="BG54" s="65"/>
      <c r="BH54" s="65"/>
      <c r="BI54" s="67"/>
      <c r="BJ54" s="67"/>
      <c r="BK54" s="177"/>
      <c r="BL54" s="69"/>
      <c r="BM54" s="65"/>
      <c r="BN54" s="67"/>
      <c r="BO54" s="67"/>
      <c r="BP54" s="67"/>
      <c r="BQ54" s="65"/>
      <c r="BR54" s="67"/>
      <c r="BS54" s="67"/>
      <c r="BT54" s="67"/>
      <c r="BU54" s="67"/>
      <c r="BV54" s="67"/>
      <c r="BW54" s="65"/>
      <c r="BX54" s="67"/>
      <c r="BY54" s="67"/>
      <c r="BZ54" s="65"/>
      <c r="CA54" s="67"/>
      <c r="CB54" s="67"/>
      <c r="CC54" s="181"/>
      <c r="CD54" s="67"/>
      <c r="CE54" s="65"/>
      <c r="CF54" s="65"/>
      <c r="CG54" s="67"/>
      <c r="CH54" s="67"/>
      <c r="CI54" s="67"/>
      <c r="CJ54" s="67"/>
      <c r="CK54" s="65"/>
      <c r="CL54" s="67"/>
      <c r="CM54" s="67"/>
      <c r="CN54" s="67"/>
      <c r="CO54" s="67"/>
      <c r="CP54" s="65"/>
      <c r="CQ54" s="67"/>
      <c r="CR54" s="67"/>
      <c r="CS54" s="67"/>
      <c r="CT54" s="182"/>
      <c r="CU54" s="67"/>
      <c r="CV54" s="67"/>
      <c r="CW54" s="67"/>
      <c r="CX54" s="67"/>
      <c r="CY54" s="67"/>
      <c r="CZ54" s="67"/>
      <c r="DA54" s="181"/>
      <c r="DB54" s="67"/>
      <c r="DC54" s="182"/>
      <c r="DD54" s="67"/>
      <c r="DE54" s="67"/>
      <c r="DF54" s="158"/>
      <c r="DG54" s="67"/>
      <c r="DH54" s="67"/>
      <c r="DI54" s="65"/>
      <c r="DJ54" s="67"/>
      <c r="DK54" s="65"/>
      <c r="DL54" s="65"/>
      <c r="DM54" s="65"/>
      <c r="DN54" s="65"/>
      <c r="DO54" s="65"/>
      <c r="DP54" s="65"/>
      <c r="DQ54" s="65"/>
      <c r="DR54" s="65"/>
      <c r="DS54" s="65"/>
      <c r="DT54" s="65"/>
      <c r="DU54" s="65"/>
      <c r="DV54" s="65"/>
      <c r="DW54" s="65"/>
      <c r="DX54" s="65"/>
      <c r="DY54" s="65"/>
      <c r="DZ54" s="65"/>
      <c r="EA54" s="65"/>
      <c r="EB54" s="65"/>
      <c r="EC54" s="65"/>
      <c r="ED54" s="65"/>
      <c r="EE54" s="65"/>
    </row>
    <row r="55" ht="21" customHeight="1" spans="1:135">
      <c r="A55" s="65">
        <v>7</v>
      </c>
      <c r="B55" s="66" t="s">
        <v>646</v>
      </c>
      <c r="C55" s="159"/>
      <c r="D55" s="160">
        <v>6.11142959999999</v>
      </c>
      <c r="E55" s="67">
        <v>3.6402069799656</v>
      </c>
      <c r="F55" s="67">
        <v>5.5037962927</v>
      </c>
      <c r="G55" s="67">
        <v>6.30653119868</v>
      </c>
      <c r="H55" s="67">
        <v>6.3437148072</v>
      </c>
      <c r="I55" s="67">
        <v>6.5908142062</v>
      </c>
      <c r="J55" s="67">
        <v>6.1804818091</v>
      </c>
      <c r="K55" s="67">
        <v>3.57077553964</v>
      </c>
      <c r="L55" s="67">
        <v>3.26058268884</v>
      </c>
      <c r="M55" s="67">
        <v>3.53155057966</v>
      </c>
      <c r="N55" s="175">
        <v>3.79725199148</v>
      </c>
      <c r="O55" s="175">
        <v>6.36191789982</v>
      </c>
      <c r="P55" s="175">
        <v>7.59626867404</v>
      </c>
      <c r="Q55" s="175">
        <v>5.94621031029</v>
      </c>
      <c r="R55" s="175">
        <v>6.0016692096</v>
      </c>
      <c r="S55" s="175">
        <v>6.81823804084</v>
      </c>
      <c r="T55" s="175">
        <v>6.74701103167</v>
      </c>
      <c r="U55" s="175">
        <v>6.17356409516</v>
      </c>
      <c r="V55" s="175">
        <v>6.00647787032</v>
      </c>
      <c r="W55" s="175">
        <v>3.3339868194</v>
      </c>
      <c r="X55" s="175">
        <v>2.99542782201</v>
      </c>
      <c r="Y55" s="175">
        <v>3.46702255666001</v>
      </c>
      <c r="Z55" s="67">
        <v>3.45057841765999</v>
      </c>
      <c r="AA55" s="67">
        <v>6.0331772806</v>
      </c>
      <c r="AB55" s="160">
        <v>8.10733865455</v>
      </c>
      <c r="AC55" s="67">
        <v>5.96518640941</v>
      </c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9"/>
      <c r="AO55" s="67"/>
      <c r="AP55" s="67"/>
      <c r="AQ55" s="65"/>
      <c r="AR55" s="65"/>
      <c r="AS55" s="65"/>
      <c r="AT55" s="65"/>
      <c r="AU55" s="65"/>
      <c r="AV55" s="67"/>
      <c r="AW55" s="67"/>
      <c r="AX55" s="67"/>
      <c r="AY55" s="177"/>
      <c r="AZ55" s="69"/>
      <c r="BA55" s="67"/>
      <c r="BB55" s="67"/>
      <c r="BC55" s="67"/>
      <c r="BD55" s="65"/>
      <c r="BE55" s="65"/>
      <c r="BF55" s="65"/>
      <c r="BG55" s="65"/>
      <c r="BH55" s="65"/>
      <c r="BI55" s="67"/>
      <c r="BJ55" s="67"/>
      <c r="BK55" s="177"/>
      <c r="BL55" s="69"/>
      <c r="BM55" s="65"/>
      <c r="BN55" s="67"/>
      <c r="BO55" s="67"/>
      <c r="BP55" s="67"/>
      <c r="BQ55" s="65"/>
      <c r="BR55" s="67"/>
      <c r="BS55" s="67"/>
      <c r="BT55" s="67"/>
      <c r="BU55" s="67"/>
      <c r="BV55" s="67"/>
      <c r="BW55" s="65"/>
      <c r="BX55" s="67"/>
      <c r="BY55" s="67"/>
      <c r="BZ55" s="65"/>
      <c r="CA55" s="67"/>
      <c r="CB55" s="67"/>
      <c r="CC55" s="181"/>
      <c r="CD55" s="67"/>
      <c r="CE55" s="65"/>
      <c r="CF55" s="65"/>
      <c r="CG55" s="67"/>
      <c r="CH55" s="67"/>
      <c r="CI55" s="67"/>
      <c r="CJ55" s="67"/>
      <c r="CK55" s="65"/>
      <c r="CL55" s="67"/>
      <c r="CM55" s="67"/>
      <c r="CN55" s="67"/>
      <c r="CO55" s="67"/>
      <c r="CP55" s="65"/>
      <c r="CQ55" s="67"/>
      <c r="CR55" s="67"/>
      <c r="CS55" s="67"/>
      <c r="CT55" s="182"/>
      <c r="CU55" s="67"/>
      <c r="CV55" s="67"/>
      <c r="CW55" s="67"/>
      <c r="CX55" s="67"/>
      <c r="CY55" s="67"/>
      <c r="CZ55" s="67"/>
      <c r="DA55" s="181"/>
      <c r="DB55" s="67"/>
      <c r="DC55" s="182"/>
      <c r="DD55" s="67"/>
      <c r="DE55" s="67"/>
      <c r="DF55" s="158"/>
      <c r="DG55" s="67"/>
      <c r="DH55" s="67"/>
      <c r="DI55" s="65"/>
      <c r="DJ55" s="67"/>
      <c r="DK55" s="65"/>
      <c r="DL55" s="65"/>
      <c r="DM55" s="65"/>
      <c r="DN55" s="65"/>
      <c r="DO55" s="65"/>
      <c r="DP55" s="65"/>
      <c r="DQ55" s="65"/>
      <c r="DR55" s="65"/>
      <c r="DS55" s="65"/>
      <c r="DT55" s="65"/>
      <c r="DU55" s="65"/>
      <c r="DV55" s="65"/>
      <c r="DW55" s="65"/>
      <c r="DX55" s="65"/>
      <c r="DY55" s="65"/>
      <c r="DZ55" s="65"/>
      <c r="EA55" s="65"/>
      <c r="EB55" s="65"/>
      <c r="EC55" s="65"/>
      <c r="ED55" s="65"/>
      <c r="EE55" s="65"/>
    </row>
    <row r="56" ht="21" customHeight="1" spans="1:135">
      <c r="A56" s="65">
        <v>9</v>
      </c>
      <c r="B56" s="66" t="s">
        <v>642</v>
      </c>
      <c r="C56" s="159"/>
      <c r="D56" s="160">
        <v>6.05121548580801</v>
      </c>
      <c r="E56" s="67">
        <v>5.20546162622699</v>
      </c>
      <c r="F56" s="67">
        <v>6.513720621902</v>
      </c>
      <c r="G56" s="67">
        <v>7.67440622326</v>
      </c>
      <c r="H56" s="67">
        <v>7.235888911121</v>
      </c>
      <c r="I56" s="67">
        <v>7.716725236797</v>
      </c>
      <c r="J56" s="67">
        <v>7.469752185826</v>
      </c>
      <c r="K56" s="67">
        <v>3.99295667467</v>
      </c>
      <c r="L56" s="67">
        <v>3.695555960396</v>
      </c>
      <c r="M56" s="67">
        <v>3.7220458970373</v>
      </c>
      <c r="N56" s="175">
        <v>3.58695729776599</v>
      </c>
      <c r="O56" s="175">
        <v>6.309305693764</v>
      </c>
      <c r="P56" s="175">
        <v>8.019909551248</v>
      </c>
      <c r="Q56" s="175">
        <v>7.396559800641</v>
      </c>
      <c r="R56" s="175">
        <v>7.058603801998</v>
      </c>
      <c r="S56" s="175">
        <v>7.708224515512</v>
      </c>
      <c r="T56" s="175">
        <v>7.851665467235</v>
      </c>
      <c r="U56" s="175">
        <v>7.100756960608</v>
      </c>
      <c r="V56" s="175">
        <v>7.113317083882</v>
      </c>
      <c r="W56" s="175">
        <v>4.022931351856</v>
      </c>
      <c r="X56" s="175">
        <v>3.658809321749</v>
      </c>
      <c r="Y56" s="175">
        <v>3.77828514717</v>
      </c>
      <c r="Z56" s="67">
        <v>3.4814684623</v>
      </c>
      <c r="AA56" s="67">
        <v>5.896824367856</v>
      </c>
      <c r="AB56" s="160">
        <v>8.540398650798</v>
      </c>
      <c r="AC56" s="67">
        <v>7.678621245509</v>
      </c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9"/>
      <c r="AO56" s="67"/>
      <c r="AP56" s="67"/>
      <c r="AQ56" s="65"/>
      <c r="AR56" s="65"/>
      <c r="AS56" s="65"/>
      <c r="AT56" s="65"/>
      <c r="AU56" s="65"/>
      <c r="AV56" s="67"/>
      <c r="AW56" s="65"/>
      <c r="AX56" s="65"/>
      <c r="AY56" s="177"/>
      <c r="AZ56" s="69"/>
      <c r="BA56" s="67"/>
      <c r="BB56" s="65"/>
      <c r="BC56" s="67"/>
      <c r="BD56" s="65"/>
      <c r="BE56" s="65"/>
      <c r="BF56" s="65"/>
      <c r="BG56" s="65"/>
      <c r="BH56" s="65"/>
      <c r="BI56" s="65"/>
      <c r="BJ56" s="65"/>
      <c r="BK56" s="177"/>
      <c r="BL56" s="69"/>
      <c r="BM56" s="65"/>
      <c r="BN56" s="67"/>
      <c r="BO56" s="65"/>
      <c r="BP56" s="65"/>
      <c r="BQ56" s="67"/>
      <c r="BR56" s="65"/>
      <c r="BS56" s="65"/>
      <c r="BT56" s="67"/>
      <c r="BU56" s="67"/>
      <c r="BV56" s="65"/>
      <c r="BW56" s="65"/>
      <c r="BX56" s="65"/>
      <c r="BY56" s="65"/>
      <c r="BZ56" s="65"/>
      <c r="CA56" s="65"/>
      <c r="CB56" s="67"/>
      <c r="CC56" s="181"/>
      <c r="CD56" s="65"/>
      <c r="CE56" s="65"/>
      <c r="CF56" s="65"/>
      <c r="CG56" s="65"/>
      <c r="CH56" s="67"/>
      <c r="CI56" s="67"/>
      <c r="CJ56" s="67"/>
      <c r="CK56" s="65"/>
      <c r="CL56" s="67"/>
      <c r="CM56" s="65"/>
      <c r="CN56" s="67"/>
      <c r="CO56" s="67"/>
      <c r="CP56" s="65"/>
      <c r="CQ56" s="65"/>
      <c r="CR56" s="67"/>
      <c r="CS56" s="67"/>
      <c r="CT56" s="182"/>
      <c r="CU56" s="67"/>
      <c r="CV56" s="182"/>
      <c r="CW56" s="182"/>
      <c r="CX56" s="65"/>
      <c r="CY56" s="67"/>
      <c r="CZ56" s="67"/>
      <c r="DA56" s="65"/>
      <c r="DB56" s="65"/>
      <c r="DC56" s="182"/>
      <c r="DD56" s="67"/>
      <c r="DE56" s="67"/>
      <c r="DF56" s="158"/>
      <c r="DG56" s="67"/>
      <c r="DH56" s="67"/>
      <c r="DI56" s="65"/>
      <c r="DJ56" s="67"/>
      <c r="DK56" s="65"/>
      <c r="DL56" s="65"/>
      <c r="DM56" s="185"/>
      <c r="DN56" s="65"/>
      <c r="DO56" s="65"/>
      <c r="DP56" s="65"/>
      <c r="DQ56" s="65"/>
      <c r="DR56" s="65"/>
      <c r="DS56" s="65"/>
      <c r="DT56" s="65"/>
      <c r="DU56" s="65"/>
      <c r="DV56" s="65"/>
      <c r="DW56" s="65"/>
      <c r="DX56" s="65"/>
      <c r="DY56" s="65"/>
      <c r="DZ56" s="65"/>
      <c r="EA56" s="65"/>
      <c r="EB56" s="65"/>
      <c r="EC56" s="65"/>
      <c r="ED56" s="65"/>
      <c r="EE56" s="65"/>
    </row>
    <row r="57" ht="21" customHeight="1" spans="1:135">
      <c r="A57" s="74" t="s">
        <v>792</v>
      </c>
      <c r="B57" s="35"/>
      <c r="C57" s="161"/>
      <c r="D57" s="165">
        <f>SUM(D52:D56)</f>
        <v>23.27788476775</v>
      </c>
      <c r="E57" s="165">
        <f t="shared" ref="E57:DS57" si="7">E52+E53+E54+E55+E56</f>
        <v>15.4697728835636</v>
      </c>
      <c r="F57" s="165">
        <f t="shared" si="7"/>
        <v>21.510476867325</v>
      </c>
      <c r="G57" s="165">
        <f t="shared" si="7"/>
        <v>26.586692609205</v>
      </c>
      <c r="H57" s="165">
        <f t="shared" si="7"/>
        <v>25.88070105588</v>
      </c>
      <c r="I57" s="165">
        <f t="shared" si="7"/>
        <v>27.038550124931</v>
      </c>
      <c r="J57" s="165">
        <f t="shared" si="7"/>
        <v>25.768017654188</v>
      </c>
      <c r="K57" s="165">
        <f t="shared" si="7"/>
        <v>14.152835872603</v>
      </c>
      <c r="L57" s="165">
        <f t="shared" si="7"/>
        <v>13.157129257096</v>
      </c>
      <c r="M57" s="165">
        <f t="shared" si="7"/>
        <v>14.1534045153713</v>
      </c>
      <c r="N57" s="165">
        <f t="shared" si="7"/>
        <v>14.205442238675</v>
      </c>
      <c r="O57" s="165">
        <f t="shared" si="7"/>
        <v>24.22137663498</v>
      </c>
      <c r="P57" s="165">
        <f t="shared" si="7"/>
        <v>29.577019824793</v>
      </c>
      <c r="Q57" s="165">
        <f t="shared" si="7"/>
        <v>25.125581942312</v>
      </c>
      <c r="R57" s="165">
        <f t="shared" si="7"/>
        <v>25.196228796674</v>
      </c>
      <c r="S57" s="165">
        <f t="shared" si="7"/>
        <v>27.616979808491</v>
      </c>
      <c r="T57" s="165">
        <f t="shared" si="7"/>
        <v>28.0673652739389</v>
      </c>
      <c r="U57" s="165">
        <f t="shared" si="7"/>
        <v>24.999711279424</v>
      </c>
      <c r="V57" s="165">
        <f t="shared" si="7"/>
        <v>24.692707817327</v>
      </c>
      <c r="W57" s="165">
        <f t="shared" si="7"/>
        <v>13.6203041812</v>
      </c>
      <c r="X57" s="165">
        <f t="shared" si="7"/>
        <v>12.701020031</v>
      </c>
      <c r="Y57" s="165">
        <f t="shared" si="7"/>
        <v>13.6989259162</v>
      </c>
      <c r="Z57" s="165">
        <f t="shared" si="7"/>
        <v>13.241089126</v>
      </c>
      <c r="AA57" s="165">
        <f t="shared" si="7"/>
        <v>22.8086274552</v>
      </c>
      <c r="AB57" s="165">
        <f t="shared" si="7"/>
        <v>31.8858801848</v>
      </c>
      <c r="AC57" s="165">
        <f t="shared" si="7"/>
        <v>25.819179638</v>
      </c>
      <c r="AD57" s="165">
        <f t="shared" si="7"/>
        <v>0</v>
      </c>
      <c r="AE57" s="165">
        <f t="shared" si="7"/>
        <v>0</v>
      </c>
      <c r="AF57" s="165">
        <f t="shared" si="7"/>
        <v>0</v>
      </c>
      <c r="AG57" s="165">
        <f t="shared" si="7"/>
        <v>0</v>
      </c>
      <c r="AH57" s="165">
        <f t="shared" si="7"/>
        <v>0</v>
      </c>
      <c r="AI57" s="165">
        <f t="shared" si="7"/>
        <v>0</v>
      </c>
      <c r="AJ57" s="165">
        <f t="shared" si="7"/>
        <v>0</v>
      </c>
      <c r="AK57" s="165">
        <f t="shared" si="7"/>
        <v>0</v>
      </c>
      <c r="AL57" s="165">
        <f t="shared" si="7"/>
        <v>0</v>
      </c>
      <c r="AM57" s="165">
        <f t="shared" si="7"/>
        <v>0</v>
      </c>
      <c r="AN57" s="165">
        <f t="shared" si="7"/>
        <v>0</v>
      </c>
      <c r="AO57" s="165">
        <f t="shared" si="7"/>
        <v>0</v>
      </c>
      <c r="AP57" s="165">
        <f t="shared" si="7"/>
        <v>0</v>
      </c>
      <c r="AQ57" s="165">
        <f t="shared" si="7"/>
        <v>0</v>
      </c>
      <c r="AR57" s="165">
        <f t="shared" si="7"/>
        <v>0</v>
      </c>
      <c r="AS57" s="165">
        <f t="shared" si="7"/>
        <v>0</v>
      </c>
      <c r="AT57" s="165">
        <f t="shared" si="7"/>
        <v>0</v>
      </c>
      <c r="AU57" s="144">
        <f t="shared" si="7"/>
        <v>0</v>
      </c>
      <c r="AV57" s="134">
        <f t="shared" si="7"/>
        <v>0</v>
      </c>
      <c r="AW57" s="134">
        <f t="shared" si="7"/>
        <v>0</v>
      </c>
      <c r="AX57" s="134">
        <f t="shared" si="7"/>
        <v>0</v>
      </c>
      <c r="AY57" s="178">
        <f t="shared" si="7"/>
        <v>0</v>
      </c>
      <c r="AZ57" s="179">
        <f t="shared" si="7"/>
        <v>0</v>
      </c>
      <c r="BA57" s="179">
        <f t="shared" si="7"/>
        <v>0</v>
      </c>
      <c r="BB57" s="179">
        <f t="shared" si="7"/>
        <v>0</v>
      </c>
      <c r="BC57" s="179">
        <f t="shared" si="7"/>
        <v>0</v>
      </c>
      <c r="BD57" s="178">
        <f t="shared" si="7"/>
        <v>0</v>
      </c>
      <c r="BE57" s="178">
        <f t="shared" si="7"/>
        <v>0</v>
      </c>
      <c r="BF57" s="178">
        <f t="shared" si="7"/>
        <v>0</v>
      </c>
      <c r="BG57" s="178">
        <f t="shared" si="7"/>
        <v>0</v>
      </c>
      <c r="BH57" s="178">
        <f t="shared" si="7"/>
        <v>0</v>
      </c>
      <c r="BI57" s="179">
        <f t="shared" si="7"/>
        <v>0</v>
      </c>
      <c r="BJ57" s="179">
        <f t="shared" si="7"/>
        <v>0</v>
      </c>
      <c r="BK57" s="179">
        <f t="shared" si="7"/>
        <v>0</v>
      </c>
      <c r="BL57" s="179">
        <f t="shared" si="7"/>
        <v>0</v>
      </c>
      <c r="BM57" s="179">
        <f t="shared" si="7"/>
        <v>0</v>
      </c>
      <c r="BN57" s="179">
        <f t="shared" si="7"/>
        <v>0</v>
      </c>
      <c r="BO57" s="179">
        <f t="shared" si="7"/>
        <v>0</v>
      </c>
      <c r="BP57" s="179">
        <f t="shared" si="7"/>
        <v>0</v>
      </c>
      <c r="BQ57" s="179">
        <f t="shared" si="7"/>
        <v>0</v>
      </c>
      <c r="BR57" s="179">
        <f t="shared" si="7"/>
        <v>0</v>
      </c>
      <c r="BS57" s="179">
        <f t="shared" si="7"/>
        <v>0</v>
      </c>
      <c r="BT57" s="179">
        <f t="shared" si="7"/>
        <v>0</v>
      </c>
      <c r="BU57" s="179">
        <f t="shared" si="7"/>
        <v>0</v>
      </c>
      <c r="BV57" s="179">
        <f t="shared" si="7"/>
        <v>0</v>
      </c>
      <c r="BW57" s="179">
        <f t="shared" si="7"/>
        <v>0</v>
      </c>
      <c r="BX57" s="179">
        <f t="shared" si="7"/>
        <v>0</v>
      </c>
      <c r="BY57" s="179">
        <f t="shared" si="7"/>
        <v>0</v>
      </c>
      <c r="BZ57" s="179">
        <f t="shared" si="7"/>
        <v>0</v>
      </c>
      <c r="CA57" s="179">
        <f t="shared" si="7"/>
        <v>0</v>
      </c>
      <c r="CB57" s="179">
        <f t="shared" si="7"/>
        <v>0</v>
      </c>
      <c r="CC57" s="179">
        <f t="shared" si="7"/>
        <v>0</v>
      </c>
      <c r="CD57" s="179">
        <f t="shared" si="7"/>
        <v>0</v>
      </c>
      <c r="CE57" s="179">
        <f t="shared" si="7"/>
        <v>0</v>
      </c>
      <c r="CF57" s="179">
        <f t="shared" si="7"/>
        <v>0</v>
      </c>
      <c r="CG57" s="179">
        <f t="shared" si="7"/>
        <v>0</v>
      </c>
      <c r="CH57" s="179">
        <f t="shared" si="7"/>
        <v>0</v>
      </c>
      <c r="CI57" s="179">
        <f t="shared" si="7"/>
        <v>0</v>
      </c>
      <c r="CJ57" s="179">
        <f t="shared" si="7"/>
        <v>0</v>
      </c>
      <c r="CK57" s="179">
        <f t="shared" si="7"/>
        <v>0</v>
      </c>
      <c r="CL57" s="179">
        <f t="shared" si="7"/>
        <v>0</v>
      </c>
      <c r="CM57" s="179">
        <f t="shared" si="7"/>
        <v>0</v>
      </c>
      <c r="CN57" s="179">
        <f t="shared" si="7"/>
        <v>0</v>
      </c>
      <c r="CO57" s="179">
        <f t="shared" si="7"/>
        <v>0</v>
      </c>
      <c r="CP57" s="179">
        <f t="shared" si="7"/>
        <v>0</v>
      </c>
      <c r="CQ57" s="179">
        <f t="shared" si="7"/>
        <v>0</v>
      </c>
      <c r="CR57" s="179">
        <f t="shared" si="7"/>
        <v>0</v>
      </c>
      <c r="CS57" s="179">
        <f t="shared" si="7"/>
        <v>0</v>
      </c>
      <c r="CT57" s="179">
        <f t="shared" si="7"/>
        <v>0</v>
      </c>
      <c r="CU57" s="179">
        <f t="shared" si="7"/>
        <v>0</v>
      </c>
      <c r="CV57" s="179">
        <f t="shared" si="7"/>
        <v>0</v>
      </c>
      <c r="CW57" s="179">
        <f t="shared" si="7"/>
        <v>0</v>
      </c>
      <c r="CX57" s="179">
        <f t="shared" si="7"/>
        <v>0</v>
      </c>
      <c r="CY57" s="179">
        <f t="shared" si="7"/>
        <v>0</v>
      </c>
      <c r="CZ57" s="179">
        <f t="shared" si="7"/>
        <v>0</v>
      </c>
      <c r="DA57" s="179">
        <f t="shared" si="7"/>
        <v>0</v>
      </c>
      <c r="DB57" s="179">
        <f t="shared" si="7"/>
        <v>0</v>
      </c>
      <c r="DC57" s="179">
        <f t="shared" si="7"/>
        <v>0</v>
      </c>
      <c r="DD57" s="179">
        <f t="shared" si="7"/>
        <v>0</v>
      </c>
      <c r="DE57" s="179">
        <f t="shared" si="7"/>
        <v>0</v>
      </c>
      <c r="DF57" s="179">
        <f t="shared" si="7"/>
        <v>0</v>
      </c>
      <c r="DG57" s="134">
        <f t="shared" si="7"/>
        <v>0</v>
      </c>
      <c r="DH57" s="134">
        <f t="shared" si="7"/>
        <v>0</v>
      </c>
      <c r="DI57" s="134">
        <f t="shared" si="7"/>
        <v>0</v>
      </c>
      <c r="DJ57" s="134">
        <f t="shared" si="7"/>
        <v>0</v>
      </c>
      <c r="DK57" s="134">
        <f t="shared" si="7"/>
        <v>0</v>
      </c>
      <c r="DL57" s="134">
        <f t="shared" si="7"/>
        <v>0</v>
      </c>
      <c r="DM57" s="134">
        <f t="shared" si="7"/>
        <v>0</v>
      </c>
      <c r="DN57" s="134">
        <f t="shared" si="7"/>
        <v>0</v>
      </c>
      <c r="DO57" s="134">
        <f t="shared" si="7"/>
        <v>0</v>
      </c>
      <c r="DP57" s="134">
        <f t="shared" si="7"/>
        <v>0</v>
      </c>
      <c r="DQ57" s="134">
        <f t="shared" si="7"/>
        <v>0</v>
      </c>
      <c r="DR57" s="134">
        <f t="shared" si="7"/>
        <v>0</v>
      </c>
      <c r="DS57" s="134">
        <f t="shared" si="7"/>
        <v>0</v>
      </c>
      <c r="DT57" s="65"/>
      <c r="DU57" s="65"/>
      <c r="DV57" s="65"/>
      <c r="DW57" s="65"/>
      <c r="DX57" s="65"/>
      <c r="DY57" s="65"/>
      <c r="DZ57" s="65"/>
      <c r="EA57" s="65"/>
      <c r="EB57" s="65"/>
      <c r="EC57" s="65"/>
      <c r="ED57" s="65"/>
      <c r="EE57" s="65"/>
    </row>
    <row r="58" ht="19.5" customHeight="1" spans="1:135">
      <c r="A58" s="61" t="s">
        <v>818</v>
      </c>
      <c r="Q58" s="62"/>
      <c r="R58" s="62"/>
      <c r="S58" s="62"/>
      <c r="T58" s="163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62"/>
      <c r="AI58" s="62"/>
      <c r="AJ58" s="79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62"/>
      <c r="CG58" s="62"/>
      <c r="CH58" s="62"/>
      <c r="CI58" s="62"/>
      <c r="CJ58" s="62"/>
      <c r="CK58" s="62"/>
      <c r="CL58" s="62"/>
      <c r="CM58" s="62"/>
      <c r="CN58" s="62"/>
      <c r="CO58" s="62"/>
      <c r="CP58" s="62"/>
      <c r="CQ58" s="62"/>
      <c r="CR58" s="62"/>
      <c r="CS58" s="62"/>
      <c r="CT58" s="62"/>
      <c r="CU58" s="62"/>
      <c r="CV58" s="62"/>
      <c r="CW58" s="62"/>
      <c r="CX58" s="62"/>
      <c r="CY58" s="62"/>
      <c r="CZ58" s="62"/>
      <c r="DA58" s="62"/>
      <c r="DB58" s="62"/>
      <c r="DC58" s="62"/>
      <c r="DD58" s="62"/>
      <c r="DE58" s="67"/>
      <c r="DF58" s="62"/>
      <c r="DG58" s="62"/>
      <c r="DH58" s="62"/>
      <c r="DI58" s="62"/>
      <c r="DJ58" s="62"/>
      <c r="DK58" s="62"/>
      <c r="DL58" s="62"/>
      <c r="DM58" s="62"/>
      <c r="DN58" s="62"/>
      <c r="DO58" s="62"/>
      <c r="DP58" s="62"/>
      <c r="DQ58" s="62"/>
      <c r="DR58" s="62"/>
      <c r="DS58" s="62"/>
      <c r="DT58" s="62"/>
      <c r="DU58" s="62"/>
      <c r="DV58" s="62"/>
      <c r="DW58" s="62"/>
      <c r="DX58" s="62"/>
      <c r="DY58" s="62"/>
      <c r="DZ58" s="62"/>
      <c r="EA58" s="62"/>
      <c r="EB58" s="62"/>
      <c r="EC58" s="62"/>
      <c r="ED58" s="62"/>
      <c r="EE58" s="62"/>
    </row>
    <row r="59" ht="6" customHeight="1" spans="1:13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103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7"/>
      <c r="DF59" s="62"/>
      <c r="DG59" s="62"/>
      <c r="DH59" s="62"/>
      <c r="DI59" s="62"/>
      <c r="DJ59" s="62"/>
      <c r="DK59" s="62"/>
      <c r="DL59" s="62"/>
      <c r="DM59" s="62"/>
      <c r="DN59" s="62"/>
      <c r="DO59" s="62"/>
      <c r="DP59" s="62"/>
      <c r="DQ59" s="62"/>
      <c r="DR59" s="62"/>
      <c r="DS59" s="62"/>
      <c r="DT59" s="62"/>
      <c r="DU59" s="62"/>
      <c r="DV59" s="62"/>
      <c r="DW59" s="62"/>
      <c r="DX59" s="62"/>
      <c r="DY59" s="62"/>
      <c r="DZ59" s="62"/>
      <c r="EA59" s="62"/>
      <c r="EB59" s="62"/>
      <c r="EC59" s="62"/>
      <c r="ED59" s="62"/>
      <c r="EE59" s="62"/>
    </row>
    <row r="60" ht="27" customHeight="1" spans="1:135">
      <c r="A60" s="63" t="s">
        <v>628</v>
      </c>
      <c r="B60" s="64" t="s">
        <v>212</v>
      </c>
      <c r="C60" s="64"/>
      <c r="D60" s="63" t="s">
        <v>675</v>
      </c>
      <c r="E60" s="63" t="s">
        <v>676</v>
      </c>
      <c r="F60" s="63" t="s">
        <v>677</v>
      </c>
      <c r="G60" s="63" t="s">
        <v>678</v>
      </c>
      <c r="H60" s="63" t="s">
        <v>679</v>
      </c>
      <c r="I60" s="63" t="s">
        <v>680</v>
      </c>
      <c r="J60" s="63" t="s">
        <v>681</v>
      </c>
      <c r="K60" s="63" t="s">
        <v>682</v>
      </c>
      <c r="L60" s="63" t="s">
        <v>683</v>
      </c>
      <c r="M60" s="63" t="s">
        <v>684</v>
      </c>
      <c r="N60" s="63" t="s">
        <v>685</v>
      </c>
      <c r="O60" s="63" t="s">
        <v>686</v>
      </c>
      <c r="P60" s="63" t="s">
        <v>6</v>
      </c>
      <c r="Q60" s="62"/>
      <c r="R60" s="92"/>
      <c r="S60" s="62"/>
      <c r="T60" s="62"/>
      <c r="U60" s="79"/>
      <c r="V60" s="79">
        <f>V57-J57</f>
        <v>-1.075309836861</v>
      </c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62"/>
      <c r="AI60" s="62"/>
      <c r="AJ60" s="62"/>
      <c r="AK60" s="62"/>
      <c r="AL60" s="79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79"/>
      <c r="BY60" s="79"/>
      <c r="BZ60" s="79"/>
      <c r="CA60" s="79"/>
      <c r="CB60" s="79"/>
      <c r="CC60" s="79"/>
      <c r="CD60" s="79"/>
      <c r="CE60" s="79"/>
      <c r="CF60" s="79"/>
      <c r="CG60" s="79"/>
      <c r="CH60" s="79"/>
      <c r="CI60" s="62"/>
      <c r="CJ60" s="62"/>
      <c r="CK60" s="62"/>
      <c r="CL60" s="62"/>
      <c r="CM60" s="62"/>
      <c r="CN60" s="62"/>
      <c r="CO60" s="62"/>
      <c r="CP60" s="62"/>
      <c r="CQ60" s="62"/>
      <c r="CR60" s="62"/>
      <c r="CS60" s="62"/>
      <c r="CT60" s="62"/>
      <c r="CU60" s="62"/>
      <c r="CV60" s="62"/>
      <c r="CW60" s="62"/>
      <c r="CX60" s="62"/>
      <c r="CY60" s="62"/>
      <c r="CZ60" s="62"/>
      <c r="DA60" s="62"/>
      <c r="DB60" s="62"/>
      <c r="DC60" s="62"/>
      <c r="DD60" s="62"/>
      <c r="DE60" s="67"/>
      <c r="DF60" s="62"/>
      <c r="DG60" s="62"/>
      <c r="DH60" s="62"/>
      <c r="DI60" s="62"/>
      <c r="DJ60" s="62"/>
      <c r="DK60" s="62"/>
      <c r="DL60" s="62"/>
      <c r="DM60" s="62"/>
      <c r="DN60" s="62"/>
      <c r="DO60" s="62"/>
      <c r="DP60" s="62"/>
      <c r="DQ60" s="62"/>
      <c r="DR60" s="62"/>
      <c r="DS60" s="62"/>
      <c r="DT60" s="62"/>
      <c r="DU60" s="62"/>
      <c r="DV60" s="62"/>
      <c r="DW60" s="62"/>
      <c r="DX60" s="62"/>
      <c r="DY60" s="62"/>
      <c r="DZ60" s="62"/>
      <c r="EA60" s="62"/>
      <c r="EB60" s="62"/>
      <c r="EC60" s="62"/>
      <c r="ED60" s="62"/>
      <c r="EE60" s="62"/>
    </row>
    <row r="61" ht="6.75" customHeight="1" spans="1:13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103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62"/>
      <c r="CG61" s="62"/>
      <c r="CH61" s="62"/>
      <c r="CI61" s="62"/>
      <c r="CJ61" s="62"/>
      <c r="CK61" s="62"/>
      <c r="CL61" s="62"/>
      <c r="CM61" s="62"/>
      <c r="CN61" s="62"/>
      <c r="CO61" s="62"/>
      <c r="CP61" s="62"/>
      <c r="CQ61" s="62"/>
      <c r="CR61" s="62"/>
      <c r="CS61" s="62"/>
      <c r="CT61" s="62"/>
      <c r="CU61" s="62"/>
      <c r="CV61" s="62"/>
      <c r="CW61" s="62"/>
      <c r="CX61" s="62"/>
      <c r="CY61" s="62"/>
      <c r="CZ61" s="62"/>
      <c r="DA61" s="62"/>
      <c r="DB61" s="62"/>
      <c r="DC61" s="62"/>
      <c r="DD61" s="62"/>
      <c r="DE61" s="67"/>
      <c r="DF61" s="62"/>
      <c r="DG61" s="62"/>
      <c r="DH61" s="62"/>
      <c r="DI61" s="62"/>
      <c r="DJ61" s="62"/>
      <c r="DK61" s="62"/>
      <c r="DL61" s="62"/>
      <c r="DM61" s="62"/>
      <c r="DN61" s="62"/>
      <c r="DO61" s="62"/>
      <c r="DP61" s="62"/>
      <c r="DQ61" s="62"/>
      <c r="DR61" s="62"/>
      <c r="DS61" s="62"/>
      <c r="DT61" s="62"/>
      <c r="DU61" s="62"/>
      <c r="DV61" s="62"/>
      <c r="DW61" s="62"/>
      <c r="DX61" s="62"/>
      <c r="DY61" s="62"/>
      <c r="DZ61" s="62"/>
      <c r="EA61" s="62"/>
      <c r="EB61" s="62"/>
      <c r="EC61" s="62"/>
      <c r="ED61" s="62"/>
      <c r="EE61" s="62"/>
    </row>
    <row r="62" ht="19.5" hidden="1" customHeight="1" spans="1:135">
      <c r="A62" s="65">
        <v>1</v>
      </c>
      <c r="B62" s="66" t="s">
        <v>647</v>
      </c>
      <c r="C62" s="66"/>
      <c r="D62" s="67">
        <v>3.635</v>
      </c>
      <c r="E62" s="67">
        <v>3.749</v>
      </c>
      <c r="F62" s="67">
        <v>4.535</v>
      </c>
      <c r="G62" s="67">
        <v>4.471</v>
      </c>
      <c r="H62" s="67">
        <v>4.207</v>
      </c>
      <c r="I62" s="67">
        <v>4.317</v>
      </c>
      <c r="J62" s="67">
        <v>3.996</v>
      </c>
      <c r="K62" s="67">
        <v>3.573</v>
      </c>
      <c r="L62" s="67">
        <v>2.74</v>
      </c>
      <c r="M62" s="67">
        <v>2.695</v>
      </c>
      <c r="N62" s="67">
        <v>2.688</v>
      </c>
      <c r="O62" s="67">
        <v>2.511</v>
      </c>
      <c r="P62" s="130">
        <f t="shared" ref="P62:P72" si="8">SUM(D62:O62)</f>
        <v>43.117</v>
      </c>
      <c r="Q62" s="79"/>
      <c r="R62" s="79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79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62"/>
      <c r="CG62" s="62"/>
      <c r="CH62" s="62"/>
      <c r="CI62" s="62"/>
      <c r="CJ62" s="62"/>
      <c r="CK62" s="62"/>
      <c r="CL62" s="62"/>
      <c r="CM62" s="62"/>
      <c r="CN62" s="62"/>
      <c r="CO62" s="62"/>
      <c r="CP62" s="62"/>
      <c r="CQ62" s="62"/>
      <c r="CR62" s="62"/>
      <c r="CS62" s="62"/>
      <c r="CT62" s="62"/>
      <c r="CU62" s="62"/>
      <c r="CV62" s="62"/>
      <c r="CW62" s="62"/>
      <c r="CX62" s="62"/>
      <c r="CY62" s="62"/>
      <c r="CZ62" s="62"/>
      <c r="DA62" s="62"/>
      <c r="DB62" s="62"/>
      <c r="DC62" s="62"/>
      <c r="DD62" s="62"/>
      <c r="DE62" s="62"/>
      <c r="DF62" s="62"/>
      <c r="DG62" s="62"/>
      <c r="DH62" s="62"/>
      <c r="DI62" s="62"/>
      <c r="DJ62" s="62"/>
      <c r="DK62" s="62"/>
      <c r="DL62" s="62"/>
      <c r="DM62" s="62"/>
      <c r="DN62" s="62"/>
      <c r="DO62" s="62"/>
      <c r="DP62" s="62"/>
      <c r="DQ62" s="62"/>
      <c r="DR62" s="62"/>
      <c r="DS62" s="62"/>
      <c r="DT62" s="62"/>
      <c r="DU62" s="62"/>
      <c r="DV62" s="62"/>
      <c r="DW62" s="62"/>
      <c r="DX62" s="62"/>
      <c r="DY62" s="62"/>
      <c r="DZ62" s="62"/>
      <c r="EA62" s="62"/>
      <c r="EB62" s="62"/>
      <c r="EC62" s="62"/>
      <c r="ED62" s="62"/>
      <c r="EE62" s="62"/>
    </row>
    <row r="63" ht="19.5" hidden="1" customHeight="1" spans="1:135">
      <c r="A63" s="65">
        <v>2</v>
      </c>
      <c r="B63" s="66" t="s">
        <v>645</v>
      </c>
      <c r="C63" s="159"/>
      <c r="D63" s="160">
        <v>4.44</v>
      </c>
      <c r="E63" s="67">
        <v>4.401</v>
      </c>
      <c r="F63" s="67">
        <v>5.874</v>
      </c>
      <c r="G63" s="67">
        <v>5.464</v>
      </c>
      <c r="H63" s="67">
        <v>5.195</v>
      </c>
      <c r="I63" s="67">
        <v>5.701</v>
      </c>
      <c r="J63" s="67">
        <v>5.116</v>
      </c>
      <c r="K63" s="67">
        <v>4.586</v>
      </c>
      <c r="L63" s="67">
        <v>3.355</v>
      </c>
      <c r="M63" s="67">
        <v>3.323</v>
      </c>
      <c r="N63" s="67">
        <v>3.516</v>
      </c>
      <c r="O63" s="67">
        <v>3.325</v>
      </c>
      <c r="P63" s="130">
        <f t="shared" si="8"/>
        <v>54.296</v>
      </c>
      <c r="Q63" s="79"/>
      <c r="R63" s="79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62"/>
      <c r="CG63" s="62"/>
      <c r="CH63" s="62"/>
      <c r="CI63" s="62"/>
      <c r="CJ63" s="62"/>
      <c r="CK63" s="62"/>
      <c r="CL63" s="62"/>
      <c r="CM63" s="62"/>
      <c r="CN63" s="62"/>
      <c r="CO63" s="62"/>
      <c r="CP63" s="62"/>
      <c r="CQ63" s="62"/>
      <c r="CR63" s="62"/>
      <c r="CS63" s="62"/>
      <c r="CT63" s="62"/>
      <c r="CU63" s="62"/>
      <c r="CV63" s="62"/>
      <c r="CW63" s="62"/>
      <c r="CX63" s="62"/>
      <c r="CY63" s="62"/>
      <c r="CZ63" s="62"/>
      <c r="DA63" s="62"/>
      <c r="DB63" s="62"/>
      <c r="DC63" s="62"/>
      <c r="DD63" s="62"/>
      <c r="DE63" s="62"/>
      <c r="DF63" s="62"/>
      <c r="DG63" s="62"/>
      <c r="DH63" s="62"/>
      <c r="DI63" s="62"/>
      <c r="DJ63" s="62"/>
      <c r="DK63" s="62"/>
      <c r="DL63" s="62"/>
      <c r="DM63" s="62"/>
      <c r="DN63" s="62"/>
      <c r="DO63" s="62"/>
      <c r="DP63" s="62"/>
      <c r="DQ63" s="62"/>
      <c r="DR63" s="62"/>
      <c r="DS63" s="62"/>
      <c r="DT63" s="62"/>
      <c r="DU63" s="62"/>
      <c r="DV63" s="62"/>
      <c r="DW63" s="62"/>
      <c r="DX63" s="62"/>
      <c r="DY63" s="62"/>
      <c r="DZ63" s="62"/>
      <c r="EA63" s="62"/>
      <c r="EB63" s="62"/>
      <c r="EC63" s="62"/>
      <c r="ED63" s="62"/>
      <c r="EE63" s="62"/>
    </row>
    <row r="64" ht="19.5" hidden="1" customHeight="1" spans="1:135">
      <c r="A64" s="65">
        <v>3</v>
      </c>
      <c r="B64" s="66" t="s">
        <v>643</v>
      </c>
      <c r="C64" s="159"/>
      <c r="D64" s="160">
        <v>4.583</v>
      </c>
      <c r="E64" s="67">
        <v>3.646</v>
      </c>
      <c r="F64" s="67">
        <v>4.39</v>
      </c>
      <c r="G64" s="67">
        <v>4.7</v>
      </c>
      <c r="H64" s="67">
        <v>4.688</v>
      </c>
      <c r="I64" s="67">
        <v>4.898</v>
      </c>
      <c r="J64" s="67">
        <v>4.365</v>
      </c>
      <c r="K64" s="67">
        <v>3.957</v>
      </c>
      <c r="L64" s="67">
        <v>2.935</v>
      </c>
      <c r="M64" s="67">
        <v>3.07</v>
      </c>
      <c r="N64" s="67">
        <v>3.37</v>
      </c>
      <c r="O64" s="67">
        <v>3.351</v>
      </c>
      <c r="P64" s="130">
        <f t="shared" si="8"/>
        <v>47.953</v>
      </c>
      <c r="Q64" s="79"/>
      <c r="R64" s="79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62"/>
      <c r="CG64" s="62"/>
      <c r="CH64" s="62"/>
      <c r="CI64" s="62"/>
      <c r="CJ64" s="62"/>
      <c r="CK64" s="62"/>
      <c r="CL64" s="62"/>
      <c r="CM64" s="62"/>
      <c r="CN64" s="62"/>
      <c r="CO64" s="62"/>
      <c r="CP64" s="62"/>
      <c r="CQ64" s="62"/>
      <c r="CR64" s="62"/>
      <c r="CS64" s="62"/>
      <c r="CT64" s="62"/>
      <c r="CU64" s="62"/>
      <c r="CV64" s="62"/>
      <c r="CW64" s="62"/>
      <c r="CX64" s="62"/>
      <c r="CY64" s="62"/>
      <c r="CZ64" s="62"/>
      <c r="DA64" s="62"/>
      <c r="DB64" s="62"/>
      <c r="DC64" s="62"/>
      <c r="DD64" s="62"/>
      <c r="DE64" s="62"/>
      <c r="DF64" s="62"/>
      <c r="DG64" s="62"/>
      <c r="DH64" s="62"/>
      <c r="DI64" s="62"/>
      <c r="DJ64" s="62"/>
      <c r="DK64" s="62"/>
      <c r="DL64" s="62"/>
      <c r="DM64" s="62"/>
      <c r="DN64" s="62"/>
      <c r="DO64" s="62"/>
      <c r="DP64" s="62"/>
      <c r="DQ64" s="62"/>
      <c r="DR64" s="62"/>
      <c r="DS64" s="62"/>
      <c r="DT64" s="62"/>
      <c r="DU64" s="62"/>
      <c r="DV64" s="62"/>
      <c r="DW64" s="62"/>
      <c r="DX64" s="62"/>
      <c r="DY64" s="62"/>
      <c r="DZ64" s="62"/>
      <c r="EA64" s="62"/>
      <c r="EB64" s="62"/>
      <c r="EC64" s="62"/>
      <c r="ED64" s="62"/>
      <c r="EE64" s="62"/>
    </row>
    <row r="65" ht="19.5" customHeight="1" spans="1:135">
      <c r="A65" s="65">
        <v>4</v>
      </c>
      <c r="B65" s="66" t="s">
        <v>640</v>
      </c>
      <c r="C65" s="159"/>
      <c r="D65" s="160">
        <v>3.482</v>
      </c>
      <c r="E65" s="67">
        <v>3.368</v>
      </c>
      <c r="F65" s="67">
        <v>3.73</v>
      </c>
      <c r="G65" s="67">
        <v>3.734</v>
      </c>
      <c r="H65" s="67">
        <v>3.697</v>
      </c>
      <c r="I65" s="67">
        <v>3.905</v>
      </c>
      <c r="J65" s="67">
        <v>3.491</v>
      </c>
      <c r="K65" s="67">
        <v>3.168</v>
      </c>
      <c r="L65" s="67">
        <v>2.328</v>
      </c>
      <c r="M65" s="67">
        <v>2.416</v>
      </c>
      <c r="N65" s="67">
        <v>2.611</v>
      </c>
      <c r="O65" s="67">
        <v>2.551</v>
      </c>
      <c r="P65" s="130">
        <f t="shared" si="8"/>
        <v>38.481</v>
      </c>
      <c r="Q65" s="79"/>
      <c r="R65" s="79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7"/>
      <c r="AX65" s="62"/>
      <c r="AY65" s="62"/>
      <c r="AZ65" s="62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62"/>
      <c r="CG65" s="62"/>
      <c r="CH65" s="62"/>
      <c r="CI65" s="62"/>
      <c r="CJ65" s="62"/>
      <c r="CK65" s="62"/>
      <c r="CL65" s="62"/>
      <c r="CM65" s="62"/>
      <c r="CN65" s="62"/>
      <c r="CO65" s="62"/>
      <c r="CP65" s="62"/>
      <c r="CQ65" s="62"/>
      <c r="CR65" s="62"/>
      <c r="CS65" s="62"/>
      <c r="CT65" s="62"/>
      <c r="CU65" s="62"/>
      <c r="CV65" s="62"/>
      <c r="CW65" s="62"/>
      <c r="CX65" s="67"/>
      <c r="CY65" s="62"/>
      <c r="CZ65" s="62"/>
      <c r="DA65" s="62"/>
      <c r="DB65" s="62"/>
      <c r="DC65" s="62"/>
      <c r="DD65" s="62"/>
      <c r="DE65" s="62"/>
      <c r="DF65" s="62"/>
      <c r="DG65" s="62"/>
      <c r="DH65" s="62"/>
      <c r="DI65" s="62"/>
      <c r="DJ65" s="62"/>
      <c r="DK65" s="62"/>
      <c r="DL65" s="62"/>
      <c r="DM65" s="62"/>
      <c r="DN65" s="62"/>
      <c r="DO65" s="62"/>
      <c r="DP65" s="62"/>
      <c r="DQ65" s="62"/>
      <c r="DR65" s="62"/>
      <c r="DS65" s="62"/>
      <c r="DT65" s="62"/>
      <c r="DU65" s="62"/>
      <c r="DV65" s="62"/>
      <c r="DW65" s="62"/>
      <c r="DX65" s="62"/>
      <c r="DY65" s="62"/>
      <c r="DZ65" s="62"/>
      <c r="EA65" s="62"/>
      <c r="EB65" s="62"/>
      <c r="EC65" s="62"/>
      <c r="ED65" s="62"/>
      <c r="EE65" s="62"/>
    </row>
    <row r="66" ht="19.5" customHeight="1" spans="1:135">
      <c r="A66" s="65">
        <v>5</v>
      </c>
      <c r="B66" s="66" t="s">
        <v>648</v>
      </c>
      <c r="C66" s="159"/>
      <c r="D66" s="160">
        <v>1.952</v>
      </c>
      <c r="E66" s="67">
        <v>1.568</v>
      </c>
      <c r="F66" s="67">
        <v>2.308</v>
      </c>
      <c r="G66" s="67">
        <v>2.604</v>
      </c>
      <c r="H66" s="67">
        <v>2.556</v>
      </c>
      <c r="I66" s="67">
        <v>2.722</v>
      </c>
      <c r="J66" s="67">
        <v>2.415</v>
      </c>
      <c r="K66" s="67">
        <v>2.127</v>
      </c>
      <c r="L66" s="67">
        <v>1.652</v>
      </c>
      <c r="M66" s="67">
        <v>1.732</v>
      </c>
      <c r="N66" s="67">
        <v>1.801</v>
      </c>
      <c r="O66" s="67">
        <v>1.649</v>
      </c>
      <c r="P66" s="130">
        <f t="shared" si="8"/>
        <v>25.086</v>
      </c>
      <c r="Q66" s="79"/>
      <c r="R66" s="79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7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  <c r="BM66" s="62"/>
      <c r="BN66" s="62"/>
      <c r="BO66" s="62"/>
      <c r="BP66" s="62"/>
      <c r="BQ66" s="62"/>
      <c r="BR66" s="62"/>
      <c r="BS66" s="62"/>
      <c r="BT66" s="62"/>
      <c r="BU66" s="62"/>
      <c r="BV66" s="62"/>
      <c r="BW66" s="62"/>
      <c r="BX66" s="62"/>
      <c r="BY66" s="62"/>
      <c r="BZ66" s="62"/>
      <c r="CA66" s="62"/>
      <c r="CB66" s="62"/>
      <c r="CC66" s="62"/>
      <c r="CD66" s="62"/>
      <c r="CE66" s="62"/>
      <c r="CF66" s="62"/>
      <c r="CG66" s="62"/>
      <c r="CH66" s="62"/>
      <c r="CI66" s="62"/>
      <c r="CJ66" s="62"/>
      <c r="CK66" s="62"/>
      <c r="CL66" s="62"/>
      <c r="CM66" s="62"/>
      <c r="CN66" s="62"/>
      <c r="CO66" s="62"/>
      <c r="CP66" s="62"/>
      <c r="CQ66" s="62"/>
      <c r="CR66" s="62"/>
      <c r="CS66" s="62"/>
      <c r="CT66" s="62"/>
      <c r="CU66" s="62"/>
      <c r="CV66" s="62"/>
      <c r="CW66" s="62"/>
      <c r="CX66" s="67"/>
      <c r="CY66" s="62"/>
      <c r="CZ66" s="62"/>
      <c r="DA66" s="62"/>
      <c r="DB66" s="62"/>
      <c r="DC66" s="62"/>
      <c r="DD66" s="62"/>
      <c r="DE66" s="62"/>
      <c r="DF66" s="62"/>
      <c r="DG66" s="62"/>
      <c r="DH66" s="62"/>
      <c r="DI66" s="62"/>
      <c r="DJ66" s="62"/>
      <c r="DK66" s="62"/>
      <c r="DL66" s="62"/>
      <c r="DM66" s="62"/>
      <c r="DN66" s="62"/>
      <c r="DO66" s="62"/>
      <c r="DP66" s="62"/>
      <c r="DQ66" s="62"/>
      <c r="DR66" s="62"/>
      <c r="DS66" s="62"/>
      <c r="DT66" s="62"/>
      <c r="DU66" s="62"/>
      <c r="DV66" s="62"/>
      <c r="DW66" s="62"/>
      <c r="DX66" s="62"/>
      <c r="DY66" s="62"/>
      <c r="DZ66" s="62"/>
      <c r="EA66" s="62"/>
      <c r="EB66" s="62"/>
      <c r="EC66" s="62"/>
      <c r="ED66" s="62"/>
      <c r="EE66" s="62"/>
    </row>
    <row r="67" ht="19.5" customHeight="1" spans="1:135">
      <c r="A67" s="65">
        <v>6</v>
      </c>
      <c r="B67" s="66" t="s">
        <v>644</v>
      </c>
      <c r="C67" s="159"/>
      <c r="D67" s="160">
        <v>2.081</v>
      </c>
      <c r="E67" s="67">
        <v>1.8</v>
      </c>
      <c r="F67" s="67">
        <v>1.929</v>
      </c>
      <c r="G67" s="67">
        <v>1.993</v>
      </c>
      <c r="H67" s="67">
        <v>1.99</v>
      </c>
      <c r="I67" s="67">
        <v>2.139</v>
      </c>
      <c r="J67" s="67">
        <v>1.743</v>
      </c>
      <c r="K67" s="67">
        <v>1.649</v>
      </c>
      <c r="L67" s="67">
        <v>1.228</v>
      </c>
      <c r="M67" s="67">
        <v>1.325</v>
      </c>
      <c r="N67" s="67">
        <v>1.473</v>
      </c>
      <c r="O67" s="67">
        <v>1.286</v>
      </c>
      <c r="P67" s="130">
        <f t="shared" si="8"/>
        <v>20.636</v>
      </c>
      <c r="Q67" s="79"/>
      <c r="R67" s="79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7"/>
      <c r="AX67" s="62"/>
      <c r="AY67" s="62"/>
      <c r="AZ67" s="62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62"/>
      <c r="BM67" s="62"/>
      <c r="BN67" s="62"/>
      <c r="BO67" s="62"/>
      <c r="BP67" s="62"/>
      <c r="BQ67" s="62"/>
      <c r="BR67" s="62"/>
      <c r="BS67" s="62"/>
      <c r="BT67" s="62"/>
      <c r="BU67" s="62"/>
      <c r="BV67" s="62"/>
      <c r="BW67" s="62"/>
      <c r="BX67" s="62"/>
      <c r="BY67" s="62"/>
      <c r="BZ67" s="62"/>
      <c r="CA67" s="62"/>
      <c r="CB67" s="62"/>
      <c r="CC67" s="62"/>
      <c r="CD67" s="62"/>
      <c r="CE67" s="62"/>
      <c r="CF67" s="62"/>
      <c r="CG67" s="62"/>
      <c r="CH67" s="62"/>
      <c r="CI67" s="62"/>
      <c r="CJ67" s="62"/>
      <c r="CK67" s="62"/>
      <c r="CL67" s="62"/>
      <c r="CM67" s="62"/>
      <c r="CN67" s="62"/>
      <c r="CO67" s="62"/>
      <c r="CP67" s="62"/>
      <c r="CQ67" s="62"/>
      <c r="CR67" s="62"/>
      <c r="CS67" s="62"/>
      <c r="CT67" s="62"/>
      <c r="CU67" s="62"/>
      <c r="CV67" s="62"/>
      <c r="CW67" s="62"/>
      <c r="CX67" s="67"/>
      <c r="CY67" s="62"/>
      <c r="CZ67" s="62"/>
      <c r="DA67" s="62"/>
      <c r="DB67" s="62"/>
      <c r="DC67" s="62"/>
      <c r="DD67" s="62"/>
      <c r="DE67" s="62"/>
      <c r="DF67" s="62"/>
      <c r="DG67" s="62"/>
      <c r="DH67" s="62"/>
      <c r="DI67" s="62"/>
      <c r="DJ67" s="62"/>
      <c r="DK67" s="62"/>
      <c r="DL67" s="62"/>
      <c r="DM67" s="62"/>
      <c r="DN67" s="62"/>
      <c r="DO67" s="62"/>
      <c r="DP67" s="62"/>
      <c r="DQ67" s="62"/>
      <c r="DR67" s="62"/>
      <c r="DS67" s="62"/>
      <c r="DT67" s="62"/>
      <c r="DU67" s="62"/>
      <c r="DV67" s="62"/>
      <c r="DW67" s="62"/>
      <c r="DX67" s="62"/>
      <c r="DY67" s="62"/>
      <c r="DZ67" s="62"/>
      <c r="EA67" s="62"/>
      <c r="EB67" s="62"/>
      <c r="EC67" s="62"/>
      <c r="ED67" s="62"/>
      <c r="EE67" s="62"/>
    </row>
    <row r="68" ht="19.5" customHeight="1" spans="1:135">
      <c r="A68" s="65">
        <v>7</v>
      </c>
      <c r="B68" s="66" t="s">
        <v>646</v>
      </c>
      <c r="C68" s="159"/>
      <c r="D68" s="160">
        <v>4.873</v>
      </c>
      <c r="E68" s="67">
        <v>3.492</v>
      </c>
      <c r="F68" s="67">
        <v>4.171</v>
      </c>
      <c r="G68" s="67">
        <v>4.235</v>
      </c>
      <c r="H68" s="67">
        <v>4.209</v>
      </c>
      <c r="I68" s="67">
        <v>4.482</v>
      </c>
      <c r="J68" s="67">
        <v>4.03</v>
      </c>
      <c r="K68" s="67">
        <v>3.919</v>
      </c>
      <c r="L68" s="67">
        <v>2.941</v>
      </c>
      <c r="M68" s="67">
        <v>3.029</v>
      </c>
      <c r="N68" s="67">
        <v>3.505</v>
      </c>
      <c r="O68" s="67">
        <v>3.691</v>
      </c>
      <c r="P68" s="130">
        <f t="shared" si="8"/>
        <v>46.577</v>
      </c>
      <c r="Q68" s="79"/>
      <c r="R68" s="79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7"/>
      <c r="AX68" s="62"/>
      <c r="AY68" s="62"/>
      <c r="AZ68" s="62"/>
      <c r="BA68" s="62"/>
      <c r="BB68" s="62"/>
      <c r="BC68" s="62"/>
      <c r="BD68" s="62"/>
      <c r="BE68" s="62"/>
      <c r="BF68" s="62"/>
      <c r="BG68" s="62"/>
      <c r="BH68" s="62"/>
      <c r="BI68" s="62"/>
      <c r="BJ68" s="62"/>
      <c r="BK68" s="62"/>
      <c r="BL68" s="62"/>
      <c r="BM68" s="62"/>
      <c r="BN68" s="62"/>
      <c r="BO68" s="62"/>
      <c r="BP68" s="62"/>
      <c r="BQ68" s="62"/>
      <c r="BR68" s="62"/>
      <c r="BS68" s="62"/>
      <c r="BT68" s="62"/>
      <c r="BU68" s="62"/>
      <c r="BV68" s="62"/>
      <c r="BW68" s="62"/>
      <c r="BX68" s="62"/>
      <c r="BY68" s="62"/>
      <c r="BZ68" s="62"/>
      <c r="CA68" s="62"/>
      <c r="CB68" s="62"/>
      <c r="CC68" s="62"/>
      <c r="CD68" s="62"/>
      <c r="CE68" s="62"/>
      <c r="CF68" s="62"/>
      <c r="CG68" s="62"/>
      <c r="CH68" s="62"/>
      <c r="CI68" s="62"/>
      <c r="CJ68" s="62"/>
      <c r="CK68" s="62"/>
      <c r="CL68" s="62"/>
      <c r="CM68" s="62"/>
      <c r="CN68" s="62"/>
      <c r="CO68" s="62"/>
      <c r="CP68" s="62"/>
      <c r="CQ68" s="62"/>
      <c r="CR68" s="62"/>
      <c r="CS68" s="62"/>
      <c r="CT68" s="62"/>
      <c r="CU68" s="62"/>
      <c r="CV68" s="62"/>
      <c r="CW68" s="62"/>
      <c r="CX68" s="67"/>
      <c r="CY68" s="62"/>
      <c r="CZ68" s="62"/>
      <c r="DA68" s="62"/>
      <c r="DB68" s="62"/>
      <c r="DC68" s="62"/>
      <c r="DD68" s="62"/>
      <c r="DE68" s="62"/>
      <c r="DF68" s="62"/>
      <c r="DG68" s="62"/>
      <c r="DH68" s="62"/>
      <c r="DI68" s="62"/>
      <c r="DJ68" s="62"/>
      <c r="DK68" s="62"/>
      <c r="DL68" s="62"/>
      <c r="DM68" s="62"/>
      <c r="DN68" s="62"/>
      <c r="DO68" s="62"/>
      <c r="DP68" s="62"/>
      <c r="DQ68" s="62"/>
      <c r="DR68" s="62"/>
      <c r="DS68" s="62"/>
      <c r="DT68" s="62"/>
      <c r="DU68" s="62"/>
      <c r="DV68" s="62"/>
      <c r="DW68" s="62"/>
      <c r="DX68" s="62"/>
      <c r="DY68" s="62"/>
      <c r="DZ68" s="62"/>
      <c r="EA68" s="62"/>
      <c r="EB68" s="62"/>
      <c r="EC68" s="62"/>
      <c r="ED68" s="62"/>
      <c r="EE68" s="62"/>
    </row>
    <row r="69" ht="19.5" hidden="1" customHeight="1" spans="1:135">
      <c r="A69" s="65">
        <v>8</v>
      </c>
      <c r="B69" s="66" t="s">
        <v>639</v>
      </c>
      <c r="C69" s="157"/>
      <c r="D69" s="158">
        <v>6.67</v>
      </c>
      <c r="E69" s="67">
        <v>6.99</v>
      </c>
      <c r="F69" s="67">
        <v>8.321</v>
      </c>
      <c r="G69" s="67">
        <v>7.57</v>
      </c>
      <c r="H69" s="67">
        <v>7.274</v>
      </c>
      <c r="I69" s="67">
        <v>7.614</v>
      </c>
      <c r="J69" s="67">
        <v>7.394</v>
      </c>
      <c r="K69" s="67">
        <v>6.73</v>
      </c>
      <c r="L69" s="67">
        <v>5.017</v>
      </c>
      <c r="M69" s="67">
        <v>5.279</v>
      </c>
      <c r="N69" s="67">
        <v>5.523</v>
      </c>
      <c r="O69" s="67">
        <v>5.467</v>
      </c>
      <c r="P69" s="130">
        <f t="shared" si="8"/>
        <v>79.849</v>
      </c>
      <c r="Q69" s="79"/>
      <c r="R69" s="79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7">
        <v>3.544</v>
      </c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2"/>
      <c r="BV69" s="62"/>
      <c r="BW69" s="62"/>
      <c r="BX69" s="62"/>
      <c r="BY69" s="62"/>
      <c r="BZ69" s="62"/>
      <c r="CA69" s="62"/>
      <c r="CB69" s="62"/>
      <c r="CC69" s="62"/>
      <c r="CD69" s="62"/>
      <c r="CE69" s="62"/>
      <c r="CF69" s="62"/>
      <c r="CG69" s="62"/>
      <c r="CH69" s="62"/>
      <c r="CI69" s="62"/>
      <c r="CJ69" s="62"/>
      <c r="CK69" s="62"/>
      <c r="CL69" s="62"/>
      <c r="CM69" s="62"/>
      <c r="CN69" s="62"/>
      <c r="CO69" s="62"/>
      <c r="CP69" s="62"/>
      <c r="CQ69" s="62"/>
      <c r="CR69" s="62"/>
      <c r="CS69" s="62"/>
      <c r="CT69" s="62"/>
      <c r="CU69" s="62"/>
      <c r="CV69" s="62"/>
      <c r="CW69" s="62"/>
      <c r="CX69" s="67"/>
      <c r="CY69" s="62"/>
      <c r="CZ69" s="62"/>
      <c r="DA69" s="62"/>
      <c r="DB69" s="62"/>
      <c r="DC69" s="62"/>
      <c r="DD69" s="62"/>
      <c r="DE69" s="62"/>
      <c r="DF69" s="62"/>
      <c r="DG69" s="62"/>
      <c r="DH69" s="62"/>
      <c r="DI69" s="62"/>
      <c r="DJ69" s="62"/>
      <c r="DK69" s="62"/>
      <c r="DL69" s="62"/>
      <c r="DM69" s="62"/>
      <c r="DN69" s="62"/>
      <c r="DO69" s="62"/>
      <c r="DP69" s="62"/>
      <c r="DQ69" s="62"/>
      <c r="DR69" s="62"/>
      <c r="DS69" s="62"/>
      <c r="DT69" s="62"/>
      <c r="DU69" s="62"/>
      <c r="DV69" s="62"/>
      <c r="DW69" s="62"/>
      <c r="DX69" s="62"/>
      <c r="DY69" s="62"/>
      <c r="DZ69" s="62"/>
      <c r="EA69" s="62"/>
      <c r="EB69" s="62"/>
      <c r="EC69" s="62"/>
      <c r="ED69" s="62"/>
      <c r="EE69" s="62"/>
    </row>
    <row r="70" ht="19.5" customHeight="1" spans="1:135">
      <c r="A70" s="65">
        <v>9</v>
      </c>
      <c r="B70" s="66" t="s">
        <v>642</v>
      </c>
      <c r="C70" s="159"/>
      <c r="D70" s="160">
        <v>4.045</v>
      </c>
      <c r="E70" s="67">
        <v>4.435</v>
      </c>
      <c r="F70" s="67">
        <v>5.14</v>
      </c>
      <c r="G70" s="67">
        <v>5.331</v>
      </c>
      <c r="H70" s="67">
        <v>5.014</v>
      </c>
      <c r="I70" s="67">
        <v>5.405</v>
      </c>
      <c r="J70" s="67">
        <v>4.82</v>
      </c>
      <c r="K70" s="67">
        <v>4.447</v>
      </c>
      <c r="L70" s="67">
        <v>3.154</v>
      </c>
      <c r="M70" s="67">
        <v>3.263</v>
      </c>
      <c r="N70" s="67">
        <v>3.361</v>
      </c>
      <c r="O70" s="67">
        <v>3.028</v>
      </c>
      <c r="P70" s="130">
        <f t="shared" si="8"/>
        <v>51.443</v>
      </c>
      <c r="Q70" s="79"/>
      <c r="R70" s="79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  <c r="CF70" s="62"/>
      <c r="CG70" s="62"/>
      <c r="CH70" s="62"/>
      <c r="CI70" s="62"/>
      <c r="CJ70" s="62"/>
      <c r="CK70" s="62"/>
      <c r="CL70" s="62"/>
      <c r="CM70" s="62"/>
      <c r="CN70" s="62"/>
      <c r="CO70" s="62"/>
      <c r="CP70" s="62"/>
      <c r="CQ70" s="62"/>
      <c r="CR70" s="62"/>
      <c r="CS70" s="62"/>
      <c r="CT70" s="62"/>
      <c r="CU70" s="62"/>
      <c r="CV70" s="62"/>
      <c r="CW70" s="62"/>
      <c r="CX70" s="65"/>
      <c r="CY70" s="62"/>
      <c r="CZ70" s="62"/>
      <c r="DA70" s="62"/>
      <c r="DB70" s="62"/>
      <c r="DC70" s="62"/>
      <c r="DD70" s="62"/>
      <c r="DE70" s="62"/>
      <c r="DF70" s="62"/>
      <c r="DG70" s="62"/>
      <c r="DH70" s="62"/>
      <c r="DI70" s="62"/>
      <c r="DJ70" s="62"/>
      <c r="DK70" s="62"/>
      <c r="DL70" s="62"/>
      <c r="DM70" s="62"/>
      <c r="DN70" s="62"/>
      <c r="DO70" s="62"/>
      <c r="DP70" s="62"/>
      <c r="DQ70" s="62"/>
      <c r="DR70" s="62"/>
      <c r="DS70" s="62"/>
      <c r="DT70" s="62"/>
      <c r="DU70" s="62"/>
      <c r="DV70" s="62"/>
      <c r="DW70" s="62"/>
      <c r="DX70" s="62"/>
      <c r="DY70" s="62"/>
      <c r="DZ70" s="62"/>
      <c r="EA70" s="62"/>
      <c r="EB70" s="62"/>
      <c r="EC70" s="62"/>
      <c r="ED70" s="62"/>
      <c r="EE70" s="62"/>
    </row>
    <row r="71" ht="19.5" hidden="1" customHeight="1" spans="1:135">
      <c r="A71" s="65">
        <v>10</v>
      </c>
      <c r="B71" s="66" t="s">
        <v>641</v>
      </c>
      <c r="C71" s="159"/>
      <c r="D71" s="160">
        <v>4.417</v>
      </c>
      <c r="E71" s="67">
        <v>4.203</v>
      </c>
      <c r="F71" s="67">
        <v>5.383</v>
      </c>
      <c r="G71" s="67">
        <v>5.229</v>
      </c>
      <c r="H71" s="67">
        <v>5.53</v>
      </c>
      <c r="I71" s="67">
        <v>5.864</v>
      </c>
      <c r="J71" s="67">
        <v>4.796</v>
      </c>
      <c r="K71" s="67">
        <v>4.158</v>
      </c>
      <c r="L71" s="67">
        <v>3.112</v>
      </c>
      <c r="M71" s="67">
        <v>3.251</v>
      </c>
      <c r="N71" s="67">
        <v>3.44</v>
      </c>
      <c r="O71" s="67">
        <v>3.183</v>
      </c>
      <c r="P71" s="130">
        <f t="shared" si="8"/>
        <v>52.566</v>
      </c>
      <c r="Q71" s="79"/>
      <c r="R71" s="79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  <c r="BJ71" s="62"/>
      <c r="BK71" s="62"/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62"/>
      <c r="BZ71" s="62"/>
      <c r="CA71" s="62"/>
      <c r="CB71" s="62"/>
      <c r="CC71" s="62"/>
      <c r="CD71" s="62"/>
      <c r="CE71" s="62"/>
      <c r="CF71" s="62"/>
      <c r="CG71" s="62"/>
      <c r="CH71" s="62"/>
      <c r="CI71" s="62"/>
      <c r="CJ71" s="62"/>
      <c r="CK71" s="62"/>
      <c r="CL71" s="62"/>
      <c r="CM71" s="62"/>
      <c r="CN71" s="62"/>
      <c r="CO71" s="62"/>
      <c r="CP71" s="62"/>
      <c r="CQ71" s="62"/>
      <c r="CR71" s="62"/>
      <c r="CS71" s="62"/>
      <c r="CT71" s="62"/>
      <c r="CU71" s="62"/>
      <c r="CV71" s="62"/>
      <c r="CW71" s="62"/>
      <c r="CX71" s="62"/>
      <c r="CY71" s="62"/>
      <c r="CZ71" s="62"/>
      <c r="DA71" s="62"/>
      <c r="DB71" s="62"/>
      <c r="DC71" s="62"/>
      <c r="DD71" s="62"/>
      <c r="DE71" s="62"/>
      <c r="DF71" s="62"/>
      <c r="DG71" s="62"/>
      <c r="DH71" s="62"/>
      <c r="DI71" s="62"/>
      <c r="DJ71" s="62"/>
      <c r="DK71" s="62"/>
      <c r="DL71" s="62"/>
      <c r="DM71" s="62"/>
      <c r="DN71" s="62"/>
      <c r="DO71" s="62"/>
      <c r="DP71" s="62"/>
      <c r="DQ71" s="62"/>
      <c r="DR71" s="62"/>
      <c r="DS71" s="62"/>
      <c r="DT71" s="62"/>
      <c r="DU71" s="62"/>
      <c r="DV71" s="62"/>
      <c r="DW71" s="62"/>
      <c r="DX71" s="62"/>
      <c r="DY71" s="62"/>
      <c r="DZ71" s="62"/>
      <c r="EA71" s="62"/>
      <c r="EB71" s="62"/>
      <c r="EC71" s="62"/>
      <c r="ED71" s="62"/>
      <c r="EE71" s="62"/>
    </row>
    <row r="72" ht="19.5" customHeight="1" spans="1:135">
      <c r="A72" s="74" t="s">
        <v>377</v>
      </c>
      <c r="B72" s="35"/>
      <c r="C72" s="161"/>
      <c r="D72" s="160">
        <f t="shared" ref="D72:O72" si="9">D65+D66+D67+D68+D70</f>
        <v>16.433</v>
      </c>
      <c r="E72" s="160">
        <f t="shared" si="9"/>
        <v>14.663</v>
      </c>
      <c r="F72" s="160">
        <f t="shared" si="9"/>
        <v>17.278</v>
      </c>
      <c r="G72" s="160">
        <f t="shared" si="9"/>
        <v>17.897</v>
      </c>
      <c r="H72" s="160">
        <f t="shared" si="9"/>
        <v>17.466</v>
      </c>
      <c r="I72" s="160">
        <f t="shared" si="9"/>
        <v>18.653</v>
      </c>
      <c r="J72" s="160">
        <f t="shared" si="9"/>
        <v>16.499</v>
      </c>
      <c r="K72" s="160">
        <f t="shared" si="9"/>
        <v>15.31</v>
      </c>
      <c r="L72" s="160">
        <f t="shared" si="9"/>
        <v>11.303</v>
      </c>
      <c r="M72" s="160">
        <f t="shared" si="9"/>
        <v>11.765</v>
      </c>
      <c r="N72" s="160">
        <f t="shared" si="9"/>
        <v>12.751</v>
      </c>
      <c r="O72" s="160">
        <f t="shared" si="9"/>
        <v>12.205</v>
      </c>
      <c r="P72" s="130">
        <f t="shared" si="8"/>
        <v>182.223</v>
      </c>
      <c r="Q72" s="79"/>
      <c r="R72" s="79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  <c r="BK72" s="62"/>
      <c r="BL72" s="62"/>
      <c r="BM72" s="62"/>
      <c r="BN72" s="62"/>
      <c r="BO72" s="62"/>
      <c r="BP72" s="62"/>
      <c r="BQ72" s="62"/>
      <c r="BR72" s="62"/>
      <c r="BS72" s="62"/>
      <c r="BT72" s="62"/>
      <c r="BU72" s="62"/>
      <c r="BV72" s="62"/>
      <c r="BW72" s="62"/>
      <c r="BX72" s="62"/>
      <c r="BY72" s="62"/>
      <c r="BZ72" s="62"/>
      <c r="CA72" s="62"/>
      <c r="CB72" s="62"/>
      <c r="CC72" s="62"/>
      <c r="CD72" s="62"/>
      <c r="CE72" s="62"/>
      <c r="CF72" s="62"/>
      <c r="CG72" s="62"/>
      <c r="CH72" s="62"/>
      <c r="CI72" s="62"/>
      <c r="CJ72" s="62"/>
      <c r="CK72" s="62"/>
      <c r="CL72" s="62"/>
      <c r="CM72" s="62"/>
      <c r="CN72" s="62"/>
      <c r="CO72" s="62"/>
      <c r="CP72" s="62"/>
      <c r="CQ72" s="62"/>
      <c r="CR72" s="62"/>
      <c r="CS72" s="62"/>
      <c r="CT72" s="62"/>
      <c r="CU72" s="62"/>
      <c r="CV72" s="62"/>
      <c r="CW72" s="62"/>
      <c r="CX72" s="62"/>
      <c r="CY72" s="62"/>
      <c r="CZ72" s="62"/>
      <c r="DA72" s="62"/>
      <c r="DB72" s="62"/>
      <c r="DC72" s="62"/>
      <c r="DD72" s="62"/>
      <c r="DE72" s="62"/>
      <c r="DF72" s="62"/>
      <c r="DG72" s="62"/>
      <c r="DH72" s="62"/>
      <c r="DI72" s="62"/>
      <c r="DJ72" s="62"/>
      <c r="DK72" s="62"/>
      <c r="DL72" s="62"/>
      <c r="DM72" s="62"/>
      <c r="DN72" s="62"/>
      <c r="DO72" s="62"/>
      <c r="DP72" s="62"/>
      <c r="DQ72" s="62"/>
      <c r="DR72" s="62"/>
      <c r="DS72" s="62"/>
      <c r="DT72" s="62"/>
      <c r="DU72" s="62"/>
      <c r="DV72" s="62"/>
      <c r="DW72" s="62"/>
      <c r="DX72" s="62"/>
      <c r="DY72" s="62"/>
      <c r="DZ72" s="62"/>
      <c r="EA72" s="62"/>
      <c r="EB72" s="62"/>
      <c r="EC72" s="62"/>
      <c r="ED72" s="62"/>
      <c r="EE72" s="62"/>
    </row>
    <row r="73" ht="19.5" hidden="1" customHeight="1" spans="1:135">
      <c r="A73" s="70"/>
      <c r="B73" s="70" t="s">
        <v>6</v>
      </c>
      <c r="C73" s="70"/>
      <c r="D73" s="71">
        <f t="shared" ref="D73:P73" si="10">SUM(D62:D71)</f>
        <v>40.178</v>
      </c>
      <c r="E73" s="71">
        <f t="shared" si="10"/>
        <v>37.652</v>
      </c>
      <c r="F73" s="71">
        <f t="shared" si="10"/>
        <v>45.781</v>
      </c>
      <c r="G73" s="71">
        <f t="shared" si="10"/>
        <v>45.331</v>
      </c>
      <c r="H73" s="71">
        <f t="shared" si="10"/>
        <v>44.36</v>
      </c>
      <c r="I73" s="71">
        <f t="shared" si="10"/>
        <v>47.047</v>
      </c>
      <c r="J73" s="71">
        <f t="shared" si="10"/>
        <v>42.166</v>
      </c>
      <c r="K73" s="71">
        <f t="shared" si="10"/>
        <v>38.314</v>
      </c>
      <c r="L73" s="71">
        <f t="shared" si="10"/>
        <v>28.462</v>
      </c>
      <c r="M73" s="71">
        <f t="shared" si="10"/>
        <v>29.383</v>
      </c>
      <c r="N73" s="71">
        <f t="shared" si="10"/>
        <v>31.288</v>
      </c>
      <c r="O73" s="71">
        <f t="shared" si="10"/>
        <v>30.042</v>
      </c>
      <c r="P73" s="71">
        <f t="shared" si="10"/>
        <v>460.004</v>
      </c>
      <c r="Q73" s="79"/>
      <c r="R73" s="80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62"/>
      <c r="DH73" s="62"/>
      <c r="DI73" s="62"/>
      <c r="DJ73" s="62"/>
      <c r="DK73" s="62"/>
      <c r="DL73" s="62"/>
      <c r="DM73" s="62"/>
      <c r="DN73" s="62"/>
      <c r="DO73" s="62"/>
      <c r="DP73" s="62"/>
      <c r="DQ73" s="62"/>
      <c r="DR73" s="62"/>
      <c r="DS73" s="62"/>
      <c r="DT73" s="62"/>
      <c r="DU73" s="62"/>
      <c r="DV73" s="62"/>
      <c r="DW73" s="62"/>
      <c r="DX73" s="62"/>
      <c r="DY73" s="62"/>
      <c r="DZ73" s="62"/>
      <c r="EA73" s="62"/>
      <c r="EB73" s="62"/>
      <c r="EC73" s="62"/>
      <c r="ED73" s="62"/>
      <c r="EE73" s="62"/>
    </row>
    <row r="74" ht="12.75" customHeight="1" spans="1:135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103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  <c r="CG74" s="62"/>
      <c r="CH74" s="62"/>
      <c r="CI74" s="62"/>
      <c r="CJ74" s="62"/>
      <c r="CK74" s="62"/>
      <c r="CL74" s="62"/>
      <c r="CM74" s="62"/>
      <c r="CN74" s="62"/>
      <c r="CO74" s="62"/>
      <c r="CP74" s="62"/>
      <c r="CQ74" s="62"/>
      <c r="CR74" s="62"/>
      <c r="CS74" s="62"/>
      <c r="CT74" s="62"/>
      <c r="CU74" s="62"/>
      <c r="CV74" s="62"/>
      <c r="CW74" s="62"/>
      <c r="CX74" s="62"/>
      <c r="CY74" s="62"/>
      <c r="CZ74" s="62"/>
      <c r="DA74" s="62"/>
      <c r="DB74" s="62"/>
      <c r="DC74" s="62"/>
      <c r="DD74" s="62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62"/>
      <c r="EA74" s="62"/>
      <c r="EB74" s="62"/>
      <c r="EC74" s="62"/>
      <c r="ED74" s="62"/>
      <c r="EE74" s="62"/>
    </row>
    <row r="75" ht="8.25" customHeight="1" spans="1:13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103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62"/>
      <c r="CA75" s="62"/>
      <c r="CB75" s="62"/>
      <c r="CC75" s="62"/>
      <c r="CD75" s="62"/>
      <c r="CE75" s="62"/>
      <c r="CF75" s="62"/>
      <c r="CG75" s="62"/>
      <c r="CH75" s="62"/>
      <c r="CI75" s="62"/>
      <c r="CJ75" s="62"/>
      <c r="CK75" s="62"/>
      <c r="CL75" s="62"/>
      <c r="CM75" s="62"/>
      <c r="CN75" s="62"/>
      <c r="CO75" s="62"/>
      <c r="CP75" s="62"/>
      <c r="CQ75" s="62"/>
      <c r="CR75" s="62"/>
      <c r="CS75" s="62"/>
      <c r="CT75" s="62"/>
      <c r="CU75" s="62"/>
      <c r="CV75" s="62"/>
      <c r="CW75" s="62"/>
      <c r="CX75" s="62"/>
      <c r="CY75" s="62"/>
      <c r="CZ75" s="62"/>
      <c r="DA75" s="62"/>
      <c r="DB75" s="62"/>
      <c r="DC75" s="62"/>
      <c r="DD75" s="62"/>
      <c r="DE75" s="62"/>
      <c r="DF75" s="62"/>
      <c r="DG75" s="62"/>
      <c r="DH75" s="62"/>
      <c r="DI75" s="62"/>
      <c r="DJ75" s="62"/>
      <c r="DK75" s="62"/>
      <c r="DL75" s="62"/>
      <c r="DM75" s="62"/>
      <c r="DN75" s="62"/>
      <c r="DO75" s="62"/>
      <c r="DP75" s="62"/>
      <c r="DQ75" s="62"/>
      <c r="DR75" s="62"/>
      <c r="DS75" s="62"/>
      <c r="DT75" s="62"/>
      <c r="DU75" s="62"/>
      <c r="DV75" s="62"/>
      <c r="DW75" s="62"/>
      <c r="DX75" s="62"/>
      <c r="DY75" s="62"/>
      <c r="DZ75" s="62"/>
      <c r="EA75" s="62"/>
      <c r="EB75" s="62"/>
      <c r="EC75" s="62"/>
      <c r="ED75" s="62"/>
      <c r="EE75" s="62"/>
    </row>
    <row r="76" ht="18.75" customHeight="1" spans="1:135">
      <c r="A76" s="61" t="s">
        <v>819</v>
      </c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2"/>
      <c r="BZ76" s="62"/>
      <c r="CA76" s="62"/>
      <c r="CB76" s="62"/>
      <c r="CC76" s="62"/>
      <c r="CD76" s="62"/>
      <c r="CE76" s="62"/>
      <c r="CF76" s="62"/>
      <c r="CG76" s="62"/>
      <c r="CH76" s="62"/>
      <c r="CI76" s="62"/>
      <c r="CJ76" s="62"/>
      <c r="CK76" s="62"/>
      <c r="CL76" s="62"/>
      <c r="CM76" s="62"/>
      <c r="CN76" s="62"/>
      <c r="CO76" s="62"/>
      <c r="CP76" s="62"/>
      <c r="CQ76" s="62"/>
      <c r="CR76" s="62"/>
      <c r="CS76" s="62"/>
      <c r="CT76" s="62"/>
      <c r="CU76" s="62"/>
      <c r="CV76" s="62"/>
      <c r="CW76" s="62"/>
      <c r="CX76" s="62"/>
      <c r="CY76" s="62"/>
      <c r="CZ76" s="62"/>
      <c r="DA76" s="62"/>
      <c r="DB76" s="62"/>
      <c r="DC76" s="62"/>
      <c r="DD76" s="62"/>
      <c r="DE76" s="62"/>
      <c r="DF76" s="62"/>
      <c r="DG76" s="62"/>
      <c r="DH76" s="62"/>
      <c r="DI76" s="62"/>
      <c r="DJ76" s="62"/>
      <c r="DK76" s="62"/>
      <c r="DL76" s="62"/>
      <c r="DM76" s="62"/>
      <c r="DN76" s="62"/>
      <c r="DO76" s="62"/>
      <c r="DP76" s="62"/>
      <c r="DQ76" s="62"/>
      <c r="DR76" s="62"/>
      <c r="DS76" s="62"/>
      <c r="DT76" s="62"/>
      <c r="DU76" s="62"/>
      <c r="DV76" s="62"/>
      <c r="DW76" s="62"/>
      <c r="DX76" s="62"/>
      <c r="DY76" s="62"/>
      <c r="DZ76" s="62"/>
      <c r="EA76" s="62"/>
      <c r="EB76" s="62"/>
      <c r="EC76" s="62"/>
      <c r="ED76" s="62"/>
      <c r="EE76" s="62"/>
    </row>
    <row r="77" ht="18" customHeight="1" spans="1:135">
      <c r="A77" s="61" t="s">
        <v>820</v>
      </c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62"/>
      <c r="DH77" s="62"/>
      <c r="DI77" s="62"/>
      <c r="DJ77" s="62"/>
      <c r="DK77" s="62"/>
      <c r="DL77" s="62"/>
      <c r="DM77" s="62"/>
      <c r="DN77" s="62"/>
      <c r="DO77" s="62"/>
      <c r="DP77" s="62"/>
      <c r="DQ77" s="62"/>
      <c r="DR77" s="62"/>
      <c r="DS77" s="62"/>
      <c r="DT77" s="62"/>
      <c r="DU77" s="62"/>
      <c r="DV77" s="62"/>
      <c r="DW77" s="62"/>
      <c r="DX77" s="62"/>
      <c r="DY77" s="62"/>
      <c r="DZ77" s="62"/>
      <c r="EA77" s="62"/>
      <c r="EB77" s="62"/>
      <c r="EC77" s="62"/>
      <c r="ED77" s="62"/>
      <c r="EE77" s="62"/>
    </row>
    <row r="78" ht="6" customHeight="1" spans="1:135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103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  <c r="CF78" s="62"/>
      <c r="CG78" s="62"/>
      <c r="CH78" s="62"/>
      <c r="CI78" s="62"/>
      <c r="CJ78" s="62"/>
      <c r="CK78" s="62"/>
      <c r="CL78" s="62"/>
      <c r="CM78" s="62"/>
      <c r="CN78" s="62"/>
      <c r="CO78" s="62"/>
      <c r="CP78" s="62"/>
      <c r="CQ78" s="62"/>
      <c r="CR78" s="62"/>
      <c r="CS78" s="62"/>
      <c r="CT78" s="62"/>
      <c r="CU78" s="62"/>
      <c r="CV78" s="62"/>
      <c r="CW78" s="62"/>
      <c r="CX78" s="62"/>
      <c r="CY78" s="62"/>
      <c r="CZ78" s="62"/>
      <c r="DA78" s="62"/>
      <c r="DB78" s="62"/>
      <c r="DC78" s="62"/>
      <c r="DD78" s="62"/>
      <c r="DE78" s="62"/>
      <c r="DF78" s="62"/>
      <c r="DG78" s="62"/>
      <c r="DH78" s="62"/>
      <c r="DI78" s="62"/>
      <c r="DJ78" s="62"/>
      <c r="DK78" s="62"/>
      <c r="DL78" s="62"/>
      <c r="DM78" s="62"/>
      <c r="DN78" s="62"/>
      <c r="DO78" s="62"/>
      <c r="DP78" s="62"/>
      <c r="DQ78" s="62"/>
      <c r="DR78" s="62"/>
      <c r="DS78" s="62"/>
      <c r="DT78" s="62"/>
      <c r="DU78" s="62"/>
      <c r="DV78" s="62"/>
      <c r="DW78" s="62"/>
      <c r="DX78" s="62"/>
      <c r="DY78" s="62"/>
      <c r="DZ78" s="62"/>
      <c r="EA78" s="62"/>
      <c r="EB78" s="62"/>
      <c r="EC78" s="62"/>
      <c r="ED78" s="62"/>
      <c r="EE78" s="62"/>
    </row>
    <row r="79" ht="27" customHeight="1" spans="1:135">
      <c r="A79" s="63" t="s">
        <v>628</v>
      </c>
      <c r="B79" s="64" t="s">
        <v>212</v>
      </c>
      <c r="C79" s="64"/>
      <c r="D79" s="63" t="s">
        <v>687</v>
      </c>
      <c r="E79" s="63" t="s">
        <v>688</v>
      </c>
      <c r="F79" s="63" t="s">
        <v>689</v>
      </c>
      <c r="G79" s="63" t="s">
        <v>690</v>
      </c>
      <c r="H79" s="63" t="s">
        <v>691</v>
      </c>
      <c r="I79" s="63" t="s">
        <v>692</v>
      </c>
      <c r="J79" s="63" t="s">
        <v>585</v>
      </c>
      <c r="K79" s="63" t="s">
        <v>693</v>
      </c>
      <c r="L79" s="63" t="s">
        <v>694</v>
      </c>
      <c r="M79" s="63" t="s">
        <v>695</v>
      </c>
      <c r="N79" s="63" t="s">
        <v>696</v>
      </c>
      <c r="O79" s="63" t="s">
        <v>697</v>
      </c>
      <c r="P79" s="63" t="s">
        <v>6</v>
      </c>
      <c r="Q79" s="62"/>
      <c r="R79" s="92" t="s">
        <v>821</v>
      </c>
      <c r="S79" s="62" t="s">
        <v>822</v>
      </c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62"/>
      <c r="CA79" s="62"/>
      <c r="CB79" s="62"/>
      <c r="CC79" s="62"/>
      <c r="CD79" s="62"/>
      <c r="CE79" s="62"/>
      <c r="CF79" s="62"/>
      <c r="CG79" s="62"/>
      <c r="CH79" s="62"/>
      <c r="CI79" s="62"/>
      <c r="CJ79" s="62"/>
      <c r="CK79" s="62"/>
      <c r="CL79" s="62"/>
      <c r="CM79" s="62"/>
      <c r="CN79" s="62"/>
      <c r="CO79" s="62"/>
      <c r="CP79" s="62"/>
      <c r="CQ79" s="62"/>
      <c r="CR79" s="62"/>
      <c r="CS79" s="62"/>
      <c r="CT79" s="62"/>
      <c r="CU79" s="62"/>
      <c r="CV79" s="62"/>
      <c r="CW79" s="62"/>
      <c r="CX79" s="62"/>
      <c r="CY79" s="62"/>
      <c r="CZ79" s="62"/>
      <c r="DA79" s="62"/>
      <c r="DB79" s="62"/>
      <c r="DC79" s="62"/>
      <c r="DD79" s="62"/>
      <c r="DE79" s="62"/>
      <c r="DF79" s="62"/>
      <c r="DG79" s="62"/>
      <c r="DH79" s="62"/>
      <c r="DI79" s="62"/>
      <c r="DJ79" s="62"/>
      <c r="DK79" s="62"/>
      <c r="DL79" s="62"/>
      <c r="DM79" s="62"/>
      <c r="DN79" s="62"/>
      <c r="DO79" s="62"/>
      <c r="DP79" s="62"/>
      <c r="DQ79" s="62"/>
      <c r="DR79" s="62"/>
      <c r="DS79" s="62"/>
      <c r="DT79" s="62"/>
      <c r="DU79" s="62"/>
      <c r="DV79" s="62"/>
      <c r="DW79" s="62"/>
      <c r="DX79" s="62"/>
      <c r="DY79" s="62"/>
      <c r="DZ79" s="62"/>
      <c r="EA79" s="62"/>
      <c r="EB79" s="62"/>
      <c r="EC79" s="62"/>
      <c r="ED79" s="62"/>
      <c r="EE79" s="62"/>
    </row>
    <row r="80" ht="7.5" customHeight="1" spans="1:13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103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62"/>
      <c r="CA80" s="62"/>
      <c r="CB80" s="62"/>
      <c r="CC80" s="62"/>
      <c r="CD80" s="62"/>
      <c r="CE80" s="62"/>
      <c r="CF80" s="62"/>
      <c r="CG80" s="62"/>
      <c r="CH80" s="62"/>
      <c r="CI80" s="62"/>
      <c r="CJ80" s="62"/>
      <c r="CK80" s="62"/>
      <c r="CL80" s="62"/>
      <c r="CM80" s="62"/>
      <c r="CN80" s="62"/>
      <c r="CO80" s="62"/>
      <c r="CP80" s="62"/>
      <c r="CQ80" s="62"/>
      <c r="CR80" s="62"/>
      <c r="CS80" s="62"/>
      <c r="CT80" s="62"/>
      <c r="CU80" s="62"/>
      <c r="CV80" s="62"/>
      <c r="CW80" s="62"/>
      <c r="CX80" s="62"/>
      <c r="CY80" s="62"/>
      <c r="CZ80" s="62"/>
      <c r="DA80" s="62"/>
      <c r="DB80" s="62"/>
      <c r="DC80" s="62"/>
      <c r="DD80" s="62"/>
      <c r="DE80" s="62"/>
      <c r="DF80" s="62"/>
      <c r="DG80" s="62"/>
      <c r="DH80" s="62"/>
      <c r="DI80" s="62"/>
      <c r="DJ80" s="62"/>
      <c r="DK80" s="62"/>
      <c r="DL80" s="62"/>
      <c r="DM80" s="62"/>
      <c r="DN80" s="62"/>
      <c r="DO80" s="62"/>
      <c r="DP80" s="62"/>
      <c r="DQ80" s="62"/>
      <c r="DR80" s="62"/>
      <c r="DS80" s="62"/>
      <c r="DT80" s="62"/>
      <c r="DU80" s="62"/>
      <c r="DV80" s="62"/>
      <c r="DW80" s="62"/>
      <c r="DX80" s="62"/>
      <c r="DY80" s="62"/>
      <c r="DZ80" s="62"/>
      <c r="EA80" s="62"/>
      <c r="EB80" s="62"/>
      <c r="EC80" s="62"/>
      <c r="ED80" s="62"/>
      <c r="EE80" s="62"/>
    </row>
    <row r="81" ht="19.5" hidden="1" customHeight="1" spans="1:135">
      <c r="A81" s="65">
        <v>1</v>
      </c>
      <c r="B81" s="66" t="s">
        <v>647</v>
      </c>
      <c r="C81" s="66"/>
      <c r="D81" s="67">
        <v>3.588</v>
      </c>
      <c r="E81" s="67">
        <v>4.331</v>
      </c>
      <c r="F81" s="67">
        <v>4.258</v>
      </c>
      <c r="G81" s="67">
        <v>4.315</v>
      </c>
      <c r="H81" s="67">
        <v>4.542</v>
      </c>
      <c r="I81" s="67">
        <v>4.504</v>
      </c>
      <c r="J81" s="67">
        <v>4.486</v>
      </c>
      <c r="K81" s="67">
        <v>4.037</v>
      </c>
      <c r="L81" s="67">
        <v>2.979</v>
      </c>
      <c r="M81" s="67">
        <v>2.87</v>
      </c>
      <c r="N81" s="67">
        <v>2.923</v>
      </c>
      <c r="O81" s="67">
        <v>2.983</v>
      </c>
      <c r="P81" s="130">
        <f t="shared" ref="P81:P90" si="11">SUM(D81:O81)</f>
        <v>45.816</v>
      </c>
      <c r="Q81" s="79">
        <f>F81+F82+F83+F88+F90</f>
        <v>25.362</v>
      </c>
      <c r="R81" s="79">
        <f t="shared" ref="R81:R83" si="12">G81+H81+I81+J81+K81+L81+M81+N81+O81+D98+E98</f>
        <v>43.695</v>
      </c>
      <c r="S81" s="79">
        <v>42.392</v>
      </c>
      <c r="T81" s="79">
        <f t="shared" ref="T81:T90" si="13">R81-S81</f>
        <v>1.30299999999999</v>
      </c>
      <c r="U81" s="79">
        <f t="shared" ref="U81:Z81" si="14">J81+J82+J83+J88+J90</f>
        <v>28.492</v>
      </c>
      <c r="V81" s="79">
        <f t="shared" si="14"/>
        <v>24.931</v>
      </c>
      <c r="W81" s="79">
        <f t="shared" si="14"/>
        <v>18.34</v>
      </c>
      <c r="X81" s="79">
        <f t="shared" si="14"/>
        <v>18.253</v>
      </c>
      <c r="Y81" s="79">
        <f t="shared" si="14"/>
        <v>18.338</v>
      </c>
      <c r="Z81" s="79">
        <f t="shared" si="14"/>
        <v>16.853</v>
      </c>
      <c r="AA81" s="79">
        <f t="shared" ref="AA81:AA83" si="15">SUM(Q81:Z81)</f>
        <v>237.959</v>
      </c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2"/>
      <c r="CA81" s="62"/>
      <c r="CB81" s="62"/>
      <c r="CC81" s="62"/>
      <c r="CD81" s="62"/>
      <c r="CE81" s="62"/>
      <c r="CF81" s="62"/>
      <c r="CG81" s="62"/>
      <c r="CH81" s="62"/>
      <c r="CI81" s="62"/>
      <c r="CJ81" s="62"/>
      <c r="CK81" s="62"/>
      <c r="CL81" s="62"/>
      <c r="CM81" s="62"/>
      <c r="CN81" s="62"/>
      <c r="CO81" s="62"/>
      <c r="CP81" s="62"/>
      <c r="CQ81" s="62"/>
      <c r="CR81" s="62"/>
      <c r="CS81" s="62"/>
      <c r="CT81" s="62"/>
      <c r="CU81" s="62"/>
      <c r="CV81" s="62"/>
      <c r="CW81" s="62"/>
      <c r="CX81" s="62"/>
      <c r="CY81" s="62"/>
      <c r="CZ81" s="62"/>
      <c r="DA81" s="62"/>
      <c r="DB81" s="62"/>
      <c r="DC81" s="62"/>
      <c r="DD81" s="62"/>
      <c r="DE81" s="62"/>
      <c r="DF81" s="62"/>
      <c r="DG81" s="62"/>
      <c r="DH81" s="62"/>
      <c r="DI81" s="62"/>
      <c r="DJ81" s="62"/>
      <c r="DK81" s="62"/>
      <c r="DL81" s="62"/>
      <c r="DM81" s="62"/>
      <c r="DN81" s="62"/>
      <c r="DO81" s="62"/>
      <c r="DP81" s="62"/>
      <c r="DQ81" s="62"/>
      <c r="DR81" s="62"/>
      <c r="DS81" s="62"/>
      <c r="DT81" s="62"/>
      <c r="DU81" s="62"/>
      <c r="DV81" s="62"/>
      <c r="DW81" s="62"/>
      <c r="DX81" s="62"/>
      <c r="DY81" s="62"/>
      <c r="DZ81" s="62"/>
      <c r="EA81" s="62"/>
      <c r="EB81" s="62"/>
      <c r="EC81" s="62"/>
      <c r="ED81" s="62"/>
      <c r="EE81" s="62"/>
    </row>
    <row r="82" ht="19.5" hidden="1" customHeight="1" spans="1:135">
      <c r="A82" s="65">
        <v>2</v>
      </c>
      <c r="B82" s="66" t="s">
        <v>645</v>
      </c>
      <c r="C82" s="159"/>
      <c r="D82" s="160">
        <v>4.43</v>
      </c>
      <c r="E82" s="67">
        <v>4.956</v>
      </c>
      <c r="F82" s="67">
        <v>4.981</v>
      </c>
      <c r="G82" s="126">
        <v>6.64</v>
      </c>
      <c r="H82" s="67">
        <v>6.11</v>
      </c>
      <c r="I82" s="67">
        <v>5.771</v>
      </c>
      <c r="J82" s="67">
        <v>5.83</v>
      </c>
      <c r="K82" s="67">
        <v>4.861</v>
      </c>
      <c r="L82" s="67">
        <v>3.567</v>
      </c>
      <c r="M82" s="67">
        <v>3.506</v>
      </c>
      <c r="N82" s="67">
        <v>2.293</v>
      </c>
      <c r="O82" s="67">
        <v>1.845</v>
      </c>
      <c r="P82" s="130">
        <f t="shared" si="11"/>
        <v>54.79</v>
      </c>
      <c r="Q82" s="79">
        <f>F84+F85+F86+F87+F89</f>
        <v>14.697</v>
      </c>
      <c r="R82" s="79">
        <f t="shared" si="12"/>
        <v>49.361</v>
      </c>
      <c r="S82" s="79">
        <v>34.244</v>
      </c>
      <c r="T82" s="79">
        <f t="shared" si="13"/>
        <v>15.117</v>
      </c>
      <c r="U82" s="79">
        <f t="shared" ref="U82:Z82" si="16">J84+J85+J86+J87+J89</f>
        <v>17.834</v>
      </c>
      <c r="V82" s="79">
        <f t="shared" si="16"/>
        <v>15.081</v>
      </c>
      <c r="W82" s="79">
        <f t="shared" si="16"/>
        <v>11.46</v>
      </c>
      <c r="X82" s="79">
        <f t="shared" si="16"/>
        <v>13.262</v>
      </c>
      <c r="Y82" s="79">
        <f t="shared" si="16"/>
        <v>14.757</v>
      </c>
      <c r="Z82" s="79">
        <f t="shared" si="16"/>
        <v>13.613</v>
      </c>
      <c r="AA82" s="79">
        <f t="shared" si="15"/>
        <v>199.426</v>
      </c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62"/>
      <c r="BN82" s="62"/>
      <c r="BO82" s="62"/>
      <c r="BP82" s="62"/>
      <c r="BQ82" s="62"/>
      <c r="BR82" s="62"/>
      <c r="BS82" s="62"/>
      <c r="BT82" s="62"/>
      <c r="BU82" s="62"/>
      <c r="BV82" s="62"/>
      <c r="BW82" s="62"/>
      <c r="BX82" s="62"/>
      <c r="BY82" s="62"/>
      <c r="BZ82" s="62"/>
      <c r="CA82" s="62"/>
      <c r="CB82" s="62"/>
      <c r="CC82" s="62"/>
      <c r="CD82" s="62"/>
      <c r="CE82" s="62"/>
      <c r="CF82" s="62"/>
      <c r="CG82" s="62"/>
      <c r="CH82" s="62"/>
      <c r="CI82" s="62"/>
      <c r="CJ82" s="62"/>
      <c r="CK82" s="62"/>
      <c r="CL82" s="62"/>
      <c r="CM82" s="62"/>
      <c r="CN82" s="62"/>
      <c r="CO82" s="62"/>
      <c r="CP82" s="62"/>
      <c r="CQ82" s="62"/>
      <c r="CR82" s="62"/>
      <c r="CS82" s="62"/>
      <c r="CT82" s="62"/>
      <c r="CU82" s="62"/>
      <c r="CV82" s="62"/>
      <c r="CW82" s="62"/>
      <c r="CX82" s="62"/>
      <c r="CY82" s="62"/>
      <c r="CZ82" s="62"/>
      <c r="DA82" s="62"/>
      <c r="DB82" s="62"/>
      <c r="DC82" s="62"/>
      <c r="DD82" s="62"/>
      <c r="DE82" s="62"/>
      <c r="DF82" s="62"/>
      <c r="DG82" s="62"/>
      <c r="DH82" s="62"/>
      <c r="DI82" s="62"/>
      <c r="DJ82" s="62"/>
      <c r="DK82" s="62"/>
      <c r="DL82" s="62"/>
      <c r="DM82" s="62"/>
      <c r="DN82" s="62"/>
      <c r="DO82" s="62"/>
      <c r="DP82" s="62"/>
      <c r="DQ82" s="62"/>
      <c r="DR82" s="62"/>
      <c r="DS82" s="62"/>
      <c r="DT82" s="62"/>
      <c r="DU82" s="62"/>
      <c r="DV82" s="62"/>
      <c r="DW82" s="62"/>
      <c r="DX82" s="62"/>
      <c r="DY82" s="62"/>
      <c r="DZ82" s="62"/>
      <c r="EA82" s="62"/>
      <c r="EB82" s="62"/>
      <c r="EC82" s="62"/>
      <c r="ED82" s="62"/>
      <c r="EE82" s="62"/>
    </row>
    <row r="83" ht="19.5" hidden="1" customHeight="1" spans="1:135">
      <c r="A83" s="65">
        <v>3</v>
      </c>
      <c r="B83" s="66" t="s">
        <v>643</v>
      </c>
      <c r="C83" s="159"/>
      <c r="D83" s="160">
        <v>4.796</v>
      </c>
      <c r="E83" s="67">
        <v>4.917</v>
      </c>
      <c r="F83" s="67">
        <v>4.421</v>
      </c>
      <c r="G83" s="67">
        <v>4.971</v>
      </c>
      <c r="H83" s="67">
        <v>5.363</v>
      </c>
      <c r="I83" s="67">
        <v>4.807</v>
      </c>
      <c r="J83" s="67">
        <v>4.714</v>
      </c>
      <c r="K83" s="67">
        <v>3.786</v>
      </c>
      <c r="L83" s="67">
        <v>2.863</v>
      </c>
      <c r="M83" s="67">
        <v>2.945</v>
      </c>
      <c r="N83" s="67">
        <v>3.226</v>
      </c>
      <c r="O83" s="67">
        <v>3.204</v>
      </c>
      <c r="P83" s="130">
        <f t="shared" si="11"/>
        <v>50.013</v>
      </c>
      <c r="Q83" s="79">
        <f>SUM(Q81:Q82)</f>
        <v>40.059</v>
      </c>
      <c r="R83" s="186">
        <f t="shared" si="12"/>
        <v>45.905</v>
      </c>
      <c r="S83" s="79">
        <v>45.908</v>
      </c>
      <c r="T83" s="79">
        <f t="shared" si="13"/>
        <v>-0.00299999999999301</v>
      </c>
      <c r="U83" s="79">
        <f t="shared" ref="U83:Z83" si="17">SUM(U81:U82)</f>
        <v>46.326</v>
      </c>
      <c r="V83" s="79">
        <f t="shared" si="17"/>
        <v>40.012</v>
      </c>
      <c r="W83" s="79">
        <f t="shared" si="17"/>
        <v>29.8</v>
      </c>
      <c r="X83" s="79">
        <f t="shared" si="17"/>
        <v>31.515</v>
      </c>
      <c r="Y83" s="79">
        <f t="shared" si="17"/>
        <v>33.095</v>
      </c>
      <c r="Z83" s="79">
        <f t="shared" si="17"/>
        <v>30.466</v>
      </c>
      <c r="AA83" s="79">
        <f t="shared" si="15"/>
        <v>343.083</v>
      </c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  <c r="CF83" s="62"/>
      <c r="CG83" s="62"/>
      <c r="CH83" s="62"/>
      <c r="CI83" s="62"/>
      <c r="CJ83" s="62"/>
      <c r="CK83" s="62"/>
      <c r="CL83" s="62"/>
      <c r="CM83" s="62"/>
      <c r="CN83" s="62"/>
      <c r="CO83" s="62"/>
      <c r="CP83" s="62"/>
      <c r="CQ83" s="62"/>
      <c r="CR83" s="62"/>
      <c r="CS83" s="62"/>
      <c r="CT83" s="62"/>
      <c r="CU83" s="62"/>
      <c r="CV83" s="62"/>
      <c r="CW83" s="62"/>
      <c r="CX83" s="62"/>
      <c r="CY83" s="62"/>
      <c r="CZ83" s="62"/>
      <c r="DA83" s="62"/>
      <c r="DB83" s="62"/>
      <c r="DC83" s="62"/>
      <c r="DD83" s="62"/>
      <c r="DE83" s="62"/>
      <c r="DF83" s="62"/>
      <c r="DG83" s="62"/>
      <c r="DH83" s="62"/>
      <c r="DI83" s="62"/>
      <c r="DJ83" s="62"/>
      <c r="DK83" s="62"/>
      <c r="DL83" s="62"/>
      <c r="DM83" s="62"/>
      <c r="DN83" s="62"/>
      <c r="DO83" s="62"/>
      <c r="DP83" s="62"/>
      <c r="DQ83" s="62"/>
      <c r="DR83" s="62"/>
      <c r="DS83" s="62"/>
      <c r="DT83" s="62"/>
      <c r="DU83" s="62"/>
      <c r="DV83" s="62"/>
      <c r="DW83" s="62"/>
      <c r="DX83" s="62"/>
      <c r="DY83" s="62"/>
      <c r="DZ83" s="62"/>
      <c r="EA83" s="62"/>
      <c r="EB83" s="62"/>
      <c r="EC83" s="62"/>
      <c r="ED83" s="62"/>
      <c r="EE83" s="62"/>
    </row>
    <row r="84" ht="19.5" customHeight="1" spans="1:135">
      <c r="A84" s="65">
        <v>4</v>
      </c>
      <c r="B84" s="66" t="s">
        <v>640</v>
      </c>
      <c r="C84" s="159"/>
      <c r="D84" s="160">
        <v>3.039</v>
      </c>
      <c r="E84" s="67">
        <v>3.053</v>
      </c>
      <c r="F84" s="67">
        <v>2.575</v>
      </c>
      <c r="G84" s="67">
        <v>3.014</v>
      </c>
      <c r="H84" s="67">
        <v>3.522</v>
      </c>
      <c r="I84" s="67">
        <v>4.676</v>
      </c>
      <c r="J84" s="67">
        <v>3.886</v>
      </c>
      <c r="K84" s="67">
        <v>3.657</v>
      </c>
      <c r="L84" s="67">
        <v>2.051</v>
      </c>
      <c r="M84" s="67">
        <v>3.243</v>
      </c>
      <c r="N84" s="67">
        <v>3.579</v>
      </c>
      <c r="O84" s="67">
        <v>3.275</v>
      </c>
      <c r="P84" s="130">
        <f t="shared" si="11"/>
        <v>39.57</v>
      </c>
      <c r="Q84" s="62"/>
      <c r="R84" s="79">
        <f t="shared" ref="R84:R87" si="18">G84+H84+I84+J84+K84+L84+M84+N84+O84+D104+E104</f>
        <v>40.778</v>
      </c>
      <c r="S84" s="62">
        <v>39.39</v>
      </c>
      <c r="T84" s="79">
        <f t="shared" si="13"/>
        <v>1.38799999999999</v>
      </c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62"/>
      <c r="CD84" s="62"/>
      <c r="CE84" s="62"/>
      <c r="CF84" s="62"/>
      <c r="CG84" s="62"/>
      <c r="CH84" s="62"/>
      <c r="CI84" s="62"/>
      <c r="CJ84" s="62"/>
      <c r="CK84" s="62"/>
      <c r="CL84" s="62"/>
      <c r="CM84" s="62"/>
      <c r="CN84" s="62"/>
      <c r="CO84" s="62"/>
      <c r="CP84" s="62"/>
      <c r="CQ84" s="62"/>
      <c r="CR84" s="62"/>
      <c r="CS84" s="62"/>
      <c r="CT84" s="62"/>
      <c r="CU84" s="62"/>
      <c r="CV84" s="62"/>
      <c r="CW84" s="62"/>
      <c r="CX84" s="62"/>
      <c r="CY84" s="62"/>
      <c r="CZ84" s="62"/>
      <c r="DA84" s="62"/>
      <c r="DB84" s="62"/>
      <c r="DC84" s="62"/>
      <c r="DD84" s="62"/>
      <c r="DE84" s="62"/>
      <c r="DF84" s="62"/>
      <c r="DG84" s="62"/>
      <c r="DH84" s="62"/>
      <c r="DI84" s="62"/>
      <c r="DJ84" s="62"/>
      <c r="DK84" s="62"/>
      <c r="DL84" s="62"/>
      <c r="DM84" s="62"/>
      <c r="DN84" s="62"/>
      <c r="DO84" s="62"/>
      <c r="DP84" s="62"/>
      <c r="DQ84" s="62"/>
      <c r="DR84" s="62"/>
      <c r="DS84" s="62"/>
      <c r="DT84" s="62"/>
      <c r="DU84" s="62"/>
      <c r="DV84" s="62"/>
      <c r="DW84" s="62"/>
      <c r="DX84" s="62"/>
      <c r="DY84" s="62"/>
      <c r="DZ84" s="62"/>
      <c r="EA84" s="62"/>
      <c r="EB84" s="62"/>
      <c r="EC84" s="62"/>
      <c r="ED84" s="62"/>
      <c r="EE84" s="62"/>
    </row>
    <row r="85" ht="19.5" customHeight="1" spans="1:135">
      <c r="A85" s="65">
        <v>5</v>
      </c>
      <c r="B85" s="66" t="s">
        <v>648</v>
      </c>
      <c r="C85" s="159"/>
      <c r="D85" s="160">
        <v>2.307</v>
      </c>
      <c r="E85" s="67">
        <v>2.452</v>
      </c>
      <c r="F85" s="67">
        <v>2.436</v>
      </c>
      <c r="G85" s="67">
        <v>2.809</v>
      </c>
      <c r="H85" s="67">
        <v>2.961</v>
      </c>
      <c r="I85" s="67">
        <v>2.731</v>
      </c>
      <c r="J85" s="67">
        <v>2.693</v>
      </c>
      <c r="K85" s="67">
        <v>2.185</v>
      </c>
      <c r="L85" s="67">
        <v>1.673</v>
      </c>
      <c r="M85" s="67">
        <v>1.691</v>
      </c>
      <c r="N85" s="67">
        <v>1.754</v>
      </c>
      <c r="O85" s="67">
        <v>1.62</v>
      </c>
      <c r="P85" s="130">
        <f t="shared" si="11"/>
        <v>27.312</v>
      </c>
      <c r="Q85" s="62"/>
      <c r="R85" s="79">
        <f t="shared" si="18"/>
        <v>25.323</v>
      </c>
      <c r="S85" s="62">
        <v>27.455</v>
      </c>
      <c r="T85" s="79">
        <f t="shared" si="13"/>
        <v>-2.13199999999999</v>
      </c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62"/>
      <c r="DU85" s="62"/>
      <c r="DV85" s="62"/>
      <c r="DW85" s="62"/>
      <c r="DX85" s="62"/>
      <c r="DY85" s="62"/>
      <c r="DZ85" s="62"/>
      <c r="EA85" s="62"/>
      <c r="EB85" s="62"/>
      <c r="EC85" s="62"/>
      <c r="ED85" s="62"/>
      <c r="EE85" s="62"/>
    </row>
    <row r="86" ht="19.5" customHeight="1" spans="1:135">
      <c r="A86" s="65">
        <v>6</v>
      </c>
      <c r="B86" s="66" t="s">
        <v>644</v>
      </c>
      <c r="C86" s="159"/>
      <c r="D86" s="160">
        <v>2.027</v>
      </c>
      <c r="E86" s="67">
        <v>2.22</v>
      </c>
      <c r="F86" s="67">
        <v>2.045</v>
      </c>
      <c r="G86" s="67">
        <v>2.355</v>
      </c>
      <c r="H86" s="67">
        <v>2.605</v>
      </c>
      <c r="I86" s="67">
        <v>2.831</v>
      </c>
      <c r="J86" s="67">
        <v>2.645</v>
      </c>
      <c r="K86" s="67">
        <v>1.628</v>
      </c>
      <c r="L86" s="67">
        <v>1.294</v>
      </c>
      <c r="M86" s="67">
        <v>1.545</v>
      </c>
      <c r="N86" s="67">
        <v>1.77</v>
      </c>
      <c r="O86" s="67">
        <v>1.642</v>
      </c>
      <c r="P86" s="130">
        <f t="shared" si="11"/>
        <v>24.607</v>
      </c>
      <c r="Q86" s="62"/>
      <c r="R86" s="186">
        <f t="shared" si="18"/>
        <v>23.503</v>
      </c>
      <c r="S86" s="62">
        <v>23.448</v>
      </c>
      <c r="T86" s="79">
        <f t="shared" si="13"/>
        <v>0.0549999999999997</v>
      </c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2"/>
      <c r="CY86" s="62"/>
      <c r="CZ86" s="62"/>
      <c r="DA86" s="62"/>
      <c r="DB86" s="62"/>
      <c r="DC86" s="62"/>
      <c r="DD86" s="62"/>
      <c r="DE86" s="62"/>
      <c r="DF86" s="62"/>
      <c r="DG86" s="62"/>
      <c r="DH86" s="62"/>
      <c r="DI86" s="62"/>
      <c r="DJ86" s="62"/>
      <c r="DK86" s="62"/>
      <c r="DL86" s="62"/>
      <c r="DM86" s="62"/>
      <c r="DN86" s="62"/>
      <c r="DO86" s="62"/>
      <c r="DP86" s="62"/>
      <c r="DQ86" s="62"/>
      <c r="DR86" s="62"/>
      <c r="DS86" s="62"/>
      <c r="DT86" s="62"/>
      <c r="DU86" s="62"/>
      <c r="DV86" s="62"/>
      <c r="DW86" s="62"/>
      <c r="DX86" s="62"/>
      <c r="DY86" s="62"/>
      <c r="DZ86" s="62"/>
      <c r="EA86" s="62"/>
      <c r="EB86" s="62"/>
      <c r="EC86" s="62"/>
      <c r="ED86" s="62"/>
      <c r="EE86" s="62"/>
    </row>
    <row r="87" ht="19.5" customHeight="1" spans="1:135">
      <c r="A87" s="65">
        <v>7</v>
      </c>
      <c r="B87" s="66" t="s">
        <v>646</v>
      </c>
      <c r="C87" s="159"/>
      <c r="D87" s="160">
        <v>5.167</v>
      </c>
      <c r="E87" s="67">
        <v>4.935</v>
      </c>
      <c r="F87" s="67">
        <v>3.729</v>
      </c>
      <c r="G87" s="67">
        <v>4.226</v>
      </c>
      <c r="H87" s="67">
        <v>4.761</v>
      </c>
      <c r="I87" s="67">
        <v>4.104</v>
      </c>
      <c r="J87" s="67">
        <v>4.146</v>
      </c>
      <c r="K87" s="67">
        <v>3.493</v>
      </c>
      <c r="L87" s="67">
        <v>3.014</v>
      </c>
      <c r="M87" s="67">
        <v>3.102</v>
      </c>
      <c r="N87" s="67">
        <v>3.672</v>
      </c>
      <c r="O87" s="67">
        <v>3.476</v>
      </c>
      <c r="P87" s="130">
        <f t="shared" si="11"/>
        <v>47.825</v>
      </c>
      <c r="Q87" s="62"/>
      <c r="R87" s="79">
        <f t="shared" si="18"/>
        <v>43.977</v>
      </c>
      <c r="S87" s="62">
        <v>42.498</v>
      </c>
      <c r="T87" s="79">
        <f t="shared" si="13"/>
        <v>1.47900000000001</v>
      </c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  <c r="DX87" s="62"/>
      <c r="DY87" s="62"/>
      <c r="DZ87" s="62"/>
      <c r="EA87" s="62"/>
      <c r="EB87" s="62"/>
      <c r="EC87" s="62"/>
      <c r="ED87" s="62"/>
      <c r="EE87" s="62"/>
    </row>
    <row r="88" ht="19.5" hidden="1" customHeight="1" spans="1:135">
      <c r="A88" s="65">
        <v>8</v>
      </c>
      <c r="B88" s="66" t="s">
        <v>639</v>
      </c>
      <c r="C88" s="157"/>
      <c r="D88" s="158">
        <v>7.391</v>
      </c>
      <c r="E88" s="67">
        <v>7.54</v>
      </c>
      <c r="F88" s="67">
        <v>6.866</v>
      </c>
      <c r="G88" s="126">
        <v>8.007</v>
      </c>
      <c r="H88" s="67">
        <v>8.546</v>
      </c>
      <c r="I88" s="67">
        <v>8.329</v>
      </c>
      <c r="J88" s="67">
        <v>8.127</v>
      </c>
      <c r="K88" s="67">
        <v>7.456</v>
      </c>
      <c r="L88" s="67">
        <v>5.404</v>
      </c>
      <c r="M88" s="67">
        <v>5.357</v>
      </c>
      <c r="N88" s="67">
        <v>6.102</v>
      </c>
      <c r="O88" s="67">
        <v>5.312</v>
      </c>
      <c r="P88" s="130">
        <f t="shared" si="11"/>
        <v>84.437</v>
      </c>
      <c r="Q88" s="62"/>
      <c r="R88" s="79">
        <f>G88+H88+I88+J88+K88+L88+M88+N88+O88+D101+E101</f>
        <v>78.695</v>
      </c>
      <c r="S88" s="62">
        <v>80.247</v>
      </c>
      <c r="T88" s="79">
        <f t="shared" si="13"/>
        <v>-1.55199999999999</v>
      </c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  <c r="BC88" s="62"/>
      <c r="BD88" s="62"/>
      <c r="BE88" s="62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  <c r="CG88" s="62"/>
      <c r="CH88" s="62"/>
      <c r="CI88" s="62"/>
      <c r="CJ88" s="62"/>
      <c r="CK88" s="62"/>
      <c r="CL88" s="62"/>
      <c r="CM88" s="62"/>
      <c r="CN88" s="62"/>
      <c r="CO88" s="62"/>
      <c r="CP88" s="62"/>
      <c r="CQ88" s="62"/>
      <c r="CR88" s="62"/>
      <c r="CS88" s="62"/>
      <c r="CT88" s="62"/>
      <c r="CU88" s="62"/>
      <c r="CV88" s="62"/>
      <c r="CW88" s="62"/>
      <c r="CX88" s="62"/>
      <c r="CY88" s="62"/>
      <c r="CZ88" s="62"/>
      <c r="DA88" s="62"/>
      <c r="DB88" s="62"/>
      <c r="DC88" s="62"/>
      <c r="DD88" s="62"/>
      <c r="DE88" s="62"/>
      <c r="DF88" s="62"/>
      <c r="DG88" s="62"/>
      <c r="DH88" s="62"/>
      <c r="DI88" s="62"/>
      <c r="DJ88" s="62"/>
      <c r="DK88" s="62"/>
      <c r="DL88" s="62"/>
      <c r="DM88" s="62"/>
      <c r="DN88" s="62"/>
      <c r="DO88" s="62"/>
      <c r="DP88" s="62"/>
      <c r="DQ88" s="62"/>
      <c r="DR88" s="62"/>
      <c r="DS88" s="62"/>
      <c r="DT88" s="62"/>
      <c r="DU88" s="62"/>
      <c r="DV88" s="62"/>
      <c r="DW88" s="62"/>
      <c r="DX88" s="62"/>
      <c r="DY88" s="62"/>
      <c r="DZ88" s="62"/>
      <c r="EA88" s="62"/>
      <c r="EB88" s="62"/>
      <c r="EC88" s="62"/>
      <c r="ED88" s="62"/>
      <c r="EE88" s="62"/>
    </row>
    <row r="89" ht="19.5" customHeight="1" spans="1:135">
      <c r="A89" s="65">
        <v>9</v>
      </c>
      <c r="B89" s="66" t="s">
        <v>642</v>
      </c>
      <c r="C89" s="159"/>
      <c r="D89" s="160">
        <v>4.096</v>
      </c>
      <c r="E89" s="67">
        <v>4.405</v>
      </c>
      <c r="F89" s="67">
        <v>3.912</v>
      </c>
      <c r="G89" s="67">
        <v>4.475</v>
      </c>
      <c r="H89" s="67">
        <v>4.827</v>
      </c>
      <c r="I89" s="67">
        <v>4.52</v>
      </c>
      <c r="J89" s="67">
        <v>4.464</v>
      </c>
      <c r="K89" s="67">
        <v>4.118</v>
      </c>
      <c r="L89" s="67">
        <v>3.428</v>
      </c>
      <c r="M89" s="67">
        <v>3.681</v>
      </c>
      <c r="N89" s="67">
        <v>3.982</v>
      </c>
      <c r="O89" s="67">
        <v>3.6</v>
      </c>
      <c r="P89" s="130">
        <f t="shared" si="11"/>
        <v>49.508</v>
      </c>
      <c r="Q89" s="62"/>
      <c r="R89" s="79">
        <f>G89+H89+I89+J89+K89+L89+M89+N89+O89+D108+E108</f>
        <v>47.947</v>
      </c>
      <c r="S89" s="62">
        <v>48.805</v>
      </c>
      <c r="T89" s="79">
        <f t="shared" si="13"/>
        <v>-0.857999999999997</v>
      </c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2"/>
      <c r="BC89" s="62"/>
      <c r="BD89" s="62"/>
      <c r="BE89" s="62"/>
      <c r="BF89" s="62"/>
      <c r="BG89" s="62"/>
      <c r="BH89" s="62"/>
      <c r="BI89" s="62"/>
      <c r="BJ89" s="62"/>
      <c r="BK89" s="62"/>
      <c r="BL89" s="62"/>
      <c r="BM89" s="62"/>
      <c r="BN89" s="62"/>
      <c r="BO89" s="62"/>
      <c r="BP89" s="62"/>
      <c r="BQ89" s="62"/>
      <c r="BR89" s="62"/>
      <c r="BS89" s="62"/>
      <c r="BT89" s="62"/>
      <c r="BU89" s="62"/>
      <c r="BV89" s="62"/>
      <c r="BW89" s="62"/>
      <c r="BX89" s="62"/>
      <c r="BY89" s="62"/>
      <c r="BZ89" s="62"/>
      <c r="CA89" s="62"/>
      <c r="CB89" s="62"/>
      <c r="CC89" s="62"/>
      <c r="CD89" s="62"/>
      <c r="CE89" s="62"/>
      <c r="CF89" s="62"/>
      <c r="CG89" s="62"/>
      <c r="CH89" s="62"/>
      <c r="CI89" s="62"/>
      <c r="CJ89" s="62"/>
      <c r="CK89" s="62"/>
      <c r="CL89" s="62"/>
      <c r="CM89" s="62"/>
      <c r="CN89" s="62"/>
      <c r="CO89" s="62"/>
      <c r="CP89" s="62"/>
      <c r="CQ89" s="62"/>
      <c r="CR89" s="62"/>
      <c r="CS89" s="62"/>
      <c r="CT89" s="62"/>
      <c r="CU89" s="62"/>
      <c r="CV89" s="62"/>
      <c r="CW89" s="62"/>
      <c r="CX89" s="62"/>
      <c r="CY89" s="62"/>
      <c r="CZ89" s="62"/>
      <c r="DA89" s="62"/>
      <c r="DB89" s="62"/>
      <c r="DC89" s="62"/>
      <c r="DD89" s="62"/>
      <c r="DE89" s="62"/>
      <c r="DF89" s="62"/>
      <c r="DG89" s="62"/>
      <c r="DH89" s="62"/>
      <c r="DI89" s="62"/>
      <c r="DJ89" s="62"/>
      <c r="DK89" s="62"/>
      <c r="DL89" s="62"/>
      <c r="DM89" s="62"/>
      <c r="DN89" s="62"/>
      <c r="DO89" s="62"/>
      <c r="DP89" s="62"/>
      <c r="DQ89" s="62"/>
      <c r="DR89" s="62"/>
      <c r="DS89" s="62"/>
      <c r="DT89" s="62"/>
      <c r="DU89" s="62"/>
      <c r="DV89" s="62"/>
      <c r="DW89" s="62"/>
      <c r="DX89" s="62"/>
      <c r="DY89" s="62"/>
      <c r="DZ89" s="62"/>
      <c r="EA89" s="62"/>
      <c r="EB89" s="62"/>
      <c r="EC89" s="62"/>
      <c r="ED89" s="62"/>
      <c r="EE89" s="62"/>
    </row>
    <row r="90" ht="19.5" hidden="1" customHeight="1" spans="1:135">
      <c r="A90" s="65">
        <v>10</v>
      </c>
      <c r="B90" s="66" t="s">
        <v>641</v>
      </c>
      <c r="C90" s="159"/>
      <c r="D90" s="160">
        <v>4.642</v>
      </c>
      <c r="E90" s="67">
        <v>5.088</v>
      </c>
      <c r="F90" s="67">
        <v>4.836</v>
      </c>
      <c r="G90" s="67">
        <v>5.482</v>
      </c>
      <c r="H90" s="67">
        <v>5.8</v>
      </c>
      <c r="I90" s="67">
        <v>5.449</v>
      </c>
      <c r="J90" s="67">
        <v>5.335</v>
      </c>
      <c r="K90" s="67">
        <v>4.791</v>
      </c>
      <c r="L90" s="67">
        <v>3.527</v>
      </c>
      <c r="M90" s="67">
        <v>3.575</v>
      </c>
      <c r="N90" s="67">
        <v>3.794</v>
      </c>
      <c r="O90" s="67">
        <v>3.509</v>
      </c>
      <c r="P90" s="130">
        <f t="shared" si="11"/>
        <v>55.828</v>
      </c>
      <c r="Q90" s="62"/>
      <c r="R90" s="79">
        <f>G90+H90+I90+J90+K90+L90+M90+N90+O90+D102+E102</f>
        <v>52.449</v>
      </c>
      <c r="S90" s="62">
        <v>50.339</v>
      </c>
      <c r="T90" s="79">
        <f t="shared" si="13"/>
        <v>2.11</v>
      </c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O90" s="62"/>
      <c r="BP90" s="62"/>
      <c r="BQ90" s="62"/>
      <c r="BR90" s="62"/>
      <c r="BS90" s="62"/>
      <c r="BT90" s="62"/>
      <c r="BU90" s="62"/>
      <c r="BV90" s="62"/>
      <c r="BW90" s="62"/>
      <c r="BX90" s="62"/>
      <c r="BY90" s="62"/>
      <c r="BZ90" s="62"/>
      <c r="CA90" s="62"/>
      <c r="CB90" s="62"/>
      <c r="CC90" s="62"/>
      <c r="CD90" s="62"/>
      <c r="CE90" s="62"/>
      <c r="CF90" s="62"/>
      <c r="CG90" s="62"/>
      <c r="CH90" s="62"/>
      <c r="CI90" s="62"/>
      <c r="CJ90" s="62"/>
      <c r="CK90" s="62"/>
      <c r="CL90" s="62"/>
      <c r="CM90" s="62"/>
      <c r="CN90" s="62"/>
      <c r="CO90" s="62"/>
      <c r="CP90" s="62"/>
      <c r="CQ90" s="62"/>
      <c r="CR90" s="62"/>
      <c r="CS90" s="62"/>
      <c r="CT90" s="62"/>
      <c r="CU90" s="62"/>
      <c r="CV90" s="62"/>
      <c r="CW90" s="62"/>
      <c r="CX90" s="62"/>
      <c r="CY90" s="62"/>
      <c r="CZ90" s="62"/>
      <c r="DA90" s="62"/>
      <c r="DB90" s="62"/>
      <c r="DC90" s="62"/>
      <c r="DD90" s="62"/>
      <c r="DE90" s="62"/>
      <c r="DF90" s="62"/>
      <c r="DG90" s="62"/>
      <c r="DH90" s="62"/>
      <c r="DI90" s="62"/>
      <c r="DJ90" s="62"/>
      <c r="DK90" s="62"/>
      <c r="DL90" s="62"/>
      <c r="DM90" s="62"/>
      <c r="DN90" s="62"/>
      <c r="DO90" s="62"/>
      <c r="DP90" s="62"/>
      <c r="DQ90" s="62"/>
      <c r="DR90" s="62"/>
      <c r="DS90" s="62"/>
      <c r="DT90" s="62"/>
      <c r="DU90" s="62"/>
      <c r="DV90" s="62"/>
      <c r="DW90" s="62"/>
      <c r="DX90" s="62"/>
      <c r="DY90" s="62"/>
      <c r="DZ90" s="62"/>
      <c r="EA90" s="62"/>
      <c r="EB90" s="62"/>
      <c r="EC90" s="62"/>
      <c r="ED90" s="62"/>
      <c r="EE90" s="62"/>
    </row>
    <row r="91" ht="19.5" customHeight="1" spans="1:135">
      <c r="A91" s="74" t="s">
        <v>377</v>
      </c>
      <c r="B91" s="35"/>
      <c r="C91" s="161"/>
      <c r="D91" s="165">
        <f t="shared" ref="D91:P91" si="19">D84+D85+D86+D87+D89</f>
        <v>16.636</v>
      </c>
      <c r="E91" s="165">
        <f t="shared" si="19"/>
        <v>17.065</v>
      </c>
      <c r="F91" s="165">
        <f t="shared" si="19"/>
        <v>14.697</v>
      </c>
      <c r="G91" s="165">
        <f t="shared" si="19"/>
        <v>16.879</v>
      </c>
      <c r="H91" s="165">
        <f t="shared" si="19"/>
        <v>18.676</v>
      </c>
      <c r="I91" s="165">
        <f t="shared" si="19"/>
        <v>18.862</v>
      </c>
      <c r="J91" s="165">
        <f t="shared" si="19"/>
        <v>17.834</v>
      </c>
      <c r="K91" s="165">
        <f t="shared" si="19"/>
        <v>15.081</v>
      </c>
      <c r="L91" s="165">
        <f t="shared" si="19"/>
        <v>11.46</v>
      </c>
      <c r="M91" s="165">
        <f t="shared" si="19"/>
        <v>13.262</v>
      </c>
      <c r="N91" s="165">
        <f t="shared" si="19"/>
        <v>14.757</v>
      </c>
      <c r="O91" s="165">
        <f t="shared" si="19"/>
        <v>13.613</v>
      </c>
      <c r="P91" s="165">
        <f t="shared" si="19"/>
        <v>188.822</v>
      </c>
      <c r="Q91" s="62"/>
      <c r="R91" s="79"/>
      <c r="S91" s="62"/>
      <c r="T91" s="79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62"/>
      <c r="BE91" s="62"/>
      <c r="BF91" s="62"/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62"/>
      <c r="DH91" s="62"/>
      <c r="DI91" s="62"/>
      <c r="DJ91" s="62"/>
      <c r="DK91" s="62"/>
      <c r="DL91" s="62"/>
      <c r="DM91" s="62"/>
      <c r="DN91" s="62"/>
      <c r="DO91" s="62"/>
      <c r="DP91" s="62"/>
      <c r="DQ91" s="62"/>
      <c r="DR91" s="62"/>
      <c r="DS91" s="62"/>
      <c r="DT91" s="62"/>
      <c r="DU91" s="62"/>
      <c r="DV91" s="62"/>
      <c r="DW91" s="62"/>
      <c r="DX91" s="62"/>
      <c r="DY91" s="62"/>
      <c r="DZ91" s="62"/>
      <c r="EA91" s="62"/>
      <c r="EB91" s="62"/>
      <c r="EC91" s="62"/>
      <c r="ED91" s="62"/>
      <c r="EE91" s="62"/>
    </row>
    <row r="92" ht="19.5" hidden="1" customHeight="1" spans="1:135">
      <c r="A92" s="70"/>
      <c r="B92" s="70" t="s">
        <v>6</v>
      </c>
      <c r="C92" s="70"/>
      <c r="D92" s="71">
        <f t="shared" ref="D92:P92" si="20">SUM(D81:D90)</f>
        <v>41.483</v>
      </c>
      <c r="E92" s="71">
        <f t="shared" si="20"/>
        <v>43.897</v>
      </c>
      <c r="F92" s="71">
        <f t="shared" si="20"/>
        <v>40.059</v>
      </c>
      <c r="G92" s="71">
        <f t="shared" si="20"/>
        <v>46.294</v>
      </c>
      <c r="H92" s="71">
        <f t="shared" si="20"/>
        <v>49.037</v>
      </c>
      <c r="I92" s="71">
        <f t="shared" si="20"/>
        <v>47.722</v>
      </c>
      <c r="J92" s="71">
        <f t="shared" si="20"/>
        <v>46.326</v>
      </c>
      <c r="K92" s="71">
        <f t="shared" si="20"/>
        <v>40.012</v>
      </c>
      <c r="L92" s="71">
        <f t="shared" si="20"/>
        <v>29.8</v>
      </c>
      <c r="M92" s="71">
        <f t="shared" si="20"/>
        <v>31.515</v>
      </c>
      <c r="N92" s="71">
        <f t="shared" si="20"/>
        <v>33.095</v>
      </c>
      <c r="O92" s="71">
        <f t="shared" si="20"/>
        <v>30.466</v>
      </c>
      <c r="P92" s="71">
        <f t="shared" si="20"/>
        <v>479.706</v>
      </c>
      <c r="Q92" s="62"/>
      <c r="R92" s="80">
        <f t="shared" ref="R92:S92" si="21">SUM(R81:R90)</f>
        <v>451.633</v>
      </c>
      <c r="S92" s="79">
        <f t="shared" si="21"/>
        <v>434.726</v>
      </c>
      <c r="T92" s="79">
        <f>R92-S92</f>
        <v>16.907</v>
      </c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62"/>
      <c r="AX92" s="62"/>
      <c r="AY92" s="62"/>
      <c r="AZ92" s="62"/>
      <c r="BA92" s="62"/>
      <c r="BB92" s="62"/>
      <c r="BC92" s="62"/>
      <c r="BD92" s="62"/>
      <c r="BE92" s="62"/>
      <c r="BF92" s="62"/>
      <c r="BG92" s="62"/>
      <c r="BH92" s="62"/>
      <c r="BI92" s="62"/>
      <c r="BJ92" s="62"/>
      <c r="BK92" s="62"/>
      <c r="BL92" s="62"/>
      <c r="BM92" s="62"/>
      <c r="BN92" s="62"/>
      <c r="BO92" s="62"/>
      <c r="BP92" s="62"/>
      <c r="BQ92" s="62"/>
      <c r="BR92" s="62"/>
      <c r="BS92" s="62"/>
      <c r="BT92" s="62"/>
      <c r="BU92" s="62"/>
      <c r="BV92" s="62"/>
      <c r="BW92" s="62"/>
      <c r="BX92" s="62"/>
      <c r="BY92" s="62"/>
      <c r="BZ92" s="62"/>
      <c r="CA92" s="62"/>
      <c r="CB92" s="62"/>
      <c r="CC92" s="62"/>
      <c r="CD92" s="62"/>
      <c r="CE92" s="62"/>
      <c r="CF92" s="62"/>
      <c r="CG92" s="62"/>
      <c r="CH92" s="62"/>
      <c r="CI92" s="62"/>
      <c r="CJ92" s="62"/>
      <c r="CK92" s="62"/>
      <c r="CL92" s="62"/>
      <c r="CM92" s="62"/>
      <c r="CN92" s="62"/>
      <c r="CO92" s="62"/>
      <c r="CP92" s="62"/>
      <c r="CQ92" s="62"/>
      <c r="CR92" s="62"/>
      <c r="CS92" s="62"/>
      <c r="CT92" s="62"/>
      <c r="CU92" s="62"/>
      <c r="CV92" s="62"/>
      <c r="CW92" s="62"/>
      <c r="CX92" s="62"/>
      <c r="CY92" s="62"/>
      <c r="CZ92" s="62"/>
      <c r="DA92" s="62"/>
      <c r="DB92" s="62"/>
      <c r="DC92" s="62"/>
      <c r="DD92" s="62"/>
      <c r="DE92" s="62"/>
      <c r="DF92" s="62"/>
      <c r="DG92" s="62"/>
      <c r="DH92" s="62"/>
      <c r="DI92" s="62"/>
      <c r="DJ92" s="62"/>
      <c r="DK92" s="62"/>
      <c r="DL92" s="62"/>
      <c r="DM92" s="62"/>
      <c r="DN92" s="62"/>
      <c r="DO92" s="62"/>
      <c r="DP92" s="62"/>
      <c r="DQ92" s="62"/>
      <c r="DR92" s="62"/>
      <c r="DS92" s="62"/>
      <c r="DT92" s="62"/>
      <c r="DU92" s="62"/>
      <c r="DV92" s="62"/>
      <c r="DW92" s="62"/>
      <c r="DX92" s="62"/>
      <c r="DY92" s="62"/>
      <c r="DZ92" s="62"/>
      <c r="EA92" s="62"/>
      <c r="EB92" s="62"/>
      <c r="EC92" s="62"/>
      <c r="ED92" s="62"/>
      <c r="EE92" s="62"/>
    </row>
    <row r="93" ht="9" customHeight="1" spans="1:135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103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62"/>
      <c r="DH93" s="62"/>
      <c r="DI93" s="62"/>
      <c r="DJ93" s="62"/>
      <c r="DK93" s="62"/>
      <c r="DL93" s="62"/>
      <c r="DM93" s="62"/>
      <c r="DN93" s="62"/>
      <c r="DO93" s="62"/>
      <c r="DP93" s="62"/>
      <c r="DQ93" s="62"/>
      <c r="DR93" s="62"/>
      <c r="DS93" s="62"/>
      <c r="DT93" s="62"/>
      <c r="DU93" s="62"/>
      <c r="DV93" s="62"/>
      <c r="DW93" s="62"/>
      <c r="DX93" s="62"/>
      <c r="DY93" s="62"/>
      <c r="DZ93" s="62"/>
      <c r="EA93" s="62"/>
      <c r="EB93" s="62"/>
      <c r="EC93" s="62"/>
      <c r="ED93" s="62"/>
      <c r="EE93" s="62"/>
    </row>
    <row r="94" ht="12.75" customHeight="1" spans="1:135">
      <c r="A94" s="61" t="s">
        <v>823</v>
      </c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  <c r="BB94" s="62"/>
      <c r="BC94" s="62"/>
      <c r="BD94" s="62"/>
      <c r="BE94" s="62"/>
      <c r="BF94" s="62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  <c r="CF94" s="62"/>
      <c r="CG94" s="62"/>
      <c r="CH94" s="62"/>
      <c r="CI94" s="62"/>
      <c r="CJ94" s="62"/>
      <c r="CK94" s="62"/>
      <c r="CL94" s="62"/>
      <c r="CM94" s="62"/>
      <c r="CN94" s="62"/>
      <c r="CO94" s="62"/>
      <c r="CP94" s="62"/>
      <c r="CQ94" s="62"/>
      <c r="CR94" s="62"/>
      <c r="CS94" s="62"/>
      <c r="CT94" s="62"/>
      <c r="CU94" s="62"/>
      <c r="CV94" s="62"/>
      <c r="CW94" s="62"/>
      <c r="CX94" s="62"/>
      <c r="CY94" s="62"/>
      <c r="CZ94" s="62"/>
      <c r="DA94" s="62"/>
      <c r="DB94" s="62"/>
      <c r="DC94" s="62"/>
      <c r="DD94" s="62"/>
      <c r="DE94" s="62"/>
      <c r="DF94" s="62"/>
      <c r="DG94" s="62"/>
      <c r="DH94" s="62"/>
      <c r="DI94" s="62"/>
      <c r="DJ94" s="62"/>
      <c r="DK94" s="62"/>
      <c r="DL94" s="62"/>
      <c r="DM94" s="62"/>
      <c r="DN94" s="62"/>
      <c r="DO94" s="62"/>
      <c r="DP94" s="62"/>
      <c r="DQ94" s="62"/>
      <c r="DR94" s="62"/>
      <c r="DS94" s="62"/>
      <c r="DT94" s="62"/>
      <c r="DU94" s="62"/>
      <c r="DV94" s="62"/>
      <c r="DW94" s="62"/>
      <c r="DX94" s="62"/>
      <c r="DY94" s="62"/>
      <c r="DZ94" s="62"/>
      <c r="EA94" s="62"/>
      <c r="EB94" s="62"/>
      <c r="EC94" s="62"/>
      <c r="ED94" s="62"/>
      <c r="EE94" s="62"/>
    </row>
    <row r="95" ht="7.5" customHeight="1" spans="1:13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103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2"/>
      <c r="BC95" s="62"/>
      <c r="BD95" s="62"/>
      <c r="BE95" s="62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62"/>
      <c r="DH95" s="62"/>
      <c r="DI95" s="62"/>
      <c r="DJ95" s="62"/>
      <c r="DK95" s="62"/>
      <c r="DL95" s="62"/>
      <c r="DM95" s="62"/>
      <c r="DN95" s="62"/>
      <c r="DO95" s="62"/>
      <c r="DP95" s="62"/>
      <c r="DQ95" s="62"/>
      <c r="DR95" s="62"/>
      <c r="DS95" s="62"/>
      <c r="DT95" s="62"/>
      <c r="DU95" s="62"/>
      <c r="DV95" s="62"/>
      <c r="DW95" s="62"/>
      <c r="DX95" s="62"/>
      <c r="DY95" s="62"/>
      <c r="DZ95" s="62"/>
      <c r="EA95" s="62"/>
      <c r="EB95" s="62"/>
      <c r="EC95" s="62"/>
      <c r="ED95" s="62"/>
      <c r="EE95" s="62"/>
    </row>
    <row r="96" ht="18.75" customHeight="1" spans="1:135">
      <c r="A96" s="63" t="s">
        <v>628</v>
      </c>
      <c r="B96" s="64" t="s">
        <v>212</v>
      </c>
      <c r="C96" s="64"/>
      <c r="D96" s="63" t="s">
        <v>698</v>
      </c>
      <c r="E96" s="63" t="s">
        <v>699</v>
      </c>
      <c r="F96" s="63" t="s">
        <v>700</v>
      </c>
      <c r="G96" s="63" t="s">
        <v>701</v>
      </c>
      <c r="H96" s="63" t="s">
        <v>702</v>
      </c>
      <c r="I96" s="63" t="s">
        <v>703</v>
      </c>
      <c r="J96" s="63" t="s">
        <v>704</v>
      </c>
      <c r="K96" s="63" t="s">
        <v>705</v>
      </c>
      <c r="L96" s="63" t="s">
        <v>706</v>
      </c>
      <c r="M96" s="63" t="s">
        <v>707</v>
      </c>
      <c r="N96" s="63" t="s">
        <v>708</v>
      </c>
      <c r="O96" s="63" t="s">
        <v>709</v>
      </c>
      <c r="P96" s="63" t="s">
        <v>6</v>
      </c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2"/>
      <c r="BC96" s="62"/>
      <c r="BD96" s="62"/>
      <c r="BE96" s="62"/>
      <c r="BF96" s="62"/>
      <c r="BG96" s="62"/>
      <c r="BH96" s="62"/>
      <c r="BI96" s="62"/>
      <c r="BJ96" s="62"/>
      <c r="BK96" s="62"/>
      <c r="BL96" s="62"/>
      <c r="BM96" s="62"/>
      <c r="BN96" s="62"/>
      <c r="BO96" s="62"/>
      <c r="BP96" s="62"/>
      <c r="BQ96" s="62"/>
      <c r="BR96" s="62"/>
      <c r="BS96" s="62"/>
      <c r="BT96" s="62"/>
      <c r="BU96" s="62"/>
      <c r="BV96" s="62"/>
      <c r="BW96" s="62"/>
      <c r="BX96" s="62"/>
      <c r="BY96" s="62"/>
      <c r="BZ96" s="62"/>
      <c r="CA96" s="62"/>
      <c r="CB96" s="62"/>
      <c r="CC96" s="62"/>
      <c r="CD96" s="62"/>
      <c r="CE96" s="62"/>
      <c r="CF96" s="62"/>
      <c r="CG96" s="62"/>
      <c r="CH96" s="62"/>
      <c r="CI96" s="62"/>
      <c r="CJ96" s="62"/>
      <c r="CK96" s="62"/>
      <c r="CL96" s="62"/>
      <c r="CM96" s="62"/>
      <c r="CN96" s="62"/>
      <c r="CO96" s="62"/>
      <c r="CP96" s="62"/>
      <c r="CQ96" s="62"/>
      <c r="CR96" s="62"/>
      <c r="CS96" s="62"/>
      <c r="CT96" s="62"/>
      <c r="CU96" s="62"/>
      <c r="CV96" s="62"/>
      <c r="CW96" s="62"/>
      <c r="CX96" s="62"/>
      <c r="CY96" s="62"/>
      <c r="CZ96" s="62"/>
      <c r="DA96" s="62"/>
      <c r="DB96" s="62"/>
      <c r="DC96" s="62"/>
      <c r="DD96" s="62"/>
      <c r="DE96" s="62"/>
      <c r="DF96" s="62"/>
      <c r="DG96" s="62"/>
      <c r="DH96" s="62"/>
      <c r="DI96" s="62"/>
      <c r="DJ96" s="62"/>
      <c r="DK96" s="62"/>
      <c r="DL96" s="62"/>
      <c r="DM96" s="62"/>
      <c r="DN96" s="62"/>
      <c r="DO96" s="62"/>
      <c r="DP96" s="62"/>
      <c r="DQ96" s="62"/>
      <c r="DR96" s="62"/>
      <c r="DS96" s="62"/>
      <c r="DT96" s="62"/>
      <c r="DU96" s="62"/>
      <c r="DV96" s="62"/>
      <c r="DW96" s="62"/>
      <c r="DX96" s="62"/>
      <c r="DY96" s="62"/>
      <c r="DZ96" s="62"/>
      <c r="EA96" s="62"/>
      <c r="EB96" s="62"/>
      <c r="EC96" s="62"/>
      <c r="ED96" s="62"/>
      <c r="EE96" s="62"/>
    </row>
    <row r="97" ht="6.75" customHeight="1" spans="1:135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103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  <c r="BC97" s="62"/>
      <c r="BD97" s="62"/>
      <c r="BE97" s="62"/>
      <c r="BF97" s="62"/>
      <c r="BG97" s="62"/>
      <c r="BH97" s="62"/>
      <c r="BI97" s="62"/>
      <c r="BJ97" s="62"/>
      <c r="BK97" s="62"/>
      <c r="BL97" s="62"/>
      <c r="BM97" s="62"/>
      <c r="BN97" s="62"/>
      <c r="BO97" s="62"/>
      <c r="BP97" s="62"/>
      <c r="BQ97" s="62"/>
      <c r="BR97" s="62"/>
      <c r="BS97" s="62"/>
      <c r="BT97" s="62"/>
      <c r="BU97" s="62"/>
      <c r="BV97" s="62"/>
      <c r="BW97" s="62"/>
      <c r="BX97" s="62"/>
      <c r="BY97" s="62"/>
      <c r="BZ97" s="62"/>
      <c r="CA97" s="62"/>
      <c r="CB97" s="62"/>
      <c r="CC97" s="62"/>
      <c r="CD97" s="62"/>
      <c r="CE97" s="62"/>
      <c r="CF97" s="62"/>
      <c r="CG97" s="62"/>
      <c r="CH97" s="62"/>
      <c r="CI97" s="62"/>
      <c r="CJ97" s="62"/>
      <c r="CK97" s="62"/>
      <c r="CL97" s="62"/>
      <c r="CM97" s="62"/>
      <c r="CN97" s="62"/>
      <c r="CO97" s="62"/>
      <c r="CP97" s="62"/>
      <c r="CQ97" s="62"/>
      <c r="CR97" s="62"/>
      <c r="CS97" s="62"/>
      <c r="CT97" s="62"/>
      <c r="CU97" s="62"/>
      <c r="CV97" s="62"/>
      <c r="CW97" s="62"/>
      <c r="CX97" s="62"/>
      <c r="CY97" s="62"/>
      <c r="CZ97" s="62"/>
      <c r="DA97" s="62"/>
      <c r="DB97" s="62"/>
      <c r="DC97" s="62"/>
      <c r="DD97" s="62"/>
      <c r="DE97" s="62"/>
      <c r="DF97" s="62"/>
      <c r="DG97" s="62"/>
      <c r="DH97" s="62"/>
      <c r="DI97" s="62"/>
      <c r="DJ97" s="62"/>
      <c r="DK97" s="62"/>
      <c r="DL97" s="62"/>
      <c r="DM97" s="62"/>
      <c r="DN97" s="62"/>
      <c r="DO97" s="62"/>
      <c r="DP97" s="62"/>
      <c r="DQ97" s="62"/>
      <c r="DR97" s="62"/>
      <c r="DS97" s="62"/>
      <c r="DT97" s="62"/>
      <c r="DU97" s="62"/>
      <c r="DV97" s="62"/>
      <c r="DW97" s="62"/>
      <c r="DX97" s="62"/>
      <c r="DY97" s="62"/>
      <c r="DZ97" s="62"/>
      <c r="EA97" s="62"/>
      <c r="EB97" s="62"/>
      <c r="EC97" s="62"/>
      <c r="ED97" s="62"/>
      <c r="EE97" s="62"/>
    </row>
    <row r="98" ht="19.5" hidden="1" customHeight="1" spans="1:135">
      <c r="A98" s="65">
        <v>1</v>
      </c>
      <c r="B98" s="66" t="s">
        <v>647</v>
      </c>
      <c r="C98" s="66"/>
      <c r="D98" s="67">
        <v>4.433</v>
      </c>
      <c r="E98" s="67">
        <v>5.623</v>
      </c>
      <c r="F98" s="67">
        <v>5.033</v>
      </c>
      <c r="G98" s="67"/>
      <c r="H98" s="67"/>
      <c r="I98" s="67"/>
      <c r="J98" s="67"/>
      <c r="K98" s="67"/>
      <c r="L98" s="67"/>
      <c r="M98" s="67"/>
      <c r="N98" s="67"/>
      <c r="O98" s="67"/>
      <c r="P98" s="130">
        <f t="shared" ref="P98:P102" si="22">SUM(D98:O98)</f>
        <v>15.089</v>
      </c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2"/>
      <c r="BC98" s="62"/>
      <c r="BD98" s="62"/>
      <c r="BE98" s="62"/>
      <c r="BF98" s="62"/>
      <c r="BG98" s="62"/>
      <c r="BH98" s="62"/>
      <c r="BI98" s="62"/>
      <c r="BJ98" s="62"/>
      <c r="BK98" s="62"/>
      <c r="BL98" s="62"/>
      <c r="BM98" s="62"/>
      <c r="BN98" s="62"/>
      <c r="BO98" s="62"/>
      <c r="BP98" s="62"/>
      <c r="BQ98" s="62"/>
      <c r="BR98" s="62"/>
      <c r="BS98" s="62"/>
      <c r="BT98" s="62"/>
      <c r="BU98" s="62"/>
      <c r="BV98" s="62"/>
      <c r="BW98" s="62"/>
      <c r="BX98" s="62"/>
      <c r="BY98" s="62"/>
      <c r="BZ98" s="62"/>
      <c r="CA98" s="62"/>
      <c r="CB98" s="62"/>
      <c r="CC98" s="62"/>
      <c r="CD98" s="62"/>
      <c r="CE98" s="62"/>
      <c r="CF98" s="62"/>
      <c r="CG98" s="62"/>
      <c r="CH98" s="62"/>
      <c r="CI98" s="62"/>
      <c r="CJ98" s="62"/>
      <c r="CK98" s="62"/>
      <c r="CL98" s="62"/>
      <c r="CM98" s="62"/>
      <c r="CN98" s="62"/>
      <c r="CO98" s="62"/>
      <c r="CP98" s="62"/>
      <c r="CQ98" s="62"/>
      <c r="CR98" s="62"/>
      <c r="CS98" s="62"/>
      <c r="CT98" s="62"/>
      <c r="CU98" s="62"/>
      <c r="CV98" s="62"/>
      <c r="CW98" s="62"/>
      <c r="CX98" s="62"/>
      <c r="CY98" s="62"/>
      <c r="CZ98" s="62"/>
      <c r="DA98" s="62"/>
      <c r="DB98" s="62"/>
      <c r="DC98" s="62"/>
      <c r="DD98" s="62"/>
      <c r="DE98" s="62"/>
      <c r="DF98" s="62"/>
      <c r="DG98" s="62"/>
      <c r="DH98" s="62"/>
      <c r="DI98" s="62"/>
      <c r="DJ98" s="62"/>
      <c r="DK98" s="62"/>
      <c r="DL98" s="62"/>
      <c r="DM98" s="62"/>
      <c r="DN98" s="62"/>
      <c r="DO98" s="62"/>
      <c r="DP98" s="62"/>
      <c r="DQ98" s="62"/>
      <c r="DR98" s="62"/>
      <c r="DS98" s="62"/>
      <c r="DT98" s="62"/>
      <c r="DU98" s="62"/>
      <c r="DV98" s="62"/>
      <c r="DW98" s="62"/>
      <c r="DX98" s="62"/>
      <c r="DY98" s="62"/>
      <c r="DZ98" s="62"/>
      <c r="EA98" s="62"/>
      <c r="EB98" s="62"/>
      <c r="EC98" s="62"/>
      <c r="ED98" s="62"/>
      <c r="EE98" s="62"/>
    </row>
    <row r="99" ht="19.5" hidden="1" customHeight="1" spans="1:135">
      <c r="A99" s="65">
        <v>2</v>
      </c>
      <c r="B99" s="66" t="s">
        <v>645</v>
      </c>
      <c r="C99" s="68"/>
      <c r="D99" s="69">
        <v>2.909</v>
      </c>
      <c r="E99" s="67">
        <v>6.029</v>
      </c>
      <c r="F99" s="67">
        <v>5.845</v>
      </c>
      <c r="G99" s="67"/>
      <c r="H99" s="67"/>
      <c r="I99" s="67"/>
      <c r="J99" s="67"/>
      <c r="K99" s="67"/>
      <c r="L99" s="67"/>
      <c r="M99" s="67"/>
      <c r="N99" s="67"/>
      <c r="O99" s="67"/>
      <c r="P99" s="130">
        <f t="shared" si="22"/>
        <v>14.783</v>
      </c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  <c r="BC99" s="62"/>
      <c r="BD99" s="62"/>
      <c r="BE99" s="62"/>
      <c r="BF99" s="62"/>
      <c r="BG99" s="62"/>
      <c r="BH99" s="62"/>
      <c r="BI99" s="62"/>
      <c r="BJ99" s="62"/>
      <c r="BK99" s="62"/>
      <c r="BL99" s="62"/>
      <c r="BM99" s="62"/>
      <c r="BN99" s="62"/>
      <c r="BO99" s="62"/>
      <c r="BP99" s="62"/>
      <c r="BQ99" s="62"/>
      <c r="BR99" s="62"/>
      <c r="BS99" s="62"/>
      <c r="BT99" s="62"/>
      <c r="BU99" s="62"/>
      <c r="BV99" s="62"/>
      <c r="BW99" s="62"/>
      <c r="BX99" s="62"/>
      <c r="BY99" s="62"/>
      <c r="BZ99" s="62"/>
      <c r="CA99" s="62"/>
      <c r="CB99" s="62"/>
      <c r="CC99" s="62"/>
      <c r="CD99" s="62"/>
      <c r="CE99" s="62"/>
      <c r="CF99" s="62"/>
      <c r="CG99" s="62"/>
      <c r="CH99" s="62"/>
      <c r="CI99" s="62"/>
      <c r="CJ99" s="62"/>
      <c r="CK99" s="62"/>
      <c r="CL99" s="62"/>
      <c r="CM99" s="62"/>
      <c r="CN99" s="62"/>
      <c r="CO99" s="62"/>
      <c r="CP99" s="62"/>
      <c r="CQ99" s="62"/>
      <c r="CR99" s="62"/>
      <c r="CS99" s="62"/>
      <c r="CT99" s="62"/>
      <c r="CU99" s="62"/>
      <c r="CV99" s="62"/>
      <c r="CW99" s="62"/>
      <c r="CX99" s="62"/>
      <c r="CY99" s="62"/>
      <c r="CZ99" s="62"/>
      <c r="DA99" s="62"/>
      <c r="DB99" s="62"/>
      <c r="DC99" s="62"/>
      <c r="DD99" s="62"/>
      <c r="DE99" s="62"/>
      <c r="DF99" s="62"/>
      <c r="DG99" s="62"/>
      <c r="DH99" s="62"/>
      <c r="DI99" s="62"/>
      <c r="DJ99" s="62"/>
      <c r="DK99" s="62"/>
      <c r="DL99" s="62"/>
      <c r="DM99" s="62"/>
      <c r="DN99" s="62"/>
      <c r="DO99" s="62"/>
      <c r="DP99" s="62"/>
      <c r="DQ99" s="62"/>
      <c r="DR99" s="62"/>
      <c r="DS99" s="62"/>
      <c r="DT99" s="62"/>
      <c r="DU99" s="62"/>
      <c r="DV99" s="62"/>
      <c r="DW99" s="62"/>
      <c r="DX99" s="62"/>
      <c r="DY99" s="62"/>
      <c r="DZ99" s="62"/>
      <c r="EA99" s="62"/>
      <c r="EB99" s="62"/>
      <c r="EC99" s="62"/>
      <c r="ED99" s="62"/>
      <c r="EE99" s="62"/>
    </row>
    <row r="100" ht="19.5" hidden="1" customHeight="1" spans="1:135">
      <c r="A100" s="65">
        <v>3</v>
      </c>
      <c r="B100" s="66" t="s">
        <v>643</v>
      </c>
      <c r="C100" s="68"/>
      <c r="D100" s="69">
        <v>4.34</v>
      </c>
      <c r="E100" s="67">
        <v>5.686</v>
      </c>
      <c r="F100" s="67">
        <v>4.824</v>
      </c>
      <c r="G100" s="67"/>
      <c r="H100" s="67"/>
      <c r="I100" s="67"/>
      <c r="J100" s="67"/>
      <c r="K100" s="67"/>
      <c r="L100" s="67"/>
      <c r="M100" s="67"/>
      <c r="N100" s="67"/>
      <c r="O100" s="67"/>
      <c r="P100" s="130">
        <f t="shared" si="22"/>
        <v>14.85</v>
      </c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2"/>
      <c r="BD100" s="62"/>
      <c r="BE100" s="62"/>
      <c r="BF100" s="62"/>
      <c r="BG100" s="62"/>
      <c r="BH100" s="62"/>
      <c r="BI100" s="62"/>
      <c r="BJ100" s="62"/>
      <c r="BK100" s="62"/>
      <c r="BL100" s="62"/>
      <c r="BM100" s="62"/>
      <c r="BN100" s="62"/>
      <c r="BO100" s="62"/>
      <c r="BP100" s="62"/>
      <c r="BQ100" s="62"/>
      <c r="BR100" s="62"/>
      <c r="BS100" s="62"/>
      <c r="BT100" s="62"/>
      <c r="BU100" s="62"/>
      <c r="BV100" s="62"/>
      <c r="BW100" s="62"/>
      <c r="BX100" s="62"/>
      <c r="BY100" s="62"/>
      <c r="BZ100" s="62"/>
      <c r="CA100" s="62"/>
      <c r="CB100" s="62"/>
      <c r="CC100" s="62"/>
      <c r="CD100" s="62"/>
      <c r="CE100" s="62"/>
      <c r="CF100" s="62"/>
      <c r="CG100" s="62"/>
      <c r="CH100" s="62"/>
      <c r="CI100" s="62"/>
      <c r="CJ100" s="62"/>
      <c r="CK100" s="62"/>
      <c r="CL100" s="62"/>
      <c r="CM100" s="62"/>
      <c r="CN100" s="62"/>
      <c r="CO100" s="62"/>
      <c r="CP100" s="62"/>
      <c r="CQ100" s="62"/>
      <c r="CR100" s="62"/>
      <c r="CS100" s="62"/>
      <c r="CT100" s="62"/>
      <c r="CU100" s="62"/>
      <c r="CV100" s="62"/>
      <c r="CW100" s="62"/>
      <c r="CX100" s="62"/>
      <c r="CY100" s="62"/>
      <c r="CZ100" s="62"/>
      <c r="DA100" s="62"/>
      <c r="DB100" s="62"/>
      <c r="DC100" s="62"/>
      <c r="DD100" s="62"/>
      <c r="DE100" s="62"/>
      <c r="DF100" s="62"/>
      <c r="DG100" s="62"/>
      <c r="DH100" s="62"/>
      <c r="DI100" s="62"/>
      <c r="DJ100" s="62"/>
      <c r="DK100" s="62"/>
      <c r="DL100" s="62"/>
      <c r="DM100" s="62"/>
      <c r="DN100" s="62"/>
      <c r="DO100" s="62"/>
      <c r="DP100" s="62"/>
      <c r="DQ100" s="62"/>
      <c r="DR100" s="62"/>
      <c r="DS100" s="62"/>
      <c r="DT100" s="62"/>
      <c r="DU100" s="62"/>
      <c r="DV100" s="62"/>
      <c r="DW100" s="62"/>
      <c r="DX100" s="62"/>
      <c r="DY100" s="62"/>
      <c r="DZ100" s="62"/>
      <c r="EA100" s="62"/>
      <c r="EB100" s="62"/>
      <c r="EC100" s="62"/>
      <c r="ED100" s="62"/>
      <c r="EE100" s="62"/>
    </row>
    <row r="101" ht="19.5" hidden="1" customHeight="1" spans="1:135">
      <c r="A101" s="65">
        <v>4</v>
      </c>
      <c r="B101" s="66" t="s">
        <v>639</v>
      </c>
      <c r="C101" s="68"/>
      <c r="D101" s="69">
        <v>7.072</v>
      </c>
      <c r="E101" s="67">
        <v>8.983</v>
      </c>
      <c r="F101" s="67">
        <v>9.373</v>
      </c>
      <c r="G101" s="67"/>
      <c r="H101" s="67"/>
      <c r="I101" s="67"/>
      <c r="J101" s="67"/>
      <c r="K101" s="67"/>
      <c r="L101" s="67"/>
      <c r="M101" s="67"/>
      <c r="N101" s="67"/>
      <c r="O101" s="67"/>
      <c r="P101" s="130">
        <f t="shared" si="22"/>
        <v>25.428</v>
      </c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/>
      <c r="BC101" s="62"/>
      <c r="BD101" s="62"/>
      <c r="BE101" s="62"/>
      <c r="BF101" s="62"/>
      <c r="BG101" s="62"/>
      <c r="BH101" s="62"/>
      <c r="BI101" s="62"/>
      <c r="BJ101" s="62"/>
      <c r="BK101" s="62"/>
      <c r="BL101" s="62"/>
      <c r="BM101" s="62"/>
      <c r="BN101" s="62"/>
      <c r="BO101" s="62"/>
      <c r="BP101" s="62"/>
      <c r="BQ101" s="62"/>
      <c r="BR101" s="62"/>
      <c r="BS101" s="62"/>
      <c r="BT101" s="62"/>
      <c r="BU101" s="62"/>
      <c r="BV101" s="62"/>
      <c r="BW101" s="62"/>
      <c r="BX101" s="62"/>
      <c r="BY101" s="62"/>
      <c r="BZ101" s="62"/>
      <c r="CA101" s="62"/>
      <c r="CB101" s="62"/>
      <c r="CC101" s="62"/>
      <c r="CD101" s="62"/>
      <c r="CE101" s="62"/>
      <c r="CF101" s="62"/>
      <c r="CG101" s="62"/>
      <c r="CH101" s="62"/>
      <c r="CI101" s="62"/>
      <c r="CJ101" s="62"/>
      <c r="CK101" s="62"/>
      <c r="CL101" s="62"/>
      <c r="CM101" s="62"/>
      <c r="CN101" s="62"/>
      <c r="CO101" s="62"/>
      <c r="CP101" s="62"/>
      <c r="CQ101" s="62"/>
      <c r="CR101" s="62"/>
      <c r="CS101" s="62"/>
      <c r="CT101" s="62"/>
      <c r="CU101" s="62"/>
      <c r="CV101" s="62"/>
      <c r="CW101" s="62"/>
      <c r="CX101" s="62"/>
      <c r="CY101" s="62"/>
      <c r="CZ101" s="62"/>
      <c r="DA101" s="62"/>
      <c r="DB101" s="62"/>
      <c r="DC101" s="62"/>
      <c r="DD101" s="62"/>
      <c r="DE101" s="62"/>
      <c r="DF101" s="62"/>
      <c r="DG101" s="62"/>
      <c r="DH101" s="62"/>
      <c r="DI101" s="62"/>
      <c r="DJ101" s="62"/>
      <c r="DK101" s="62"/>
      <c r="DL101" s="62"/>
      <c r="DM101" s="62"/>
      <c r="DN101" s="62"/>
      <c r="DO101" s="62"/>
      <c r="DP101" s="62"/>
      <c r="DQ101" s="62"/>
      <c r="DR101" s="62"/>
      <c r="DS101" s="62"/>
      <c r="DT101" s="62"/>
      <c r="DU101" s="62"/>
      <c r="DV101" s="62"/>
      <c r="DW101" s="62"/>
      <c r="DX101" s="62"/>
      <c r="DY101" s="62"/>
      <c r="DZ101" s="62"/>
      <c r="EA101" s="62"/>
      <c r="EB101" s="62"/>
      <c r="EC101" s="62"/>
      <c r="ED101" s="62"/>
      <c r="EE101" s="62"/>
    </row>
    <row r="102" ht="19.5" hidden="1" customHeight="1" spans="1:135">
      <c r="A102" s="65">
        <v>5</v>
      </c>
      <c r="B102" s="66" t="s">
        <v>641</v>
      </c>
      <c r="C102" s="68"/>
      <c r="D102" s="69">
        <v>4.711</v>
      </c>
      <c r="E102" s="67">
        <v>6.476</v>
      </c>
      <c r="F102" s="67">
        <v>6.129</v>
      </c>
      <c r="G102" s="67"/>
      <c r="H102" s="67"/>
      <c r="I102" s="67"/>
      <c r="J102" s="67"/>
      <c r="K102" s="67"/>
      <c r="L102" s="67"/>
      <c r="M102" s="67"/>
      <c r="N102" s="67"/>
      <c r="O102" s="67"/>
      <c r="P102" s="130">
        <f t="shared" si="22"/>
        <v>17.316</v>
      </c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/>
      <c r="BC102" s="62"/>
      <c r="BD102" s="62"/>
      <c r="BE102" s="62"/>
      <c r="BF102" s="62"/>
      <c r="BG102" s="62"/>
      <c r="BH102" s="62"/>
      <c r="BI102" s="62"/>
      <c r="BJ102" s="62"/>
      <c r="BK102" s="62"/>
      <c r="BL102" s="62"/>
      <c r="BM102" s="62"/>
      <c r="BN102" s="62"/>
      <c r="BO102" s="62"/>
      <c r="BP102" s="62"/>
      <c r="BQ102" s="62"/>
      <c r="BR102" s="62"/>
      <c r="BS102" s="62"/>
      <c r="BT102" s="62"/>
      <c r="BU102" s="62"/>
      <c r="BV102" s="62"/>
      <c r="BW102" s="62"/>
      <c r="BX102" s="62"/>
      <c r="BY102" s="62"/>
      <c r="BZ102" s="62"/>
      <c r="CA102" s="62"/>
      <c r="CB102" s="62"/>
      <c r="CC102" s="62"/>
      <c r="CD102" s="62"/>
      <c r="CE102" s="62"/>
      <c r="CF102" s="62"/>
      <c r="CG102" s="62"/>
      <c r="CH102" s="62"/>
      <c r="CI102" s="62"/>
      <c r="CJ102" s="62"/>
      <c r="CK102" s="62"/>
      <c r="CL102" s="62"/>
      <c r="CM102" s="62"/>
      <c r="CN102" s="62"/>
      <c r="CO102" s="62"/>
      <c r="CP102" s="62"/>
      <c r="CQ102" s="62"/>
      <c r="CR102" s="62"/>
      <c r="CS102" s="62"/>
      <c r="CT102" s="62"/>
      <c r="CU102" s="62"/>
      <c r="CV102" s="62"/>
      <c r="CW102" s="62"/>
      <c r="CX102" s="62"/>
      <c r="CY102" s="62"/>
      <c r="CZ102" s="62"/>
      <c r="DA102" s="62"/>
      <c r="DB102" s="62"/>
      <c r="DC102" s="62"/>
      <c r="DD102" s="62"/>
      <c r="DE102" s="62"/>
      <c r="DF102" s="62"/>
      <c r="DG102" s="62"/>
      <c r="DH102" s="62"/>
      <c r="DI102" s="62"/>
      <c r="DJ102" s="62"/>
      <c r="DK102" s="62"/>
      <c r="DL102" s="62"/>
      <c r="DM102" s="62"/>
      <c r="DN102" s="62"/>
      <c r="DO102" s="62"/>
      <c r="DP102" s="62"/>
      <c r="DQ102" s="62"/>
      <c r="DR102" s="62"/>
      <c r="DS102" s="62"/>
      <c r="DT102" s="62"/>
      <c r="DU102" s="62"/>
      <c r="DV102" s="62"/>
      <c r="DW102" s="62"/>
      <c r="DX102" s="62"/>
      <c r="DY102" s="62"/>
      <c r="DZ102" s="62"/>
      <c r="EA102" s="62"/>
      <c r="EB102" s="62"/>
      <c r="EC102" s="62"/>
      <c r="ED102" s="62"/>
      <c r="EE102" s="62"/>
    </row>
    <row r="103" ht="19.5" hidden="1" customHeight="1" spans="1:135">
      <c r="A103" s="74" t="s">
        <v>377</v>
      </c>
      <c r="B103" s="35"/>
      <c r="C103" s="82"/>
      <c r="D103" s="133">
        <f t="shared" ref="D103:P103" si="23">SUM(D98:D102)</f>
        <v>23.465</v>
      </c>
      <c r="E103" s="133">
        <f t="shared" si="23"/>
        <v>32.797</v>
      </c>
      <c r="F103" s="133">
        <f t="shared" si="23"/>
        <v>31.204</v>
      </c>
      <c r="G103" s="133">
        <f t="shared" si="23"/>
        <v>0</v>
      </c>
      <c r="H103" s="133">
        <f t="shared" si="23"/>
        <v>0</v>
      </c>
      <c r="I103" s="133">
        <f t="shared" si="23"/>
        <v>0</v>
      </c>
      <c r="J103" s="133">
        <f t="shared" si="23"/>
        <v>0</v>
      </c>
      <c r="K103" s="133">
        <f t="shared" si="23"/>
        <v>0</v>
      </c>
      <c r="L103" s="133">
        <f t="shared" si="23"/>
        <v>0</v>
      </c>
      <c r="M103" s="133">
        <f t="shared" si="23"/>
        <v>0</v>
      </c>
      <c r="N103" s="133">
        <f t="shared" si="23"/>
        <v>0</v>
      </c>
      <c r="O103" s="133">
        <f t="shared" si="23"/>
        <v>0</v>
      </c>
      <c r="P103" s="71">
        <f t="shared" si="23"/>
        <v>87.466</v>
      </c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  <c r="AX103" s="89"/>
      <c r="AY103" s="89"/>
      <c r="AZ103" s="89"/>
      <c r="BA103" s="89"/>
      <c r="BB103" s="89"/>
      <c r="BC103" s="89"/>
      <c r="BD103" s="89"/>
      <c r="BE103" s="89"/>
      <c r="BF103" s="89"/>
      <c r="BG103" s="89"/>
      <c r="BH103" s="89"/>
      <c r="BI103" s="89"/>
      <c r="BJ103" s="89"/>
      <c r="BK103" s="89"/>
      <c r="BL103" s="89"/>
      <c r="BM103" s="89"/>
      <c r="BN103" s="89"/>
      <c r="BO103" s="89"/>
      <c r="BP103" s="89"/>
      <c r="BQ103" s="89"/>
      <c r="BR103" s="89"/>
      <c r="BS103" s="89"/>
      <c r="BT103" s="89"/>
      <c r="BU103" s="89"/>
      <c r="BV103" s="89"/>
      <c r="BW103" s="89"/>
      <c r="BX103" s="89"/>
      <c r="BY103" s="89"/>
      <c r="BZ103" s="89"/>
      <c r="CA103" s="89"/>
      <c r="CB103" s="89"/>
      <c r="CC103" s="89"/>
      <c r="CD103" s="89"/>
      <c r="CE103" s="89"/>
      <c r="CF103" s="89"/>
      <c r="CG103" s="89"/>
      <c r="CH103" s="89"/>
      <c r="CI103" s="89"/>
      <c r="CJ103" s="89"/>
      <c r="CK103" s="89"/>
      <c r="CL103" s="89"/>
      <c r="CM103" s="89"/>
      <c r="CN103" s="89"/>
      <c r="CO103" s="89"/>
      <c r="CP103" s="89"/>
      <c r="CQ103" s="89"/>
      <c r="CR103" s="89"/>
      <c r="CS103" s="89"/>
      <c r="CT103" s="89"/>
      <c r="CU103" s="89"/>
      <c r="CV103" s="89"/>
      <c r="CW103" s="89"/>
      <c r="CX103" s="89"/>
      <c r="CY103" s="89"/>
      <c r="CZ103" s="89"/>
      <c r="DA103" s="89"/>
      <c r="DB103" s="89"/>
      <c r="DC103" s="89"/>
      <c r="DD103" s="89"/>
      <c r="DE103" s="89"/>
      <c r="DF103" s="89"/>
      <c r="DG103" s="89"/>
      <c r="DH103" s="89"/>
      <c r="DI103" s="89"/>
      <c r="DJ103" s="89"/>
      <c r="DK103" s="89"/>
      <c r="DL103" s="89"/>
      <c r="DM103" s="89"/>
      <c r="DN103" s="89"/>
      <c r="DO103" s="89"/>
      <c r="DP103" s="89"/>
      <c r="DQ103" s="89"/>
      <c r="DR103" s="89"/>
      <c r="DS103" s="89"/>
      <c r="DT103" s="89"/>
      <c r="DU103" s="89"/>
      <c r="DV103" s="89"/>
      <c r="DW103" s="89"/>
      <c r="DX103" s="89"/>
      <c r="DY103" s="89"/>
      <c r="DZ103" s="89"/>
      <c r="EA103" s="89"/>
      <c r="EB103" s="89"/>
      <c r="EC103" s="89"/>
      <c r="ED103" s="89"/>
      <c r="EE103" s="89"/>
    </row>
    <row r="104" ht="19.5" customHeight="1" spans="1:135">
      <c r="A104" s="65">
        <v>1</v>
      </c>
      <c r="B104" s="66" t="s">
        <v>640</v>
      </c>
      <c r="C104" s="68"/>
      <c r="D104" s="69">
        <v>4.133</v>
      </c>
      <c r="E104" s="67">
        <v>5.742</v>
      </c>
      <c r="F104" s="67">
        <v>4.808</v>
      </c>
      <c r="G104" s="67">
        <v>4.194</v>
      </c>
      <c r="H104" s="67">
        <v>4.892</v>
      </c>
      <c r="I104" s="67">
        <v>4.884</v>
      </c>
      <c r="J104" s="67">
        <v>4.553</v>
      </c>
      <c r="K104" s="67">
        <v>4.085</v>
      </c>
      <c r="L104" s="67">
        <v>3.107</v>
      </c>
      <c r="M104" s="67">
        <v>3.454</v>
      </c>
      <c r="N104" s="67">
        <v>3.768</v>
      </c>
      <c r="O104" s="67">
        <v>3.375</v>
      </c>
      <c r="P104" s="130">
        <f t="shared" ref="P104:P108" si="24">SUM(D104:O104)</f>
        <v>50.995</v>
      </c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  <c r="BC104" s="62"/>
      <c r="BD104" s="62"/>
      <c r="BE104" s="62"/>
      <c r="BF104" s="62"/>
      <c r="BG104" s="62"/>
      <c r="BH104" s="62"/>
      <c r="BI104" s="62"/>
      <c r="BJ104" s="62"/>
      <c r="BK104" s="62"/>
      <c r="BL104" s="62"/>
      <c r="BM104" s="62"/>
      <c r="BN104" s="62"/>
      <c r="BO104" s="62"/>
      <c r="BP104" s="62"/>
      <c r="BQ104" s="62"/>
      <c r="BR104" s="62"/>
      <c r="BS104" s="62"/>
      <c r="BT104" s="62"/>
      <c r="BU104" s="62"/>
      <c r="BV104" s="62"/>
      <c r="BW104" s="62"/>
      <c r="BX104" s="62"/>
      <c r="BY104" s="62"/>
      <c r="BZ104" s="62"/>
      <c r="CA104" s="62"/>
      <c r="CB104" s="62"/>
      <c r="CC104" s="62"/>
      <c r="CD104" s="62"/>
      <c r="CE104" s="62"/>
      <c r="CF104" s="62"/>
      <c r="CG104" s="62"/>
      <c r="CH104" s="62"/>
      <c r="CI104" s="62"/>
      <c r="CJ104" s="62"/>
      <c r="CK104" s="62"/>
      <c r="CL104" s="62"/>
      <c r="CM104" s="62"/>
      <c r="CN104" s="62"/>
      <c r="CO104" s="62"/>
      <c r="CP104" s="62"/>
      <c r="CQ104" s="62"/>
      <c r="CR104" s="62"/>
      <c r="CS104" s="62"/>
      <c r="CT104" s="62"/>
      <c r="CU104" s="62"/>
      <c r="CV104" s="62"/>
      <c r="CW104" s="62"/>
      <c r="CX104" s="62"/>
      <c r="CY104" s="62"/>
      <c r="CZ104" s="62"/>
      <c r="DA104" s="62"/>
      <c r="DB104" s="62"/>
      <c r="DC104" s="62"/>
      <c r="DD104" s="62"/>
      <c r="DE104" s="62"/>
      <c r="DF104" s="62"/>
      <c r="DG104" s="62"/>
      <c r="DH104" s="62"/>
      <c r="DI104" s="62"/>
      <c r="DJ104" s="62"/>
      <c r="DK104" s="62"/>
      <c r="DL104" s="62"/>
      <c r="DM104" s="62"/>
      <c r="DN104" s="62"/>
      <c r="DO104" s="62"/>
      <c r="DP104" s="62"/>
      <c r="DQ104" s="62"/>
      <c r="DR104" s="62"/>
      <c r="DS104" s="62"/>
      <c r="DT104" s="62"/>
      <c r="DU104" s="62"/>
      <c r="DV104" s="62"/>
      <c r="DW104" s="62"/>
      <c r="DX104" s="62"/>
      <c r="DY104" s="62"/>
      <c r="DZ104" s="62"/>
      <c r="EA104" s="62"/>
      <c r="EB104" s="62"/>
      <c r="EC104" s="62"/>
      <c r="ED104" s="62"/>
      <c r="EE104" s="62"/>
    </row>
    <row r="105" ht="19.5" customHeight="1" spans="1:135">
      <c r="A105" s="65">
        <v>2</v>
      </c>
      <c r="B105" s="66" t="s">
        <v>648</v>
      </c>
      <c r="C105" s="68"/>
      <c r="D105" s="69">
        <v>2.141</v>
      </c>
      <c r="E105" s="67">
        <v>3.065</v>
      </c>
      <c r="F105" s="67">
        <v>2.914</v>
      </c>
      <c r="G105" s="67">
        <v>2.7</v>
      </c>
      <c r="H105" s="67">
        <v>2.87</v>
      </c>
      <c r="I105" s="67">
        <v>2.659</v>
      </c>
      <c r="J105" s="67">
        <v>2.507</v>
      </c>
      <c r="K105" s="67">
        <v>2.387</v>
      </c>
      <c r="L105" s="67">
        <v>1.728</v>
      </c>
      <c r="M105" s="67">
        <v>1.886</v>
      </c>
      <c r="N105" s="67">
        <v>1.926</v>
      </c>
      <c r="O105" s="67">
        <v>1.831</v>
      </c>
      <c r="P105" s="130">
        <f t="shared" si="24"/>
        <v>28.614</v>
      </c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62"/>
      <c r="BB105" s="62"/>
      <c r="BC105" s="62"/>
      <c r="BD105" s="62"/>
      <c r="BE105" s="62"/>
      <c r="BF105" s="62"/>
      <c r="BG105" s="62"/>
      <c r="BH105" s="62"/>
      <c r="BI105" s="62"/>
      <c r="BJ105" s="62"/>
      <c r="BK105" s="62"/>
      <c r="BL105" s="62"/>
      <c r="BM105" s="62"/>
      <c r="BN105" s="62"/>
      <c r="BO105" s="62"/>
      <c r="BP105" s="62"/>
      <c r="BQ105" s="62"/>
      <c r="BR105" s="62"/>
      <c r="BS105" s="62"/>
      <c r="BT105" s="62"/>
      <c r="BU105" s="62"/>
      <c r="BV105" s="62"/>
      <c r="BW105" s="62"/>
      <c r="BX105" s="62"/>
      <c r="BY105" s="62"/>
      <c r="BZ105" s="62"/>
      <c r="CA105" s="62"/>
      <c r="CB105" s="62"/>
      <c r="CC105" s="62"/>
      <c r="CD105" s="62"/>
      <c r="CE105" s="62"/>
      <c r="CF105" s="62"/>
      <c r="CG105" s="62"/>
      <c r="CH105" s="62"/>
      <c r="CI105" s="62"/>
      <c r="CJ105" s="62"/>
      <c r="CK105" s="62"/>
      <c r="CL105" s="62"/>
      <c r="CM105" s="62"/>
      <c r="CN105" s="62"/>
      <c r="CO105" s="62"/>
      <c r="CP105" s="62"/>
      <c r="CQ105" s="62"/>
      <c r="CR105" s="62"/>
      <c r="CS105" s="62"/>
      <c r="CT105" s="62"/>
      <c r="CU105" s="62"/>
      <c r="CV105" s="62"/>
      <c r="CW105" s="62"/>
      <c r="CX105" s="62"/>
      <c r="CY105" s="62"/>
      <c r="CZ105" s="62"/>
      <c r="DA105" s="62"/>
      <c r="DB105" s="62"/>
      <c r="DC105" s="62"/>
      <c r="DD105" s="62"/>
      <c r="DE105" s="62"/>
      <c r="DF105" s="62"/>
      <c r="DG105" s="62"/>
      <c r="DH105" s="62"/>
      <c r="DI105" s="62"/>
      <c r="DJ105" s="62"/>
      <c r="DK105" s="62"/>
      <c r="DL105" s="62"/>
      <c r="DM105" s="62"/>
      <c r="DN105" s="62"/>
      <c r="DO105" s="62"/>
      <c r="DP105" s="62"/>
      <c r="DQ105" s="62"/>
      <c r="DR105" s="62"/>
      <c r="DS105" s="62"/>
      <c r="DT105" s="62"/>
      <c r="DU105" s="62"/>
      <c r="DV105" s="62"/>
      <c r="DW105" s="62"/>
      <c r="DX105" s="62"/>
      <c r="DY105" s="62"/>
      <c r="DZ105" s="62"/>
      <c r="EA105" s="62"/>
      <c r="EB105" s="62"/>
      <c r="EC105" s="62"/>
      <c r="ED105" s="62"/>
      <c r="EE105" s="62"/>
    </row>
    <row r="106" ht="19.5" customHeight="1" spans="1:135">
      <c r="A106" s="65">
        <v>3</v>
      </c>
      <c r="B106" s="66" t="s">
        <v>644</v>
      </c>
      <c r="C106" s="68"/>
      <c r="D106" s="69">
        <v>2.173</v>
      </c>
      <c r="E106" s="67">
        <v>3.015</v>
      </c>
      <c r="F106" s="67">
        <v>2.465</v>
      </c>
      <c r="G106" s="67">
        <v>2.44</v>
      </c>
      <c r="H106" s="67">
        <v>2.05</v>
      </c>
      <c r="I106" s="67">
        <v>1.989</v>
      </c>
      <c r="J106" s="67">
        <v>1.869</v>
      </c>
      <c r="K106" s="67">
        <v>1.735</v>
      </c>
      <c r="L106" s="67">
        <v>1.346</v>
      </c>
      <c r="M106" s="67">
        <v>0.852</v>
      </c>
      <c r="N106" s="67">
        <v>1.109</v>
      </c>
      <c r="O106" s="67">
        <v>1.687</v>
      </c>
      <c r="P106" s="130">
        <f t="shared" si="24"/>
        <v>22.73</v>
      </c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62"/>
      <c r="AX106" s="62"/>
      <c r="AY106" s="62"/>
      <c r="AZ106" s="62"/>
      <c r="BA106" s="62"/>
      <c r="BB106" s="62"/>
      <c r="BC106" s="62"/>
      <c r="BD106" s="62"/>
      <c r="BE106" s="62"/>
      <c r="BF106" s="62"/>
      <c r="BG106" s="62"/>
      <c r="BH106" s="62"/>
      <c r="BI106" s="62"/>
      <c r="BJ106" s="62"/>
      <c r="BK106" s="62"/>
      <c r="BL106" s="62"/>
      <c r="BM106" s="62"/>
      <c r="BN106" s="62"/>
      <c r="BO106" s="62"/>
      <c r="BP106" s="62"/>
      <c r="BQ106" s="62"/>
      <c r="BR106" s="62"/>
      <c r="BS106" s="62"/>
      <c r="BT106" s="62"/>
      <c r="BU106" s="62"/>
      <c r="BV106" s="62"/>
      <c r="BW106" s="62"/>
      <c r="BX106" s="62"/>
      <c r="BY106" s="62"/>
      <c r="BZ106" s="62"/>
      <c r="CA106" s="62"/>
      <c r="CB106" s="62"/>
      <c r="CC106" s="62"/>
      <c r="CD106" s="62"/>
      <c r="CE106" s="62"/>
      <c r="CF106" s="62"/>
      <c r="CG106" s="62"/>
      <c r="CH106" s="62"/>
      <c r="CI106" s="62"/>
      <c r="CJ106" s="62"/>
      <c r="CK106" s="62"/>
      <c r="CL106" s="62"/>
      <c r="CM106" s="62"/>
      <c r="CN106" s="62"/>
      <c r="CO106" s="62"/>
      <c r="CP106" s="62"/>
      <c r="CQ106" s="62"/>
      <c r="CR106" s="62"/>
      <c r="CS106" s="62"/>
      <c r="CT106" s="62"/>
      <c r="CU106" s="62"/>
      <c r="CV106" s="62"/>
      <c r="CW106" s="62"/>
      <c r="CX106" s="62"/>
      <c r="CY106" s="62"/>
      <c r="CZ106" s="62"/>
      <c r="DA106" s="62"/>
      <c r="DB106" s="62"/>
      <c r="DC106" s="62"/>
      <c r="DD106" s="62"/>
      <c r="DE106" s="62"/>
      <c r="DF106" s="62"/>
      <c r="DG106" s="62"/>
      <c r="DH106" s="62"/>
      <c r="DI106" s="62"/>
      <c r="DJ106" s="62"/>
      <c r="DK106" s="62"/>
      <c r="DL106" s="62"/>
      <c r="DM106" s="62"/>
      <c r="DN106" s="62"/>
      <c r="DO106" s="62"/>
      <c r="DP106" s="62"/>
      <c r="DQ106" s="62"/>
      <c r="DR106" s="62"/>
      <c r="DS106" s="62"/>
      <c r="DT106" s="62"/>
      <c r="DU106" s="62"/>
      <c r="DV106" s="62"/>
      <c r="DW106" s="62"/>
      <c r="DX106" s="62"/>
      <c r="DY106" s="62"/>
      <c r="DZ106" s="62"/>
      <c r="EA106" s="62"/>
      <c r="EB106" s="62"/>
      <c r="EC106" s="62"/>
      <c r="ED106" s="62"/>
      <c r="EE106" s="62"/>
    </row>
    <row r="107" ht="19.5" customHeight="1" spans="1:135">
      <c r="A107" s="65">
        <v>4</v>
      </c>
      <c r="B107" s="66" t="s">
        <v>646</v>
      </c>
      <c r="C107" s="68"/>
      <c r="D107" s="69">
        <v>4.46</v>
      </c>
      <c r="E107" s="67">
        <v>5.523</v>
      </c>
      <c r="F107" s="67">
        <v>3.789</v>
      </c>
      <c r="G107" s="67">
        <v>3.957</v>
      </c>
      <c r="H107" s="67">
        <v>4.275</v>
      </c>
      <c r="I107" s="67">
        <v>4.97</v>
      </c>
      <c r="J107" s="67">
        <v>4.91</v>
      </c>
      <c r="K107" s="67">
        <v>4.411</v>
      </c>
      <c r="L107" s="67">
        <v>3.536</v>
      </c>
      <c r="M107" s="67">
        <v>3.503</v>
      </c>
      <c r="N107" s="67">
        <v>3.969</v>
      </c>
      <c r="O107" s="67">
        <v>3.973</v>
      </c>
      <c r="P107" s="130">
        <f t="shared" si="24"/>
        <v>51.276</v>
      </c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62"/>
      <c r="AX107" s="62"/>
      <c r="AY107" s="62"/>
      <c r="AZ107" s="62"/>
      <c r="BA107" s="62"/>
      <c r="BB107" s="62"/>
      <c r="BC107" s="62"/>
      <c r="BD107" s="62"/>
      <c r="BE107" s="62"/>
      <c r="BF107" s="62"/>
      <c r="BG107" s="62"/>
      <c r="BH107" s="62"/>
      <c r="BI107" s="62"/>
      <c r="BJ107" s="62"/>
      <c r="BK107" s="62"/>
      <c r="BL107" s="62"/>
      <c r="BM107" s="62"/>
      <c r="BN107" s="62"/>
      <c r="BO107" s="62"/>
      <c r="BP107" s="62"/>
      <c r="BQ107" s="62"/>
      <c r="BR107" s="62"/>
      <c r="BS107" s="62"/>
      <c r="BT107" s="62"/>
      <c r="BU107" s="62"/>
      <c r="BV107" s="62"/>
      <c r="BW107" s="62"/>
      <c r="BX107" s="62"/>
      <c r="BY107" s="62"/>
      <c r="BZ107" s="62"/>
      <c r="CA107" s="62"/>
      <c r="CB107" s="62"/>
      <c r="CC107" s="62"/>
      <c r="CD107" s="62"/>
      <c r="CE107" s="62"/>
      <c r="CF107" s="62"/>
      <c r="CG107" s="62"/>
      <c r="CH107" s="62"/>
      <c r="CI107" s="62"/>
      <c r="CJ107" s="62"/>
      <c r="CK107" s="62"/>
      <c r="CL107" s="62"/>
      <c r="CM107" s="62"/>
      <c r="CN107" s="62"/>
      <c r="CO107" s="62"/>
      <c r="CP107" s="62"/>
      <c r="CQ107" s="62"/>
      <c r="CR107" s="62"/>
      <c r="CS107" s="62"/>
      <c r="CT107" s="62"/>
      <c r="CU107" s="62"/>
      <c r="CV107" s="62"/>
      <c r="CW107" s="62"/>
      <c r="CX107" s="62"/>
      <c r="CY107" s="62"/>
      <c r="CZ107" s="62"/>
      <c r="DA107" s="62"/>
      <c r="DB107" s="62"/>
      <c r="DC107" s="62"/>
      <c r="DD107" s="62"/>
      <c r="DE107" s="62"/>
      <c r="DF107" s="62"/>
      <c r="DG107" s="62"/>
      <c r="DH107" s="62"/>
      <c r="DI107" s="62"/>
      <c r="DJ107" s="62"/>
      <c r="DK107" s="62"/>
      <c r="DL107" s="62"/>
      <c r="DM107" s="62"/>
      <c r="DN107" s="62"/>
      <c r="DO107" s="62"/>
      <c r="DP107" s="62"/>
      <c r="DQ107" s="62"/>
      <c r="DR107" s="62"/>
      <c r="DS107" s="62"/>
      <c r="DT107" s="62"/>
      <c r="DU107" s="62"/>
      <c r="DV107" s="62"/>
      <c r="DW107" s="62"/>
      <c r="DX107" s="62"/>
      <c r="DY107" s="62"/>
      <c r="DZ107" s="62"/>
      <c r="EA107" s="62"/>
      <c r="EB107" s="62"/>
      <c r="EC107" s="62"/>
      <c r="ED107" s="62"/>
      <c r="EE107" s="62"/>
    </row>
    <row r="108" ht="19.5" customHeight="1" spans="1:135">
      <c r="A108" s="65">
        <v>5</v>
      </c>
      <c r="B108" s="66" t="s">
        <v>642</v>
      </c>
      <c r="C108" s="68"/>
      <c r="D108" s="69">
        <v>4.781</v>
      </c>
      <c r="E108" s="67">
        <v>6.071</v>
      </c>
      <c r="F108" s="67">
        <v>5.699</v>
      </c>
      <c r="G108" s="67">
        <v>5.52</v>
      </c>
      <c r="H108" s="67">
        <v>4.728</v>
      </c>
      <c r="I108" s="67">
        <v>4.592</v>
      </c>
      <c r="J108" s="67">
        <v>4.682</v>
      </c>
      <c r="K108" s="67">
        <v>3.645</v>
      </c>
      <c r="L108" s="67">
        <v>2.795</v>
      </c>
      <c r="M108" s="67">
        <v>4.04</v>
      </c>
      <c r="N108" s="67">
        <v>4.053</v>
      </c>
      <c r="O108" s="67">
        <v>3.519</v>
      </c>
      <c r="P108" s="130">
        <f t="shared" si="24"/>
        <v>54.125</v>
      </c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62"/>
      <c r="AX108" s="62"/>
      <c r="AY108" s="62"/>
      <c r="AZ108" s="62"/>
      <c r="BA108" s="62"/>
      <c r="BB108" s="62"/>
      <c r="BC108" s="62"/>
      <c r="BD108" s="62"/>
      <c r="BE108" s="62"/>
      <c r="BF108" s="62"/>
      <c r="BG108" s="62"/>
      <c r="BH108" s="62"/>
      <c r="BI108" s="62"/>
      <c r="BJ108" s="62"/>
      <c r="BK108" s="62"/>
      <c r="BL108" s="62"/>
      <c r="BM108" s="62"/>
      <c r="BN108" s="62"/>
      <c r="BO108" s="62"/>
      <c r="BP108" s="62"/>
      <c r="BQ108" s="62"/>
      <c r="BR108" s="62"/>
      <c r="BS108" s="62"/>
      <c r="BT108" s="62"/>
      <c r="BU108" s="62"/>
      <c r="BV108" s="62"/>
      <c r="BW108" s="62"/>
      <c r="BX108" s="62"/>
      <c r="BY108" s="62"/>
      <c r="BZ108" s="62"/>
      <c r="CA108" s="62"/>
      <c r="CB108" s="62"/>
      <c r="CC108" s="62"/>
      <c r="CD108" s="62"/>
      <c r="CE108" s="62"/>
      <c r="CF108" s="62"/>
      <c r="CG108" s="62"/>
      <c r="CH108" s="62"/>
      <c r="CI108" s="62"/>
      <c r="CJ108" s="62"/>
      <c r="CK108" s="62"/>
      <c r="CL108" s="62"/>
      <c r="CM108" s="62"/>
      <c r="CN108" s="62"/>
      <c r="CO108" s="62"/>
      <c r="CP108" s="62"/>
      <c r="CQ108" s="62"/>
      <c r="CR108" s="62"/>
      <c r="CS108" s="62"/>
      <c r="CT108" s="62"/>
      <c r="CU108" s="62"/>
      <c r="CV108" s="62"/>
      <c r="CW108" s="62"/>
      <c r="CX108" s="62"/>
      <c r="CY108" s="62"/>
      <c r="CZ108" s="62"/>
      <c r="DA108" s="62"/>
      <c r="DB108" s="62"/>
      <c r="DC108" s="62"/>
      <c r="DD108" s="62"/>
      <c r="DE108" s="62"/>
      <c r="DF108" s="62"/>
      <c r="DG108" s="62"/>
      <c r="DH108" s="62"/>
      <c r="DI108" s="62"/>
      <c r="DJ108" s="62"/>
      <c r="DK108" s="62"/>
      <c r="DL108" s="62"/>
      <c r="DM108" s="62"/>
      <c r="DN108" s="62"/>
      <c r="DO108" s="62"/>
      <c r="DP108" s="62"/>
      <c r="DQ108" s="62"/>
      <c r="DR108" s="62"/>
      <c r="DS108" s="62"/>
      <c r="DT108" s="62"/>
      <c r="DU108" s="62"/>
      <c r="DV108" s="62"/>
      <c r="DW108" s="62"/>
      <c r="DX108" s="62"/>
      <c r="DY108" s="62"/>
      <c r="DZ108" s="62"/>
      <c r="EA108" s="62"/>
      <c r="EB108" s="62"/>
      <c r="EC108" s="62"/>
      <c r="ED108" s="62"/>
      <c r="EE108" s="62"/>
    </row>
    <row r="109" ht="19.5" customHeight="1" spans="1:135">
      <c r="A109" s="74" t="s">
        <v>19</v>
      </c>
      <c r="B109" s="35"/>
      <c r="C109" s="82"/>
      <c r="D109" s="133">
        <f t="shared" ref="D109:P109" si="25">SUM(D104:D108)</f>
        <v>17.688</v>
      </c>
      <c r="E109" s="133">
        <f t="shared" si="25"/>
        <v>23.416</v>
      </c>
      <c r="F109" s="133">
        <f t="shared" si="25"/>
        <v>19.675</v>
      </c>
      <c r="G109" s="133">
        <f t="shared" si="25"/>
        <v>18.811</v>
      </c>
      <c r="H109" s="133">
        <f t="shared" si="25"/>
        <v>18.815</v>
      </c>
      <c r="I109" s="133">
        <f t="shared" si="25"/>
        <v>19.094</v>
      </c>
      <c r="J109" s="133">
        <f t="shared" si="25"/>
        <v>18.521</v>
      </c>
      <c r="K109" s="133">
        <f t="shared" si="25"/>
        <v>16.263</v>
      </c>
      <c r="L109" s="133">
        <f t="shared" si="25"/>
        <v>12.512</v>
      </c>
      <c r="M109" s="133">
        <f t="shared" si="25"/>
        <v>13.735</v>
      </c>
      <c r="N109" s="133">
        <f t="shared" si="25"/>
        <v>14.825</v>
      </c>
      <c r="O109" s="133">
        <f t="shared" si="25"/>
        <v>14.385</v>
      </c>
      <c r="P109" s="71">
        <f t="shared" si="25"/>
        <v>207.74</v>
      </c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  <c r="AX109" s="89"/>
      <c r="AY109" s="89"/>
      <c r="AZ109" s="89"/>
      <c r="BA109" s="89"/>
      <c r="BB109" s="89"/>
      <c r="BC109" s="89"/>
      <c r="BD109" s="89"/>
      <c r="BE109" s="89"/>
      <c r="BF109" s="89"/>
      <c r="BG109" s="89"/>
      <c r="BH109" s="89"/>
      <c r="BI109" s="89"/>
      <c r="BJ109" s="89"/>
      <c r="BK109" s="89"/>
      <c r="BL109" s="89"/>
      <c r="BM109" s="89"/>
      <c r="BN109" s="89"/>
      <c r="BO109" s="89"/>
      <c r="BP109" s="89"/>
      <c r="BQ109" s="89"/>
      <c r="BR109" s="89"/>
      <c r="BS109" s="89"/>
      <c r="BT109" s="89"/>
      <c r="BU109" s="89"/>
      <c r="BV109" s="89"/>
      <c r="BW109" s="89"/>
      <c r="BX109" s="89"/>
      <c r="BY109" s="89"/>
      <c r="BZ109" s="89"/>
      <c r="CA109" s="89"/>
      <c r="CB109" s="89"/>
      <c r="CC109" s="89"/>
      <c r="CD109" s="89"/>
      <c r="CE109" s="89"/>
      <c r="CF109" s="89"/>
      <c r="CG109" s="89"/>
      <c r="CH109" s="89"/>
      <c r="CI109" s="89"/>
      <c r="CJ109" s="89"/>
      <c r="CK109" s="89"/>
      <c r="CL109" s="89"/>
      <c r="CM109" s="89"/>
      <c r="CN109" s="89"/>
      <c r="CO109" s="89"/>
      <c r="CP109" s="89"/>
      <c r="CQ109" s="89"/>
      <c r="CR109" s="89"/>
      <c r="CS109" s="89"/>
      <c r="CT109" s="89"/>
      <c r="CU109" s="89"/>
      <c r="CV109" s="89"/>
      <c r="CW109" s="89"/>
      <c r="CX109" s="89"/>
      <c r="CY109" s="89"/>
      <c r="CZ109" s="89"/>
      <c r="DA109" s="89"/>
      <c r="DB109" s="89"/>
      <c r="DC109" s="89"/>
      <c r="DD109" s="89"/>
      <c r="DE109" s="89"/>
      <c r="DF109" s="89"/>
      <c r="DG109" s="89"/>
      <c r="DH109" s="89"/>
      <c r="DI109" s="89"/>
      <c r="DJ109" s="89"/>
      <c r="DK109" s="89"/>
      <c r="DL109" s="89"/>
      <c r="DM109" s="89"/>
      <c r="DN109" s="89"/>
      <c r="DO109" s="89"/>
      <c r="DP109" s="89"/>
      <c r="DQ109" s="89"/>
      <c r="DR109" s="89"/>
      <c r="DS109" s="89"/>
      <c r="DT109" s="89"/>
      <c r="DU109" s="89"/>
      <c r="DV109" s="89"/>
      <c r="DW109" s="89"/>
      <c r="DX109" s="89"/>
      <c r="DY109" s="89"/>
      <c r="DZ109" s="89"/>
      <c r="EA109" s="89"/>
      <c r="EB109" s="89"/>
      <c r="EC109" s="89"/>
      <c r="ED109" s="89"/>
      <c r="EE109" s="89"/>
    </row>
    <row r="110" ht="18" hidden="1" customHeight="1" spans="1:135">
      <c r="A110" s="74" t="s">
        <v>6</v>
      </c>
      <c r="B110" s="35"/>
      <c r="C110" s="75"/>
      <c r="D110" s="71">
        <f t="shared" ref="D110:P110" si="26">D103+D109</f>
        <v>41.153</v>
      </c>
      <c r="E110" s="71">
        <f t="shared" si="26"/>
        <v>56.213</v>
      </c>
      <c r="F110" s="71">
        <f t="shared" si="26"/>
        <v>50.879</v>
      </c>
      <c r="G110" s="71">
        <f t="shared" si="26"/>
        <v>18.811</v>
      </c>
      <c r="H110" s="71">
        <f t="shared" si="26"/>
        <v>18.815</v>
      </c>
      <c r="I110" s="71">
        <f t="shared" si="26"/>
        <v>19.094</v>
      </c>
      <c r="J110" s="71">
        <f t="shared" si="26"/>
        <v>18.521</v>
      </c>
      <c r="K110" s="71">
        <f t="shared" si="26"/>
        <v>16.263</v>
      </c>
      <c r="L110" s="71">
        <f t="shared" si="26"/>
        <v>12.512</v>
      </c>
      <c r="M110" s="71">
        <f t="shared" si="26"/>
        <v>13.735</v>
      </c>
      <c r="N110" s="71">
        <f t="shared" si="26"/>
        <v>14.825</v>
      </c>
      <c r="O110" s="71">
        <f t="shared" si="26"/>
        <v>14.385</v>
      </c>
      <c r="P110" s="71">
        <f t="shared" si="26"/>
        <v>295.206</v>
      </c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62"/>
      <c r="BC110" s="62"/>
      <c r="BD110" s="62"/>
      <c r="BE110" s="62"/>
      <c r="BF110" s="62"/>
      <c r="BG110" s="62"/>
      <c r="BH110" s="62"/>
      <c r="BI110" s="62"/>
      <c r="BJ110" s="62"/>
      <c r="BK110" s="62"/>
      <c r="BL110" s="62"/>
      <c r="BM110" s="62"/>
      <c r="BN110" s="62"/>
      <c r="BO110" s="62"/>
      <c r="BP110" s="62"/>
      <c r="BQ110" s="62"/>
      <c r="BR110" s="62"/>
      <c r="BS110" s="62"/>
      <c r="BT110" s="62"/>
      <c r="BU110" s="62"/>
      <c r="BV110" s="62"/>
      <c r="BW110" s="62"/>
      <c r="BX110" s="62"/>
      <c r="BY110" s="62"/>
      <c r="BZ110" s="62"/>
      <c r="CA110" s="62"/>
      <c r="CB110" s="62"/>
      <c r="CC110" s="62"/>
      <c r="CD110" s="62"/>
      <c r="CE110" s="62"/>
      <c r="CF110" s="62"/>
      <c r="CG110" s="62"/>
      <c r="CH110" s="62"/>
      <c r="CI110" s="62"/>
      <c r="CJ110" s="62"/>
      <c r="CK110" s="62"/>
      <c r="CL110" s="62"/>
      <c r="CM110" s="62"/>
      <c r="CN110" s="62"/>
      <c r="CO110" s="62"/>
      <c r="CP110" s="62"/>
      <c r="CQ110" s="62"/>
      <c r="CR110" s="62"/>
      <c r="CS110" s="62"/>
      <c r="CT110" s="62"/>
      <c r="CU110" s="62"/>
      <c r="CV110" s="62"/>
      <c r="CW110" s="62"/>
      <c r="CX110" s="62"/>
      <c r="CY110" s="62"/>
      <c r="CZ110" s="62"/>
      <c r="DA110" s="62"/>
      <c r="DB110" s="62"/>
      <c r="DC110" s="62"/>
      <c r="DD110" s="62"/>
      <c r="DE110" s="62"/>
      <c r="DF110" s="62"/>
      <c r="DG110" s="62"/>
      <c r="DH110" s="62"/>
      <c r="DI110" s="62"/>
      <c r="DJ110" s="62"/>
      <c r="DK110" s="62"/>
      <c r="DL110" s="62"/>
      <c r="DM110" s="62"/>
      <c r="DN110" s="62"/>
      <c r="DO110" s="62"/>
      <c r="DP110" s="62"/>
      <c r="DQ110" s="62"/>
      <c r="DR110" s="62"/>
      <c r="DS110" s="62"/>
      <c r="DT110" s="62"/>
      <c r="DU110" s="62"/>
      <c r="DV110" s="62"/>
      <c r="DW110" s="62"/>
      <c r="DX110" s="62"/>
      <c r="DY110" s="62"/>
      <c r="DZ110" s="62"/>
      <c r="EA110" s="62"/>
      <c r="EB110" s="62"/>
      <c r="EC110" s="62"/>
      <c r="ED110" s="62"/>
      <c r="EE110" s="62"/>
    </row>
    <row r="111" ht="12.75" customHeight="1" spans="1:135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103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62"/>
      <c r="AX111" s="62"/>
      <c r="AY111" s="62"/>
      <c r="AZ111" s="62"/>
      <c r="BA111" s="62"/>
      <c r="BB111" s="62"/>
      <c r="BC111" s="62"/>
      <c r="BD111" s="62"/>
      <c r="BE111" s="62"/>
      <c r="BF111" s="62"/>
      <c r="BG111" s="62"/>
      <c r="BH111" s="62"/>
      <c r="BI111" s="62"/>
      <c r="BJ111" s="62"/>
      <c r="BK111" s="62"/>
      <c r="BL111" s="62"/>
      <c r="BM111" s="62"/>
      <c r="BN111" s="62"/>
      <c r="BO111" s="62"/>
      <c r="BP111" s="62"/>
      <c r="BQ111" s="62"/>
      <c r="BR111" s="62"/>
      <c r="BS111" s="62"/>
      <c r="BT111" s="62"/>
      <c r="BU111" s="62"/>
      <c r="BV111" s="62"/>
      <c r="BW111" s="62"/>
      <c r="BX111" s="62"/>
      <c r="BY111" s="62"/>
      <c r="BZ111" s="62"/>
      <c r="CA111" s="62"/>
      <c r="CB111" s="62"/>
      <c r="CC111" s="62"/>
      <c r="CD111" s="62"/>
      <c r="CE111" s="62"/>
      <c r="CF111" s="62"/>
      <c r="CG111" s="62"/>
      <c r="CH111" s="62"/>
      <c r="CI111" s="62"/>
      <c r="CJ111" s="62"/>
      <c r="CK111" s="62"/>
      <c r="CL111" s="62"/>
      <c r="CM111" s="62"/>
      <c r="CN111" s="62"/>
      <c r="CO111" s="62"/>
      <c r="CP111" s="62"/>
      <c r="CQ111" s="62"/>
      <c r="CR111" s="62"/>
      <c r="CS111" s="62"/>
      <c r="CT111" s="62"/>
      <c r="CU111" s="62"/>
      <c r="CV111" s="62"/>
      <c r="CW111" s="62"/>
      <c r="CX111" s="62"/>
      <c r="CY111" s="62"/>
      <c r="CZ111" s="62"/>
      <c r="DA111" s="62"/>
      <c r="DB111" s="62"/>
      <c r="DC111" s="62"/>
      <c r="DD111" s="62"/>
      <c r="DE111" s="62"/>
      <c r="DF111" s="62"/>
      <c r="DG111" s="62"/>
      <c r="DH111" s="62"/>
      <c r="DI111" s="62"/>
      <c r="DJ111" s="62"/>
      <c r="DK111" s="62"/>
      <c r="DL111" s="62"/>
      <c r="DM111" s="62"/>
      <c r="DN111" s="62"/>
      <c r="DO111" s="62"/>
      <c r="DP111" s="62"/>
      <c r="DQ111" s="62"/>
      <c r="DR111" s="62"/>
      <c r="DS111" s="62"/>
      <c r="DT111" s="62"/>
      <c r="DU111" s="62"/>
      <c r="DV111" s="62"/>
      <c r="DW111" s="62"/>
      <c r="DX111" s="62"/>
      <c r="DY111" s="62"/>
      <c r="DZ111" s="62"/>
      <c r="EA111" s="62"/>
      <c r="EB111" s="62"/>
      <c r="EC111" s="62"/>
      <c r="ED111" s="62"/>
      <c r="EE111" s="62"/>
    </row>
    <row r="112" ht="12.75" customHeight="1" spans="1:135">
      <c r="A112" s="61" t="s">
        <v>824</v>
      </c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62"/>
      <c r="AZ112" s="62"/>
      <c r="BA112" s="62"/>
      <c r="BB112" s="62"/>
      <c r="BC112" s="62"/>
      <c r="BD112" s="62"/>
      <c r="BE112" s="62"/>
      <c r="BF112" s="62"/>
      <c r="BG112" s="62"/>
      <c r="BH112" s="62"/>
      <c r="BI112" s="62"/>
      <c r="BJ112" s="62"/>
      <c r="BK112" s="62"/>
      <c r="BL112" s="62"/>
      <c r="BM112" s="62"/>
      <c r="BN112" s="62"/>
      <c r="BO112" s="62"/>
      <c r="BP112" s="62"/>
      <c r="BQ112" s="62"/>
      <c r="BR112" s="62"/>
      <c r="BS112" s="62"/>
      <c r="BT112" s="62"/>
      <c r="BU112" s="62"/>
      <c r="BV112" s="62"/>
      <c r="BW112" s="62"/>
      <c r="BX112" s="62"/>
      <c r="BY112" s="62"/>
      <c r="BZ112" s="62"/>
      <c r="CA112" s="62"/>
      <c r="CB112" s="62"/>
      <c r="CC112" s="62"/>
      <c r="CD112" s="62"/>
      <c r="CE112" s="62"/>
      <c r="CF112" s="62"/>
      <c r="CG112" s="62"/>
      <c r="CH112" s="62"/>
      <c r="CI112" s="62"/>
      <c r="CJ112" s="62"/>
      <c r="CK112" s="62"/>
      <c r="CL112" s="62"/>
      <c r="CM112" s="62"/>
      <c r="CN112" s="62"/>
      <c r="CO112" s="62"/>
      <c r="CP112" s="62"/>
      <c r="CQ112" s="62"/>
      <c r="CR112" s="62"/>
      <c r="CS112" s="62"/>
      <c r="CT112" s="62"/>
      <c r="CU112" s="62"/>
      <c r="CV112" s="62"/>
      <c r="CW112" s="62"/>
      <c r="CX112" s="62"/>
      <c r="CY112" s="62"/>
      <c r="CZ112" s="62"/>
      <c r="DA112" s="62"/>
      <c r="DB112" s="62"/>
      <c r="DC112" s="62"/>
      <c r="DD112" s="62"/>
      <c r="DE112" s="62"/>
      <c r="DF112" s="62"/>
      <c r="DG112" s="62"/>
      <c r="DH112" s="62"/>
      <c r="DI112" s="62"/>
      <c r="DJ112" s="62"/>
      <c r="DK112" s="62"/>
      <c r="DL112" s="62"/>
      <c r="DM112" s="62"/>
      <c r="DN112" s="62"/>
      <c r="DO112" s="62"/>
      <c r="DP112" s="62"/>
      <c r="DQ112" s="62"/>
      <c r="DR112" s="62"/>
      <c r="DS112" s="62"/>
      <c r="DT112" s="62"/>
      <c r="DU112" s="62"/>
      <c r="DV112" s="62"/>
      <c r="DW112" s="62"/>
      <c r="DX112" s="62"/>
      <c r="DY112" s="62"/>
      <c r="DZ112" s="62"/>
      <c r="EA112" s="62"/>
      <c r="EB112" s="62"/>
      <c r="EC112" s="62"/>
      <c r="ED112" s="62"/>
      <c r="EE112" s="62"/>
    </row>
    <row r="113" ht="7.5" customHeight="1" spans="1:135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103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62"/>
      <c r="AZ113" s="62"/>
      <c r="BA113" s="62"/>
      <c r="BB113" s="62"/>
      <c r="BC113" s="62"/>
      <c r="BD113" s="62"/>
      <c r="BE113" s="62"/>
      <c r="BF113" s="62"/>
      <c r="BG113" s="62"/>
      <c r="BH113" s="62"/>
      <c r="BI113" s="62"/>
      <c r="BJ113" s="62"/>
      <c r="BK113" s="62"/>
      <c r="BL113" s="62"/>
      <c r="BM113" s="62"/>
      <c r="BN113" s="62"/>
      <c r="BO113" s="62"/>
      <c r="BP113" s="62"/>
      <c r="BQ113" s="62"/>
      <c r="BR113" s="62"/>
      <c r="BS113" s="62"/>
      <c r="BT113" s="62"/>
      <c r="BU113" s="62"/>
      <c r="BV113" s="62"/>
      <c r="BW113" s="62"/>
      <c r="BX113" s="62"/>
      <c r="BY113" s="62"/>
      <c r="BZ113" s="62"/>
      <c r="CA113" s="62"/>
      <c r="CB113" s="62"/>
      <c r="CC113" s="62"/>
      <c r="CD113" s="62"/>
      <c r="CE113" s="62"/>
      <c r="CF113" s="62"/>
      <c r="CG113" s="62"/>
      <c r="CH113" s="62"/>
      <c r="CI113" s="62"/>
      <c r="CJ113" s="62"/>
      <c r="CK113" s="62"/>
      <c r="CL113" s="62"/>
      <c r="CM113" s="62"/>
      <c r="CN113" s="62"/>
      <c r="CO113" s="62"/>
      <c r="CP113" s="62"/>
      <c r="CQ113" s="62"/>
      <c r="CR113" s="62"/>
      <c r="CS113" s="62"/>
      <c r="CT113" s="62"/>
      <c r="CU113" s="62"/>
      <c r="CV113" s="62"/>
      <c r="CW113" s="62"/>
      <c r="CX113" s="62"/>
      <c r="CY113" s="62"/>
      <c r="CZ113" s="62"/>
      <c r="DA113" s="62"/>
      <c r="DB113" s="62"/>
      <c r="DC113" s="62"/>
      <c r="DD113" s="62"/>
      <c r="DE113" s="62"/>
      <c r="DF113" s="62"/>
      <c r="DG113" s="62"/>
      <c r="DH113" s="62"/>
      <c r="DI113" s="62"/>
      <c r="DJ113" s="62"/>
      <c r="DK113" s="62"/>
      <c r="DL113" s="62"/>
      <c r="DM113" s="62"/>
      <c r="DN113" s="62"/>
      <c r="DO113" s="62"/>
      <c r="DP113" s="62"/>
      <c r="DQ113" s="62"/>
      <c r="DR113" s="62"/>
      <c r="DS113" s="62"/>
      <c r="DT113" s="62"/>
      <c r="DU113" s="62"/>
      <c r="DV113" s="62"/>
      <c r="DW113" s="62"/>
      <c r="DX113" s="62"/>
      <c r="DY113" s="62"/>
      <c r="DZ113" s="62"/>
      <c r="EA113" s="62"/>
      <c r="EB113" s="62"/>
      <c r="EC113" s="62"/>
      <c r="ED113" s="62"/>
      <c r="EE113" s="62"/>
    </row>
    <row r="114" ht="18.75" customHeight="1" spans="1:135">
      <c r="A114" s="63" t="s">
        <v>628</v>
      </c>
      <c r="B114" s="64" t="s">
        <v>212</v>
      </c>
      <c r="C114" s="64"/>
      <c r="D114" s="63" t="s">
        <v>825</v>
      </c>
      <c r="E114" s="63" t="s">
        <v>826</v>
      </c>
      <c r="F114" s="63" t="s">
        <v>827</v>
      </c>
      <c r="G114" s="63" t="s">
        <v>828</v>
      </c>
      <c r="H114" s="63" t="s">
        <v>829</v>
      </c>
      <c r="I114" s="63" t="s">
        <v>830</v>
      </c>
      <c r="J114" s="63" t="s">
        <v>831</v>
      </c>
      <c r="K114" s="63" t="s">
        <v>832</v>
      </c>
      <c r="L114" s="63" t="s">
        <v>833</v>
      </c>
      <c r="M114" s="63" t="s">
        <v>834</v>
      </c>
      <c r="N114" s="63" t="s">
        <v>835</v>
      </c>
      <c r="O114" s="63" t="s">
        <v>836</v>
      </c>
      <c r="P114" s="63" t="s">
        <v>6</v>
      </c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/>
      <c r="BC114" s="62"/>
      <c r="BD114" s="62"/>
      <c r="BE114" s="62"/>
      <c r="BF114" s="62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  <c r="BW114" s="62"/>
      <c r="BX114" s="62"/>
      <c r="BY114" s="62"/>
      <c r="BZ114" s="62"/>
      <c r="CA114" s="62"/>
      <c r="CB114" s="62"/>
      <c r="CC114" s="62"/>
      <c r="CD114" s="62"/>
      <c r="CE114" s="62"/>
      <c r="CF114" s="62"/>
      <c r="CG114" s="62"/>
      <c r="CH114" s="62"/>
      <c r="CI114" s="62"/>
      <c r="CJ114" s="62"/>
      <c r="CK114" s="62"/>
      <c r="CL114" s="62"/>
      <c r="CM114" s="62"/>
      <c r="CN114" s="62"/>
      <c r="CO114" s="62"/>
      <c r="CP114" s="62"/>
      <c r="CQ114" s="62"/>
      <c r="CR114" s="62"/>
      <c r="CS114" s="62"/>
      <c r="CT114" s="62"/>
      <c r="CU114" s="62"/>
      <c r="CV114" s="62"/>
      <c r="CW114" s="62"/>
      <c r="CX114" s="62"/>
      <c r="CY114" s="62"/>
      <c r="CZ114" s="62"/>
      <c r="DA114" s="62"/>
      <c r="DB114" s="62"/>
      <c r="DC114" s="62"/>
      <c r="DD114" s="62"/>
      <c r="DE114" s="62"/>
      <c r="DF114" s="62"/>
      <c r="DG114" s="62"/>
      <c r="DH114" s="62"/>
      <c r="DI114" s="62"/>
      <c r="DJ114" s="62"/>
      <c r="DK114" s="62"/>
      <c r="DL114" s="62"/>
      <c r="DM114" s="62"/>
      <c r="DN114" s="62"/>
      <c r="DO114" s="62"/>
      <c r="DP114" s="62"/>
      <c r="DQ114" s="62"/>
      <c r="DR114" s="62"/>
      <c r="DS114" s="62"/>
      <c r="DT114" s="62"/>
      <c r="DU114" s="62"/>
      <c r="DV114" s="62"/>
      <c r="DW114" s="62"/>
      <c r="DX114" s="62"/>
      <c r="DY114" s="62"/>
      <c r="DZ114" s="62"/>
      <c r="EA114" s="62"/>
      <c r="EB114" s="62"/>
      <c r="EC114" s="62"/>
      <c r="ED114" s="62"/>
      <c r="EE114" s="62"/>
    </row>
    <row r="115" ht="6.75" customHeight="1" spans="1:13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103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62"/>
      <c r="BC115" s="62"/>
      <c r="BD115" s="62"/>
      <c r="BE115" s="62"/>
      <c r="BF115" s="62"/>
      <c r="BG115" s="62"/>
      <c r="BH115" s="62"/>
      <c r="BI115" s="62"/>
      <c r="BJ115" s="62"/>
      <c r="BK115" s="62"/>
      <c r="BL115" s="62"/>
      <c r="BM115" s="62"/>
      <c r="BN115" s="62"/>
      <c r="BO115" s="62"/>
      <c r="BP115" s="62"/>
      <c r="BQ115" s="62"/>
      <c r="BR115" s="62"/>
      <c r="BS115" s="62"/>
      <c r="BT115" s="62"/>
      <c r="BU115" s="62"/>
      <c r="BV115" s="62"/>
      <c r="BW115" s="62"/>
      <c r="BX115" s="62"/>
      <c r="BY115" s="62"/>
      <c r="BZ115" s="62"/>
      <c r="CA115" s="62"/>
      <c r="CB115" s="62"/>
      <c r="CC115" s="62"/>
      <c r="CD115" s="62"/>
      <c r="CE115" s="62"/>
      <c r="CF115" s="62"/>
      <c r="CG115" s="62"/>
      <c r="CH115" s="62"/>
      <c r="CI115" s="62"/>
      <c r="CJ115" s="62"/>
      <c r="CK115" s="62"/>
      <c r="CL115" s="62"/>
      <c r="CM115" s="62"/>
      <c r="CN115" s="62"/>
      <c r="CO115" s="62"/>
      <c r="CP115" s="62"/>
      <c r="CQ115" s="62"/>
      <c r="CR115" s="62"/>
      <c r="CS115" s="62"/>
      <c r="CT115" s="62"/>
      <c r="CU115" s="62"/>
      <c r="CV115" s="62"/>
      <c r="CW115" s="62"/>
      <c r="CX115" s="62"/>
      <c r="CY115" s="62"/>
      <c r="CZ115" s="62"/>
      <c r="DA115" s="62"/>
      <c r="DB115" s="62"/>
      <c r="DC115" s="62"/>
      <c r="DD115" s="62"/>
      <c r="DE115" s="62"/>
      <c r="DF115" s="62"/>
      <c r="DG115" s="62"/>
      <c r="DH115" s="62"/>
      <c r="DI115" s="62"/>
      <c r="DJ115" s="62"/>
      <c r="DK115" s="62"/>
      <c r="DL115" s="62"/>
      <c r="DM115" s="62"/>
      <c r="DN115" s="62"/>
      <c r="DO115" s="62"/>
      <c r="DP115" s="62"/>
      <c r="DQ115" s="62"/>
      <c r="DR115" s="62"/>
      <c r="DS115" s="62"/>
      <c r="DT115" s="62"/>
      <c r="DU115" s="62"/>
      <c r="DV115" s="62"/>
      <c r="DW115" s="62"/>
      <c r="DX115" s="62"/>
      <c r="DY115" s="62"/>
      <c r="DZ115" s="62"/>
      <c r="EA115" s="62"/>
      <c r="EB115" s="62"/>
      <c r="EC115" s="62"/>
      <c r="ED115" s="62"/>
      <c r="EE115" s="62"/>
    </row>
    <row r="116" ht="19.5" hidden="1" customHeight="1" spans="1:135">
      <c r="A116" s="65">
        <v>1</v>
      </c>
      <c r="B116" s="66" t="s">
        <v>647</v>
      </c>
      <c r="C116" s="66"/>
      <c r="D116" s="67">
        <v>4.433</v>
      </c>
      <c r="E116" s="67">
        <v>5.623</v>
      </c>
      <c r="F116" s="67">
        <v>5.033</v>
      </c>
      <c r="G116" s="67"/>
      <c r="H116" s="67"/>
      <c r="I116" s="67"/>
      <c r="J116" s="67"/>
      <c r="K116" s="67"/>
      <c r="L116" s="67"/>
      <c r="M116" s="67"/>
      <c r="N116" s="67"/>
      <c r="O116" s="67"/>
      <c r="P116" s="130">
        <f t="shared" ref="P116:P120" si="27">SUM(D116:O116)</f>
        <v>15.089</v>
      </c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62"/>
      <c r="BD116" s="62"/>
      <c r="BE116" s="62"/>
      <c r="BF116" s="62"/>
      <c r="BG116" s="62"/>
      <c r="BH116" s="62"/>
      <c r="BI116" s="62"/>
      <c r="BJ116" s="62"/>
      <c r="BK116" s="62"/>
      <c r="BL116" s="62"/>
      <c r="BM116" s="62"/>
      <c r="BN116" s="62"/>
      <c r="BO116" s="62"/>
      <c r="BP116" s="62"/>
      <c r="BQ116" s="62"/>
      <c r="BR116" s="62"/>
      <c r="BS116" s="62"/>
      <c r="BT116" s="62"/>
      <c r="BU116" s="62"/>
      <c r="BV116" s="62"/>
      <c r="BW116" s="62"/>
      <c r="BX116" s="62"/>
      <c r="BY116" s="62"/>
      <c r="BZ116" s="62"/>
      <c r="CA116" s="62"/>
      <c r="CB116" s="62"/>
      <c r="CC116" s="62"/>
      <c r="CD116" s="62"/>
      <c r="CE116" s="62"/>
      <c r="CF116" s="62"/>
      <c r="CG116" s="62"/>
      <c r="CH116" s="62"/>
      <c r="CI116" s="62"/>
      <c r="CJ116" s="62"/>
      <c r="CK116" s="62"/>
      <c r="CL116" s="62"/>
      <c r="CM116" s="62"/>
      <c r="CN116" s="62"/>
      <c r="CO116" s="62"/>
      <c r="CP116" s="62"/>
      <c r="CQ116" s="62"/>
      <c r="CR116" s="62"/>
      <c r="CS116" s="62"/>
      <c r="CT116" s="62"/>
      <c r="CU116" s="62"/>
      <c r="CV116" s="62"/>
      <c r="CW116" s="62"/>
      <c r="CX116" s="62"/>
      <c r="CY116" s="62"/>
      <c r="CZ116" s="62"/>
      <c r="DA116" s="62"/>
      <c r="DB116" s="62"/>
      <c r="DC116" s="62"/>
      <c r="DD116" s="62"/>
      <c r="DE116" s="62"/>
      <c r="DF116" s="62"/>
      <c r="DG116" s="62"/>
      <c r="DH116" s="62"/>
      <c r="DI116" s="62"/>
      <c r="DJ116" s="62"/>
      <c r="DK116" s="62"/>
      <c r="DL116" s="62"/>
      <c r="DM116" s="62"/>
      <c r="DN116" s="62"/>
      <c r="DO116" s="62"/>
      <c r="DP116" s="62"/>
      <c r="DQ116" s="62"/>
      <c r="DR116" s="62"/>
      <c r="DS116" s="62"/>
      <c r="DT116" s="62"/>
      <c r="DU116" s="62"/>
      <c r="DV116" s="62"/>
      <c r="DW116" s="62"/>
      <c r="DX116" s="62"/>
      <c r="DY116" s="62"/>
      <c r="DZ116" s="62"/>
      <c r="EA116" s="62"/>
      <c r="EB116" s="62"/>
      <c r="EC116" s="62"/>
      <c r="ED116" s="62"/>
      <c r="EE116" s="62"/>
    </row>
    <row r="117" ht="19.5" hidden="1" customHeight="1" spans="1:135">
      <c r="A117" s="65">
        <v>2</v>
      </c>
      <c r="B117" s="66" t="s">
        <v>645</v>
      </c>
      <c r="C117" s="68"/>
      <c r="D117" s="69">
        <v>2.909</v>
      </c>
      <c r="E117" s="67">
        <v>6.029</v>
      </c>
      <c r="F117" s="67">
        <v>5.845</v>
      </c>
      <c r="G117" s="67"/>
      <c r="H117" s="67"/>
      <c r="I117" s="67"/>
      <c r="J117" s="67"/>
      <c r="K117" s="67"/>
      <c r="L117" s="67"/>
      <c r="M117" s="67"/>
      <c r="N117" s="67"/>
      <c r="O117" s="67"/>
      <c r="P117" s="130">
        <f t="shared" si="27"/>
        <v>14.783</v>
      </c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  <c r="BA117" s="62"/>
      <c r="BB117" s="62"/>
      <c r="BC117" s="62"/>
      <c r="BD117" s="62"/>
      <c r="BE117" s="62"/>
      <c r="BF117" s="62"/>
      <c r="BG117" s="62"/>
      <c r="BH117" s="62"/>
      <c r="BI117" s="62"/>
      <c r="BJ117" s="62"/>
      <c r="BK117" s="62"/>
      <c r="BL117" s="62"/>
      <c r="BM117" s="62"/>
      <c r="BN117" s="62"/>
      <c r="BO117" s="62"/>
      <c r="BP117" s="62"/>
      <c r="BQ117" s="62"/>
      <c r="BR117" s="62"/>
      <c r="BS117" s="62"/>
      <c r="BT117" s="62"/>
      <c r="BU117" s="62"/>
      <c r="BV117" s="62"/>
      <c r="BW117" s="62"/>
      <c r="BX117" s="62"/>
      <c r="BY117" s="62"/>
      <c r="BZ117" s="62"/>
      <c r="CA117" s="62"/>
      <c r="CB117" s="62"/>
      <c r="CC117" s="62"/>
      <c r="CD117" s="62"/>
      <c r="CE117" s="62"/>
      <c r="CF117" s="62"/>
      <c r="CG117" s="62"/>
      <c r="CH117" s="62"/>
      <c r="CI117" s="62"/>
      <c r="CJ117" s="62"/>
      <c r="CK117" s="62"/>
      <c r="CL117" s="62"/>
      <c r="CM117" s="62"/>
      <c r="CN117" s="62"/>
      <c r="CO117" s="62"/>
      <c r="CP117" s="62"/>
      <c r="CQ117" s="62"/>
      <c r="CR117" s="62"/>
      <c r="CS117" s="62"/>
      <c r="CT117" s="62"/>
      <c r="CU117" s="62"/>
      <c r="CV117" s="62"/>
      <c r="CW117" s="62"/>
      <c r="CX117" s="62"/>
      <c r="CY117" s="62"/>
      <c r="CZ117" s="62"/>
      <c r="DA117" s="62"/>
      <c r="DB117" s="62"/>
      <c r="DC117" s="62"/>
      <c r="DD117" s="62"/>
      <c r="DE117" s="62"/>
      <c r="DF117" s="62"/>
      <c r="DG117" s="62"/>
      <c r="DH117" s="62"/>
      <c r="DI117" s="62"/>
      <c r="DJ117" s="62"/>
      <c r="DK117" s="62"/>
      <c r="DL117" s="62"/>
      <c r="DM117" s="62"/>
      <c r="DN117" s="62"/>
      <c r="DO117" s="62"/>
      <c r="DP117" s="62"/>
      <c r="DQ117" s="62"/>
      <c r="DR117" s="62"/>
      <c r="DS117" s="62"/>
      <c r="DT117" s="62"/>
      <c r="DU117" s="62"/>
      <c r="DV117" s="62"/>
      <c r="DW117" s="62"/>
      <c r="DX117" s="62"/>
      <c r="DY117" s="62"/>
      <c r="DZ117" s="62"/>
      <c r="EA117" s="62"/>
      <c r="EB117" s="62"/>
      <c r="EC117" s="62"/>
      <c r="ED117" s="62"/>
      <c r="EE117" s="62"/>
    </row>
    <row r="118" ht="19.5" hidden="1" customHeight="1" spans="1:135">
      <c r="A118" s="65">
        <v>3</v>
      </c>
      <c r="B118" s="66" t="s">
        <v>643</v>
      </c>
      <c r="C118" s="68"/>
      <c r="D118" s="69">
        <v>4.34</v>
      </c>
      <c r="E118" s="67">
        <v>5.686</v>
      </c>
      <c r="F118" s="67">
        <v>4.824</v>
      </c>
      <c r="G118" s="67"/>
      <c r="H118" s="67"/>
      <c r="I118" s="67"/>
      <c r="J118" s="67"/>
      <c r="K118" s="67"/>
      <c r="L118" s="67"/>
      <c r="M118" s="67"/>
      <c r="N118" s="67"/>
      <c r="O118" s="67"/>
      <c r="P118" s="130">
        <f t="shared" si="27"/>
        <v>14.85</v>
      </c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/>
      <c r="BB118" s="62"/>
      <c r="BC118" s="62"/>
      <c r="BD118" s="62"/>
      <c r="BE118" s="62"/>
      <c r="BF118" s="62"/>
      <c r="BG118" s="62"/>
      <c r="BH118" s="62"/>
      <c r="BI118" s="62"/>
      <c r="BJ118" s="62"/>
      <c r="BK118" s="62"/>
      <c r="BL118" s="62"/>
      <c r="BM118" s="62"/>
      <c r="BN118" s="62"/>
      <c r="BO118" s="62"/>
      <c r="BP118" s="62"/>
      <c r="BQ118" s="62"/>
      <c r="BR118" s="62"/>
      <c r="BS118" s="62"/>
      <c r="BT118" s="62"/>
      <c r="BU118" s="62"/>
      <c r="BV118" s="62"/>
      <c r="BW118" s="62"/>
      <c r="BX118" s="62"/>
      <c r="BY118" s="62"/>
      <c r="BZ118" s="62"/>
      <c r="CA118" s="62"/>
      <c r="CB118" s="62"/>
      <c r="CC118" s="62"/>
      <c r="CD118" s="62"/>
      <c r="CE118" s="62"/>
      <c r="CF118" s="62"/>
      <c r="CG118" s="62"/>
      <c r="CH118" s="62"/>
      <c r="CI118" s="62"/>
      <c r="CJ118" s="62"/>
      <c r="CK118" s="62"/>
      <c r="CL118" s="62"/>
      <c r="CM118" s="62"/>
      <c r="CN118" s="62"/>
      <c r="CO118" s="62"/>
      <c r="CP118" s="62"/>
      <c r="CQ118" s="62"/>
      <c r="CR118" s="62"/>
      <c r="CS118" s="62"/>
      <c r="CT118" s="62"/>
      <c r="CU118" s="62"/>
      <c r="CV118" s="62"/>
      <c r="CW118" s="62"/>
      <c r="CX118" s="62"/>
      <c r="CY118" s="62"/>
      <c r="CZ118" s="62"/>
      <c r="DA118" s="62"/>
      <c r="DB118" s="62"/>
      <c r="DC118" s="62"/>
      <c r="DD118" s="62"/>
      <c r="DE118" s="62"/>
      <c r="DF118" s="62"/>
      <c r="DG118" s="62"/>
      <c r="DH118" s="62"/>
      <c r="DI118" s="62"/>
      <c r="DJ118" s="62"/>
      <c r="DK118" s="62"/>
      <c r="DL118" s="62"/>
      <c r="DM118" s="62"/>
      <c r="DN118" s="62"/>
      <c r="DO118" s="62"/>
      <c r="DP118" s="62"/>
      <c r="DQ118" s="62"/>
      <c r="DR118" s="62"/>
      <c r="DS118" s="62"/>
      <c r="DT118" s="62"/>
      <c r="DU118" s="62"/>
      <c r="DV118" s="62"/>
      <c r="DW118" s="62"/>
      <c r="DX118" s="62"/>
      <c r="DY118" s="62"/>
      <c r="DZ118" s="62"/>
      <c r="EA118" s="62"/>
      <c r="EB118" s="62"/>
      <c r="EC118" s="62"/>
      <c r="ED118" s="62"/>
      <c r="EE118" s="62"/>
    </row>
    <row r="119" ht="19.5" hidden="1" customHeight="1" spans="1:135">
      <c r="A119" s="65">
        <v>4</v>
      </c>
      <c r="B119" s="66" t="s">
        <v>639</v>
      </c>
      <c r="C119" s="68"/>
      <c r="D119" s="69">
        <v>7.072</v>
      </c>
      <c r="E119" s="67">
        <v>8.983</v>
      </c>
      <c r="F119" s="67">
        <v>9.373</v>
      </c>
      <c r="G119" s="67"/>
      <c r="H119" s="67"/>
      <c r="I119" s="67"/>
      <c r="J119" s="67"/>
      <c r="K119" s="67"/>
      <c r="L119" s="67"/>
      <c r="M119" s="67"/>
      <c r="N119" s="67"/>
      <c r="O119" s="67"/>
      <c r="P119" s="130">
        <f t="shared" si="27"/>
        <v>25.428</v>
      </c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62"/>
      <c r="AX119" s="62"/>
      <c r="AY119" s="62"/>
      <c r="AZ119" s="62"/>
      <c r="BA119" s="62"/>
      <c r="BB119" s="62"/>
      <c r="BC119" s="62"/>
      <c r="BD119" s="62"/>
      <c r="BE119" s="62"/>
      <c r="BF119" s="62"/>
      <c r="BG119" s="62"/>
      <c r="BH119" s="62"/>
      <c r="BI119" s="62"/>
      <c r="BJ119" s="62"/>
      <c r="BK119" s="62"/>
      <c r="BL119" s="62"/>
      <c r="BM119" s="62"/>
      <c r="BN119" s="62"/>
      <c r="BO119" s="62"/>
      <c r="BP119" s="62"/>
      <c r="BQ119" s="62"/>
      <c r="BR119" s="62"/>
      <c r="BS119" s="62"/>
      <c r="BT119" s="62"/>
      <c r="BU119" s="62"/>
      <c r="BV119" s="62"/>
      <c r="BW119" s="62"/>
      <c r="BX119" s="62"/>
      <c r="BY119" s="62"/>
      <c r="BZ119" s="62"/>
      <c r="CA119" s="62"/>
      <c r="CB119" s="62"/>
      <c r="CC119" s="62"/>
      <c r="CD119" s="62"/>
      <c r="CE119" s="62"/>
      <c r="CF119" s="62"/>
      <c r="CG119" s="62"/>
      <c r="CH119" s="62"/>
      <c r="CI119" s="62"/>
      <c r="CJ119" s="62"/>
      <c r="CK119" s="62"/>
      <c r="CL119" s="62"/>
      <c r="CM119" s="62"/>
      <c r="CN119" s="62"/>
      <c r="CO119" s="62"/>
      <c r="CP119" s="62"/>
      <c r="CQ119" s="62"/>
      <c r="CR119" s="62"/>
      <c r="CS119" s="62"/>
      <c r="CT119" s="62"/>
      <c r="CU119" s="62"/>
      <c r="CV119" s="62"/>
      <c r="CW119" s="62"/>
      <c r="CX119" s="62"/>
      <c r="CY119" s="62"/>
      <c r="CZ119" s="62"/>
      <c r="DA119" s="62"/>
      <c r="DB119" s="62"/>
      <c r="DC119" s="62"/>
      <c r="DD119" s="62"/>
      <c r="DE119" s="62"/>
      <c r="DF119" s="62"/>
      <c r="DG119" s="62"/>
      <c r="DH119" s="62"/>
      <c r="DI119" s="62"/>
      <c r="DJ119" s="62"/>
      <c r="DK119" s="62"/>
      <c r="DL119" s="62"/>
      <c r="DM119" s="62"/>
      <c r="DN119" s="62"/>
      <c r="DO119" s="62"/>
      <c r="DP119" s="62"/>
      <c r="DQ119" s="62"/>
      <c r="DR119" s="62"/>
      <c r="DS119" s="62"/>
      <c r="DT119" s="62"/>
      <c r="DU119" s="62"/>
      <c r="DV119" s="62"/>
      <c r="DW119" s="62"/>
      <c r="DX119" s="62"/>
      <c r="DY119" s="62"/>
      <c r="DZ119" s="62"/>
      <c r="EA119" s="62"/>
      <c r="EB119" s="62"/>
      <c r="EC119" s="62"/>
      <c r="ED119" s="62"/>
      <c r="EE119" s="62"/>
    </row>
    <row r="120" ht="19.5" hidden="1" customHeight="1" spans="1:135">
      <c r="A120" s="65">
        <v>5</v>
      </c>
      <c r="B120" s="66" t="s">
        <v>641</v>
      </c>
      <c r="C120" s="68"/>
      <c r="D120" s="69">
        <v>4.711</v>
      </c>
      <c r="E120" s="67">
        <v>6.476</v>
      </c>
      <c r="F120" s="67">
        <v>6.129</v>
      </c>
      <c r="G120" s="67"/>
      <c r="H120" s="67"/>
      <c r="I120" s="67"/>
      <c r="J120" s="67"/>
      <c r="K120" s="67"/>
      <c r="L120" s="67"/>
      <c r="M120" s="67"/>
      <c r="N120" s="67"/>
      <c r="O120" s="67"/>
      <c r="P120" s="130">
        <f t="shared" si="27"/>
        <v>17.316</v>
      </c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2"/>
      <c r="BI120" s="62"/>
      <c r="BJ120" s="62"/>
      <c r="BK120" s="62"/>
      <c r="BL120" s="62"/>
      <c r="BM120" s="62"/>
      <c r="BN120" s="62"/>
      <c r="BO120" s="62"/>
      <c r="BP120" s="62"/>
      <c r="BQ120" s="62"/>
      <c r="BR120" s="62"/>
      <c r="BS120" s="62"/>
      <c r="BT120" s="62"/>
      <c r="BU120" s="62"/>
      <c r="BV120" s="62"/>
      <c r="BW120" s="62"/>
      <c r="BX120" s="62"/>
      <c r="BY120" s="62"/>
      <c r="BZ120" s="62"/>
      <c r="CA120" s="62"/>
      <c r="CB120" s="62"/>
      <c r="CC120" s="62"/>
      <c r="CD120" s="62"/>
      <c r="CE120" s="62"/>
      <c r="CF120" s="62"/>
      <c r="CG120" s="62"/>
      <c r="CH120" s="62"/>
      <c r="CI120" s="62"/>
      <c r="CJ120" s="62"/>
      <c r="CK120" s="62"/>
      <c r="CL120" s="62"/>
      <c r="CM120" s="62"/>
      <c r="CN120" s="62"/>
      <c r="CO120" s="62"/>
      <c r="CP120" s="62"/>
      <c r="CQ120" s="62"/>
      <c r="CR120" s="62"/>
      <c r="CS120" s="62"/>
      <c r="CT120" s="62"/>
      <c r="CU120" s="62"/>
      <c r="CV120" s="62"/>
      <c r="CW120" s="62"/>
      <c r="CX120" s="62"/>
      <c r="CY120" s="62"/>
      <c r="CZ120" s="62"/>
      <c r="DA120" s="62"/>
      <c r="DB120" s="62"/>
      <c r="DC120" s="62"/>
      <c r="DD120" s="62"/>
      <c r="DE120" s="62"/>
      <c r="DF120" s="62"/>
      <c r="DG120" s="62"/>
      <c r="DH120" s="62"/>
      <c r="DI120" s="62"/>
      <c r="DJ120" s="62"/>
      <c r="DK120" s="62"/>
      <c r="DL120" s="62"/>
      <c r="DM120" s="62"/>
      <c r="DN120" s="62"/>
      <c r="DO120" s="62"/>
      <c r="DP120" s="62"/>
      <c r="DQ120" s="62"/>
      <c r="DR120" s="62"/>
      <c r="DS120" s="62"/>
      <c r="DT120" s="62"/>
      <c r="DU120" s="62"/>
      <c r="DV120" s="62"/>
      <c r="DW120" s="62"/>
      <c r="DX120" s="62"/>
      <c r="DY120" s="62"/>
      <c r="DZ120" s="62"/>
      <c r="EA120" s="62"/>
      <c r="EB120" s="62"/>
      <c r="EC120" s="62"/>
      <c r="ED120" s="62"/>
      <c r="EE120" s="62"/>
    </row>
    <row r="121" ht="19.5" hidden="1" customHeight="1" spans="1:135">
      <c r="A121" s="74" t="s">
        <v>377</v>
      </c>
      <c r="B121" s="35"/>
      <c r="C121" s="82"/>
      <c r="D121" s="133">
        <f t="shared" ref="D121:P121" si="28">SUM(D116:D120)</f>
        <v>23.465</v>
      </c>
      <c r="E121" s="133">
        <f t="shared" si="28"/>
        <v>32.797</v>
      </c>
      <c r="F121" s="133">
        <f t="shared" si="28"/>
        <v>31.204</v>
      </c>
      <c r="G121" s="133">
        <f t="shared" si="28"/>
        <v>0</v>
      </c>
      <c r="H121" s="133">
        <f t="shared" si="28"/>
        <v>0</v>
      </c>
      <c r="I121" s="133">
        <f t="shared" si="28"/>
        <v>0</v>
      </c>
      <c r="J121" s="133">
        <f t="shared" si="28"/>
        <v>0</v>
      </c>
      <c r="K121" s="133">
        <f t="shared" si="28"/>
        <v>0</v>
      </c>
      <c r="L121" s="133">
        <f t="shared" si="28"/>
        <v>0</v>
      </c>
      <c r="M121" s="133">
        <f t="shared" si="28"/>
        <v>0</v>
      </c>
      <c r="N121" s="133">
        <f t="shared" si="28"/>
        <v>0</v>
      </c>
      <c r="O121" s="133">
        <f t="shared" si="28"/>
        <v>0</v>
      </c>
      <c r="P121" s="71">
        <f t="shared" si="28"/>
        <v>87.466</v>
      </c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  <c r="AX121" s="89"/>
      <c r="AY121" s="89"/>
      <c r="AZ121" s="89"/>
      <c r="BA121" s="89"/>
      <c r="BB121" s="89"/>
      <c r="BC121" s="89"/>
      <c r="BD121" s="89"/>
      <c r="BE121" s="89"/>
      <c r="BF121" s="89"/>
      <c r="BG121" s="89"/>
      <c r="BH121" s="89"/>
      <c r="BI121" s="89"/>
      <c r="BJ121" s="89"/>
      <c r="BK121" s="89"/>
      <c r="BL121" s="89"/>
      <c r="BM121" s="89"/>
      <c r="BN121" s="89"/>
      <c r="BO121" s="89"/>
      <c r="BP121" s="89"/>
      <c r="BQ121" s="89"/>
      <c r="BR121" s="89"/>
      <c r="BS121" s="89"/>
      <c r="BT121" s="89"/>
      <c r="BU121" s="89"/>
      <c r="BV121" s="89"/>
      <c r="BW121" s="89"/>
      <c r="BX121" s="89"/>
      <c r="BY121" s="89"/>
      <c r="BZ121" s="89"/>
      <c r="CA121" s="89"/>
      <c r="CB121" s="89"/>
      <c r="CC121" s="89"/>
      <c r="CD121" s="89"/>
      <c r="CE121" s="89"/>
      <c r="CF121" s="89"/>
      <c r="CG121" s="89"/>
      <c r="CH121" s="89"/>
      <c r="CI121" s="89"/>
      <c r="CJ121" s="89"/>
      <c r="CK121" s="89"/>
      <c r="CL121" s="89"/>
      <c r="CM121" s="89"/>
      <c r="CN121" s="89"/>
      <c r="CO121" s="89"/>
      <c r="CP121" s="89"/>
      <c r="CQ121" s="89"/>
      <c r="CR121" s="89"/>
      <c r="CS121" s="89"/>
      <c r="CT121" s="89"/>
      <c r="CU121" s="89"/>
      <c r="CV121" s="89"/>
      <c r="CW121" s="89"/>
      <c r="CX121" s="89"/>
      <c r="CY121" s="89"/>
      <c r="CZ121" s="89"/>
      <c r="DA121" s="89"/>
      <c r="DB121" s="89"/>
      <c r="DC121" s="89"/>
      <c r="DD121" s="89"/>
      <c r="DE121" s="89"/>
      <c r="DF121" s="89"/>
      <c r="DG121" s="89"/>
      <c r="DH121" s="89"/>
      <c r="DI121" s="89"/>
      <c r="DJ121" s="89"/>
      <c r="DK121" s="89"/>
      <c r="DL121" s="89"/>
      <c r="DM121" s="89"/>
      <c r="DN121" s="89"/>
      <c r="DO121" s="89"/>
      <c r="DP121" s="89"/>
      <c r="DQ121" s="89"/>
      <c r="DR121" s="89"/>
      <c r="DS121" s="89"/>
      <c r="DT121" s="89"/>
      <c r="DU121" s="89"/>
      <c r="DV121" s="89"/>
      <c r="DW121" s="89"/>
      <c r="DX121" s="89"/>
      <c r="DY121" s="89"/>
      <c r="DZ121" s="89"/>
      <c r="EA121" s="89"/>
      <c r="EB121" s="89"/>
      <c r="EC121" s="89"/>
      <c r="ED121" s="89"/>
      <c r="EE121" s="89"/>
    </row>
    <row r="122" ht="19.5" customHeight="1" spans="1:135">
      <c r="A122" s="65">
        <v>1</v>
      </c>
      <c r="B122" s="66" t="s">
        <v>640</v>
      </c>
      <c r="C122" s="68"/>
      <c r="D122" s="69">
        <v>4.315</v>
      </c>
      <c r="E122" s="67">
        <v>3.965</v>
      </c>
      <c r="F122" s="67">
        <v>4.598</v>
      </c>
      <c r="G122" s="67">
        <v>4.534</v>
      </c>
      <c r="H122" s="67">
        <v>4.263</v>
      </c>
      <c r="I122" s="67">
        <v>4.578</v>
      </c>
      <c r="J122" s="67">
        <v>4.451</v>
      </c>
      <c r="K122" s="67">
        <v>4.424</v>
      </c>
      <c r="L122" s="67">
        <v>3.041</v>
      </c>
      <c r="M122" s="67">
        <v>3.022</v>
      </c>
      <c r="N122" s="67">
        <v>3.278</v>
      </c>
      <c r="O122" s="67">
        <v>3.32</v>
      </c>
      <c r="P122" s="130">
        <f t="shared" ref="P122:P126" si="29">SUM(D122:O122)</f>
        <v>47.789</v>
      </c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2"/>
      <c r="BI122" s="62"/>
      <c r="BJ122" s="62"/>
      <c r="BK122" s="62"/>
      <c r="BL122" s="62"/>
      <c r="BM122" s="62"/>
      <c r="BN122" s="62"/>
      <c r="BO122" s="62"/>
      <c r="BP122" s="62"/>
      <c r="BQ122" s="62"/>
      <c r="BR122" s="62"/>
      <c r="BS122" s="62"/>
      <c r="BT122" s="62"/>
      <c r="BU122" s="62"/>
      <c r="BV122" s="62"/>
      <c r="BW122" s="62"/>
      <c r="BX122" s="62"/>
      <c r="BY122" s="62"/>
      <c r="BZ122" s="62"/>
      <c r="CA122" s="62"/>
      <c r="CB122" s="62"/>
      <c r="CC122" s="62"/>
      <c r="CD122" s="62"/>
      <c r="CE122" s="62"/>
      <c r="CF122" s="62"/>
      <c r="CG122" s="62"/>
      <c r="CH122" s="62"/>
      <c r="CI122" s="62"/>
      <c r="CJ122" s="62"/>
      <c r="CK122" s="62"/>
      <c r="CL122" s="62"/>
      <c r="CM122" s="62"/>
      <c r="CN122" s="62"/>
      <c r="CO122" s="62"/>
      <c r="CP122" s="62"/>
      <c r="CQ122" s="62"/>
      <c r="CR122" s="62"/>
      <c r="CS122" s="62"/>
      <c r="CT122" s="62"/>
      <c r="CU122" s="62"/>
      <c r="CV122" s="62"/>
      <c r="CW122" s="62"/>
      <c r="CX122" s="62"/>
      <c r="CY122" s="62"/>
      <c r="CZ122" s="62"/>
      <c r="DA122" s="62"/>
      <c r="DB122" s="62"/>
      <c r="DC122" s="62"/>
      <c r="DD122" s="62"/>
      <c r="DE122" s="62"/>
      <c r="DF122" s="62"/>
      <c r="DG122" s="62"/>
      <c r="DH122" s="62"/>
      <c r="DI122" s="62"/>
      <c r="DJ122" s="62"/>
      <c r="DK122" s="62"/>
      <c r="DL122" s="62"/>
      <c r="DM122" s="62"/>
      <c r="DN122" s="62"/>
      <c r="DO122" s="62"/>
      <c r="DP122" s="62"/>
      <c r="DQ122" s="62"/>
      <c r="DR122" s="62"/>
      <c r="DS122" s="62"/>
      <c r="DT122" s="62"/>
      <c r="DU122" s="62"/>
      <c r="DV122" s="62"/>
      <c r="DW122" s="62"/>
      <c r="DX122" s="62"/>
      <c r="DY122" s="62"/>
      <c r="DZ122" s="62"/>
      <c r="EA122" s="62"/>
      <c r="EB122" s="62"/>
      <c r="EC122" s="62"/>
      <c r="ED122" s="62"/>
      <c r="EE122" s="62"/>
    </row>
    <row r="123" ht="19.5" customHeight="1" spans="1:135">
      <c r="A123" s="65">
        <v>2</v>
      </c>
      <c r="B123" s="66" t="s">
        <v>648</v>
      </c>
      <c r="C123" s="68"/>
      <c r="D123" s="69">
        <v>2.201</v>
      </c>
      <c r="E123" s="67">
        <v>2.159</v>
      </c>
      <c r="F123" s="67">
        <v>3.19</v>
      </c>
      <c r="G123" s="67">
        <v>3.006</v>
      </c>
      <c r="H123" s="67">
        <v>2.742</v>
      </c>
      <c r="I123" s="67">
        <v>3.019</v>
      </c>
      <c r="J123" s="67">
        <v>2.844</v>
      </c>
      <c r="K123" s="67">
        <v>2.734</v>
      </c>
      <c r="L123" s="67">
        <v>1.937</v>
      </c>
      <c r="M123" s="67">
        <v>1.807</v>
      </c>
      <c r="N123" s="67">
        <v>1.906</v>
      </c>
      <c r="O123" s="67">
        <v>1.858</v>
      </c>
      <c r="P123" s="130">
        <f t="shared" si="29"/>
        <v>29.403</v>
      </c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2"/>
      <c r="BF123" s="62"/>
      <c r="BG123" s="62"/>
      <c r="BH123" s="62"/>
      <c r="BI123" s="62"/>
      <c r="BJ123" s="62"/>
      <c r="BK123" s="62"/>
      <c r="BL123" s="62"/>
      <c r="BM123" s="62"/>
      <c r="BN123" s="62"/>
      <c r="BO123" s="62"/>
      <c r="BP123" s="62"/>
      <c r="BQ123" s="62"/>
      <c r="BR123" s="62"/>
      <c r="BS123" s="62"/>
      <c r="BT123" s="62"/>
      <c r="BU123" s="62"/>
      <c r="BV123" s="62"/>
      <c r="BW123" s="62"/>
      <c r="BX123" s="62"/>
      <c r="BY123" s="62"/>
      <c r="BZ123" s="62"/>
      <c r="CA123" s="62"/>
      <c r="CB123" s="62"/>
      <c r="CC123" s="62"/>
      <c r="CD123" s="62"/>
      <c r="CE123" s="62"/>
      <c r="CF123" s="62"/>
      <c r="CG123" s="62"/>
      <c r="CH123" s="62"/>
      <c r="CI123" s="62"/>
      <c r="CJ123" s="62"/>
      <c r="CK123" s="62"/>
      <c r="CL123" s="62"/>
      <c r="CM123" s="62"/>
      <c r="CN123" s="62"/>
      <c r="CO123" s="62"/>
      <c r="CP123" s="62"/>
      <c r="CQ123" s="62"/>
      <c r="CR123" s="62"/>
      <c r="CS123" s="62"/>
      <c r="CT123" s="62"/>
      <c r="CU123" s="62"/>
      <c r="CV123" s="62"/>
      <c r="CW123" s="62"/>
      <c r="CX123" s="62"/>
      <c r="CY123" s="62"/>
      <c r="CZ123" s="62"/>
      <c r="DA123" s="62"/>
      <c r="DB123" s="62"/>
      <c r="DC123" s="62"/>
      <c r="DD123" s="62"/>
      <c r="DE123" s="62"/>
      <c r="DF123" s="62"/>
      <c r="DG123" s="62"/>
      <c r="DH123" s="62"/>
      <c r="DI123" s="62"/>
      <c r="DJ123" s="62"/>
      <c r="DK123" s="62"/>
      <c r="DL123" s="62"/>
      <c r="DM123" s="62"/>
      <c r="DN123" s="62"/>
      <c r="DO123" s="62"/>
      <c r="DP123" s="62"/>
      <c r="DQ123" s="62"/>
      <c r="DR123" s="62"/>
      <c r="DS123" s="62"/>
      <c r="DT123" s="62"/>
      <c r="DU123" s="62"/>
      <c r="DV123" s="62"/>
      <c r="DW123" s="62"/>
      <c r="DX123" s="62"/>
      <c r="DY123" s="62"/>
      <c r="DZ123" s="62"/>
      <c r="EA123" s="62"/>
      <c r="EB123" s="62"/>
      <c r="EC123" s="62"/>
      <c r="ED123" s="62"/>
      <c r="EE123" s="62"/>
    </row>
    <row r="124" ht="19.5" customHeight="1" spans="1:135">
      <c r="A124" s="65">
        <v>3</v>
      </c>
      <c r="B124" s="66" t="s">
        <v>644</v>
      </c>
      <c r="C124" s="68"/>
      <c r="D124" s="69">
        <v>2.285</v>
      </c>
      <c r="E124" s="67">
        <v>2.01</v>
      </c>
      <c r="F124" s="67">
        <v>2.296</v>
      </c>
      <c r="G124" s="67">
        <v>2.334</v>
      </c>
      <c r="H124" s="67">
        <v>2.224</v>
      </c>
      <c r="I124" s="67">
        <v>2.22</v>
      </c>
      <c r="J124" s="67">
        <v>2.072</v>
      </c>
      <c r="K124" s="67">
        <v>1.934</v>
      </c>
      <c r="L124" s="67">
        <v>1.15</v>
      </c>
      <c r="M124" s="67">
        <v>1.152</v>
      </c>
      <c r="N124" s="67">
        <v>1.742</v>
      </c>
      <c r="O124" s="67">
        <v>1.791</v>
      </c>
      <c r="P124" s="130">
        <f t="shared" si="29"/>
        <v>23.21</v>
      </c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62"/>
      <c r="BD124" s="62"/>
      <c r="BE124" s="62"/>
      <c r="BF124" s="62"/>
      <c r="BG124" s="62"/>
      <c r="BH124" s="62"/>
      <c r="BI124" s="62"/>
      <c r="BJ124" s="62"/>
      <c r="BK124" s="62"/>
      <c r="BL124" s="62"/>
      <c r="BM124" s="62"/>
      <c r="BN124" s="62"/>
      <c r="BO124" s="62"/>
      <c r="BP124" s="62"/>
      <c r="BQ124" s="62"/>
      <c r="BR124" s="62"/>
      <c r="BS124" s="62"/>
      <c r="BT124" s="62"/>
      <c r="BU124" s="62"/>
      <c r="BV124" s="62"/>
      <c r="BW124" s="62"/>
      <c r="BX124" s="62"/>
      <c r="BY124" s="62"/>
      <c r="BZ124" s="62"/>
      <c r="CA124" s="62"/>
      <c r="CB124" s="62"/>
      <c r="CC124" s="62"/>
      <c r="CD124" s="62"/>
      <c r="CE124" s="62"/>
      <c r="CF124" s="62"/>
      <c r="CG124" s="62"/>
      <c r="CH124" s="62"/>
      <c r="CI124" s="62"/>
      <c r="CJ124" s="62"/>
      <c r="CK124" s="62"/>
      <c r="CL124" s="62"/>
      <c r="CM124" s="62"/>
      <c r="CN124" s="62"/>
      <c r="CO124" s="62"/>
      <c r="CP124" s="62"/>
      <c r="CQ124" s="62"/>
      <c r="CR124" s="62"/>
      <c r="CS124" s="62"/>
      <c r="CT124" s="62"/>
      <c r="CU124" s="62"/>
      <c r="CV124" s="62"/>
      <c r="CW124" s="62"/>
      <c r="CX124" s="62"/>
      <c r="CY124" s="62"/>
      <c r="CZ124" s="62"/>
      <c r="DA124" s="62"/>
      <c r="DB124" s="62"/>
      <c r="DC124" s="62"/>
      <c r="DD124" s="62"/>
      <c r="DE124" s="62"/>
      <c r="DF124" s="62"/>
      <c r="DG124" s="62"/>
      <c r="DH124" s="62"/>
      <c r="DI124" s="62"/>
      <c r="DJ124" s="62"/>
      <c r="DK124" s="62"/>
      <c r="DL124" s="62"/>
      <c r="DM124" s="62"/>
      <c r="DN124" s="62"/>
      <c r="DO124" s="62"/>
      <c r="DP124" s="62"/>
      <c r="DQ124" s="62"/>
      <c r="DR124" s="62"/>
      <c r="DS124" s="62"/>
      <c r="DT124" s="62"/>
      <c r="DU124" s="62"/>
      <c r="DV124" s="62"/>
      <c r="DW124" s="62"/>
      <c r="DX124" s="62"/>
      <c r="DY124" s="62"/>
      <c r="DZ124" s="62"/>
      <c r="EA124" s="62"/>
      <c r="EB124" s="62"/>
      <c r="EC124" s="62"/>
      <c r="ED124" s="62"/>
      <c r="EE124" s="62"/>
    </row>
    <row r="125" ht="19.5" customHeight="1" spans="1:135">
      <c r="A125" s="65">
        <v>4</v>
      </c>
      <c r="B125" s="66" t="s">
        <v>646</v>
      </c>
      <c r="C125" s="68"/>
      <c r="D125" s="69">
        <v>5.32</v>
      </c>
      <c r="E125" s="67">
        <v>4.359</v>
      </c>
      <c r="F125" s="67">
        <v>5.175</v>
      </c>
      <c r="G125" s="67">
        <v>5</v>
      </c>
      <c r="H125" s="67">
        <v>4.173</v>
      </c>
      <c r="I125" s="67">
        <v>4.319</v>
      </c>
      <c r="J125" s="67">
        <v>4.708</v>
      </c>
      <c r="K125" s="67">
        <v>4.278</v>
      </c>
      <c r="L125" s="67">
        <v>3.093</v>
      </c>
      <c r="M125" s="67">
        <v>2.8457107144</v>
      </c>
      <c r="N125" s="67">
        <v>3.522</v>
      </c>
      <c r="O125" s="67">
        <v>3.71</v>
      </c>
      <c r="P125" s="130">
        <f t="shared" si="29"/>
        <v>50.5027107144</v>
      </c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  <c r="BI125" s="62"/>
      <c r="BJ125" s="62"/>
      <c r="BK125" s="62"/>
      <c r="BL125" s="62"/>
      <c r="BM125" s="62"/>
      <c r="BN125" s="62"/>
      <c r="BO125" s="62"/>
      <c r="BP125" s="62"/>
      <c r="BQ125" s="62"/>
      <c r="BR125" s="62"/>
      <c r="BS125" s="62"/>
      <c r="BT125" s="62"/>
      <c r="BU125" s="62"/>
      <c r="BV125" s="62"/>
      <c r="BW125" s="62"/>
      <c r="BX125" s="62"/>
      <c r="BY125" s="62"/>
      <c r="BZ125" s="62"/>
      <c r="CA125" s="62"/>
      <c r="CB125" s="62"/>
      <c r="CC125" s="62"/>
      <c r="CD125" s="62"/>
      <c r="CE125" s="62"/>
      <c r="CF125" s="62"/>
      <c r="CG125" s="62"/>
      <c r="CH125" s="62"/>
      <c r="CI125" s="62"/>
      <c r="CJ125" s="62"/>
      <c r="CK125" s="62"/>
      <c r="CL125" s="62"/>
      <c r="CM125" s="62"/>
      <c r="CN125" s="62"/>
      <c r="CO125" s="62"/>
      <c r="CP125" s="62"/>
      <c r="CQ125" s="62"/>
      <c r="CR125" s="62"/>
      <c r="CS125" s="62"/>
      <c r="CT125" s="62"/>
      <c r="CU125" s="62"/>
      <c r="CV125" s="62"/>
      <c r="CW125" s="62"/>
      <c r="CX125" s="62"/>
      <c r="CY125" s="62"/>
      <c r="CZ125" s="62"/>
      <c r="DA125" s="62"/>
      <c r="DB125" s="62"/>
      <c r="DC125" s="62"/>
      <c r="DD125" s="62"/>
      <c r="DE125" s="62"/>
      <c r="DF125" s="62"/>
      <c r="DG125" s="62"/>
      <c r="DH125" s="62"/>
      <c r="DI125" s="62"/>
      <c r="DJ125" s="62"/>
      <c r="DK125" s="62"/>
      <c r="DL125" s="62"/>
      <c r="DM125" s="62"/>
      <c r="DN125" s="62"/>
      <c r="DO125" s="62"/>
      <c r="DP125" s="62"/>
      <c r="DQ125" s="62"/>
      <c r="DR125" s="62"/>
      <c r="DS125" s="62"/>
      <c r="DT125" s="62"/>
      <c r="DU125" s="62"/>
      <c r="DV125" s="62"/>
      <c r="DW125" s="62"/>
      <c r="DX125" s="62"/>
      <c r="DY125" s="62"/>
      <c r="DZ125" s="62"/>
      <c r="EA125" s="62"/>
      <c r="EB125" s="62"/>
      <c r="EC125" s="62"/>
      <c r="ED125" s="62"/>
      <c r="EE125" s="62"/>
    </row>
    <row r="126" ht="19.5" customHeight="1" spans="1:135">
      <c r="A126" s="65">
        <v>5</v>
      </c>
      <c r="B126" s="66" t="s">
        <v>642</v>
      </c>
      <c r="C126" s="68"/>
      <c r="D126" s="69">
        <v>4.576</v>
      </c>
      <c r="E126" s="67">
        <v>5.11</v>
      </c>
      <c r="F126" s="67">
        <v>6.323</v>
      </c>
      <c r="G126" s="67">
        <v>6.131</v>
      </c>
      <c r="H126" s="67">
        <v>5.763</v>
      </c>
      <c r="I126" s="67">
        <v>6.545</v>
      </c>
      <c r="J126" s="67">
        <v>6.001</v>
      </c>
      <c r="K126" s="67">
        <v>5.815</v>
      </c>
      <c r="L126" s="67">
        <v>3.707</v>
      </c>
      <c r="M126" s="67">
        <v>3.531</v>
      </c>
      <c r="N126" s="67">
        <v>3.91</v>
      </c>
      <c r="O126" s="67">
        <v>3.972</v>
      </c>
      <c r="P126" s="130">
        <f t="shared" si="29"/>
        <v>61.384</v>
      </c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  <c r="BI126" s="62"/>
      <c r="BJ126" s="62"/>
      <c r="BK126" s="62"/>
      <c r="BL126" s="62"/>
      <c r="BM126" s="62"/>
      <c r="BN126" s="62"/>
      <c r="BO126" s="62"/>
      <c r="BP126" s="62"/>
      <c r="BQ126" s="62"/>
      <c r="BR126" s="62"/>
      <c r="BS126" s="62"/>
      <c r="BT126" s="62"/>
      <c r="BU126" s="62"/>
      <c r="BV126" s="62"/>
      <c r="BW126" s="62"/>
      <c r="BX126" s="62"/>
      <c r="BY126" s="62"/>
      <c r="BZ126" s="62"/>
      <c r="CA126" s="62"/>
      <c r="CB126" s="62"/>
      <c r="CC126" s="62"/>
      <c r="CD126" s="62"/>
      <c r="CE126" s="62"/>
      <c r="CF126" s="62"/>
      <c r="CG126" s="62"/>
      <c r="CH126" s="62"/>
      <c r="CI126" s="62"/>
      <c r="CJ126" s="62"/>
      <c r="CK126" s="62"/>
      <c r="CL126" s="62"/>
      <c r="CM126" s="62"/>
      <c r="CN126" s="62"/>
      <c r="CO126" s="62"/>
      <c r="CP126" s="62"/>
      <c r="CQ126" s="62"/>
      <c r="CR126" s="62"/>
      <c r="CS126" s="62"/>
      <c r="CT126" s="62"/>
      <c r="CU126" s="62"/>
      <c r="CV126" s="62"/>
      <c r="CW126" s="62"/>
      <c r="CX126" s="62"/>
      <c r="CY126" s="62"/>
      <c r="CZ126" s="62"/>
      <c r="DA126" s="62"/>
      <c r="DB126" s="62"/>
      <c r="DC126" s="62"/>
      <c r="DD126" s="62"/>
      <c r="DE126" s="62"/>
      <c r="DF126" s="62"/>
      <c r="DG126" s="62"/>
      <c r="DH126" s="62"/>
      <c r="DI126" s="62"/>
      <c r="DJ126" s="62"/>
      <c r="DK126" s="62"/>
      <c r="DL126" s="62"/>
      <c r="DM126" s="62"/>
      <c r="DN126" s="62"/>
      <c r="DO126" s="62"/>
      <c r="DP126" s="62"/>
      <c r="DQ126" s="62"/>
      <c r="DR126" s="62"/>
      <c r="DS126" s="62"/>
      <c r="DT126" s="62"/>
      <c r="DU126" s="62"/>
      <c r="DV126" s="62"/>
      <c r="DW126" s="62"/>
      <c r="DX126" s="62"/>
      <c r="DY126" s="62"/>
      <c r="DZ126" s="62"/>
      <c r="EA126" s="62"/>
      <c r="EB126" s="62"/>
      <c r="EC126" s="62"/>
      <c r="ED126" s="62"/>
      <c r="EE126" s="62"/>
    </row>
    <row r="127" ht="19.5" customHeight="1" spans="1:135">
      <c r="A127" s="74" t="s">
        <v>19</v>
      </c>
      <c r="B127" s="35"/>
      <c r="C127" s="82"/>
      <c r="D127" s="133">
        <f t="shared" ref="D127:P127" si="30">SUM(D122:D126)</f>
        <v>18.697</v>
      </c>
      <c r="E127" s="133">
        <f t="shared" si="30"/>
        <v>17.603</v>
      </c>
      <c r="F127" s="133">
        <f t="shared" si="30"/>
        <v>21.582</v>
      </c>
      <c r="G127" s="133">
        <f t="shared" si="30"/>
        <v>21.005</v>
      </c>
      <c r="H127" s="133">
        <f t="shared" si="30"/>
        <v>19.165</v>
      </c>
      <c r="I127" s="133">
        <f t="shared" si="30"/>
        <v>20.681</v>
      </c>
      <c r="J127" s="133">
        <f t="shared" si="30"/>
        <v>20.076</v>
      </c>
      <c r="K127" s="133">
        <f t="shared" si="30"/>
        <v>19.185</v>
      </c>
      <c r="L127" s="133">
        <f t="shared" si="30"/>
        <v>12.928</v>
      </c>
      <c r="M127" s="133">
        <f t="shared" si="30"/>
        <v>12.3577107144</v>
      </c>
      <c r="N127" s="133">
        <f t="shared" si="30"/>
        <v>14.358</v>
      </c>
      <c r="O127" s="133">
        <f t="shared" si="30"/>
        <v>14.651</v>
      </c>
      <c r="P127" s="71">
        <f t="shared" si="30"/>
        <v>212.2887107144</v>
      </c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  <c r="AX127" s="89"/>
      <c r="AY127" s="89"/>
      <c r="AZ127" s="89"/>
      <c r="BA127" s="89"/>
      <c r="BB127" s="89"/>
      <c r="BC127" s="89"/>
      <c r="BD127" s="89"/>
      <c r="BE127" s="89"/>
      <c r="BF127" s="89"/>
      <c r="BG127" s="89"/>
      <c r="BH127" s="89"/>
      <c r="BI127" s="89"/>
      <c r="BJ127" s="89"/>
      <c r="BK127" s="89"/>
      <c r="BL127" s="89"/>
      <c r="BM127" s="89"/>
      <c r="BN127" s="89"/>
      <c r="BO127" s="89"/>
      <c r="BP127" s="89"/>
      <c r="BQ127" s="89"/>
      <c r="BR127" s="89"/>
      <c r="BS127" s="89"/>
      <c r="BT127" s="89"/>
      <c r="BU127" s="89"/>
      <c r="BV127" s="89"/>
      <c r="BW127" s="89"/>
      <c r="BX127" s="89"/>
      <c r="BY127" s="89"/>
      <c r="BZ127" s="89"/>
      <c r="CA127" s="89"/>
      <c r="CB127" s="89"/>
      <c r="CC127" s="89"/>
      <c r="CD127" s="89"/>
      <c r="CE127" s="89"/>
      <c r="CF127" s="89"/>
      <c r="CG127" s="89"/>
      <c r="CH127" s="89"/>
      <c r="CI127" s="89"/>
      <c r="CJ127" s="89"/>
      <c r="CK127" s="89"/>
      <c r="CL127" s="89"/>
      <c r="CM127" s="89"/>
      <c r="CN127" s="89"/>
      <c r="CO127" s="89"/>
      <c r="CP127" s="89"/>
      <c r="CQ127" s="89"/>
      <c r="CR127" s="89"/>
      <c r="CS127" s="89"/>
      <c r="CT127" s="89"/>
      <c r="CU127" s="89"/>
      <c r="CV127" s="89"/>
      <c r="CW127" s="89"/>
      <c r="CX127" s="89"/>
      <c r="CY127" s="89"/>
      <c r="CZ127" s="89"/>
      <c r="DA127" s="89"/>
      <c r="DB127" s="89"/>
      <c r="DC127" s="89"/>
      <c r="DD127" s="89"/>
      <c r="DE127" s="89"/>
      <c r="DF127" s="89"/>
      <c r="DG127" s="89"/>
      <c r="DH127" s="89"/>
      <c r="DI127" s="89"/>
      <c r="DJ127" s="89"/>
      <c r="DK127" s="89"/>
      <c r="DL127" s="89"/>
      <c r="DM127" s="89"/>
      <c r="DN127" s="89"/>
      <c r="DO127" s="89"/>
      <c r="DP127" s="89"/>
      <c r="DQ127" s="89"/>
      <c r="DR127" s="89"/>
      <c r="DS127" s="89"/>
      <c r="DT127" s="89"/>
      <c r="DU127" s="89"/>
      <c r="DV127" s="89"/>
      <c r="DW127" s="89"/>
      <c r="DX127" s="89"/>
      <c r="DY127" s="89"/>
      <c r="DZ127" s="89"/>
      <c r="EA127" s="89"/>
      <c r="EB127" s="89"/>
      <c r="EC127" s="89"/>
      <c r="ED127" s="89"/>
      <c r="EE127" s="89"/>
    </row>
    <row r="128" ht="18" hidden="1" customHeight="1" spans="1:135">
      <c r="A128" s="74" t="s">
        <v>6</v>
      </c>
      <c r="B128" s="35"/>
      <c r="C128" s="75"/>
      <c r="D128" s="71">
        <f t="shared" ref="D128:P128" si="31">D121+D127</f>
        <v>42.162</v>
      </c>
      <c r="E128" s="71">
        <f t="shared" si="31"/>
        <v>50.4</v>
      </c>
      <c r="F128" s="71">
        <f t="shared" si="31"/>
        <v>52.786</v>
      </c>
      <c r="G128" s="71">
        <f t="shared" si="31"/>
        <v>21.005</v>
      </c>
      <c r="H128" s="71">
        <f t="shared" si="31"/>
        <v>19.165</v>
      </c>
      <c r="I128" s="71">
        <f t="shared" si="31"/>
        <v>20.681</v>
      </c>
      <c r="J128" s="71">
        <f t="shared" si="31"/>
        <v>20.076</v>
      </c>
      <c r="K128" s="71">
        <f t="shared" si="31"/>
        <v>19.185</v>
      </c>
      <c r="L128" s="71">
        <f t="shared" si="31"/>
        <v>12.928</v>
      </c>
      <c r="M128" s="71">
        <f t="shared" si="31"/>
        <v>12.3577107144</v>
      </c>
      <c r="N128" s="71">
        <f t="shared" si="31"/>
        <v>14.358</v>
      </c>
      <c r="O128" s="71">
        <f t="shared" si="31"/>
        <v>14.651</v>
      </c>
      <c r="P128" s="71">
        <f t="shared" si="31"/>
        <v>299.7547107144</v>
      </c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62"/>
      <c r="BF128" s="62"/>
      <c r="BG128" s="62"/>
      <c r="BH128" s="62"/>
      <c r="BI128" s="62"/>
      <c r="BJ128" s="62"/>
      <c r="BK128" s="62"/>
      <c r="BL128" s="62"/>
      <c r="BM128" s="62"/>
      <c r="BN128" s="62"/>
      <c r="BO128" s="62"/>
      <c r="BP128" s="62"/>
      <c r="BQ128" s="62"/>
      <c r="BR128" s="62"/>
      <c r="BS128" s="62"/>
      <c r="BT128" s="62"/>
      <c r="BU128" s="62"/>
      <c r="BV128" s="62"/>
      <c r="BW128" s="62"/>
      <c r="BX128" s="62"/>
      <c r="BY128" s="62"/>
      <c r="BZ128" s="62"/>
      <c r="CA128" s="62"/>
      <c r="CB128" s="62"/>
      <c r="CC128" s="62"/>
      <c r="CD128" s="62"/>
      <c r="CE128" s="62"/>
      <c r="CF128" s="62"/>
      <c r="CG128" s="62"/>
      <c r="CH128" s="62"/>
      <c r="CI128" s="62"/>
      <c r="CJ128" s="62"/>
      <c r="CK128" s="62"/>
      <c r="CL128" s="62"/>
      <c r="CM128" s="62"/>
      <c r="CN128" s="62"/>
      <c r="CO128" s="62"/>
      <c r="CP128" s="62"/>
      <c r="CQ128" s="62"/>
      <c r="CR128" s="62"/>
      <c r="CS128" s="62"/>
      <c r="CT128" s="62"/>
      <c r="CU128" s="62"/>
      <c r="CV128" s="62"/>
      <c r="CW128" s="62"/>
      <c r="CX128" s="62"/>
      <c r="CY128" s="62"/>
      <c r="CZ128" s="62"/>
      <c r="DA128" s="62"/>
      <c r="DB128" s="62"/>
      <c r="DC128" s="62"/>
      <c r="DD128" s="62"/>
      <c r="DE128" s="62"/>
      <c r="DF128" s="62"/>
      <c r="DG128" s="62"/>
      <c r="DH128" s="62"/>
      <c r="DI128" s="62"/>
      <c r="DJ128" s="62"/>
      <c r="DK128" s="62"/>
      <c r="DL128" s="62"/>
      <c r="DM128" s="62"/>
      <c r="DN128" s="62"/>
      <c r="DO128" s="62"/>
      <c r="DP128" s="62"/>
      <c r="DQ128" s="62"/>
      <c r="DR128" s="62"/>
      <c r="DS128" s="62"/>
      <c r="DT128" s="62"/>
      <c r="DU128" s="62"/>
      <c r="DV128" s="62"/>
      <c r="DW128" s="62"/>
      <c r="DX128" s="62"/>
      <c r="DY128" s="62"/>
      <c r="DZ128" s="62"/>
      <c r="EA128" s="62"/>
      <c r="EB128" s="62"/>
      <c r="EC128" s="62"/>
      <c r="ED128" s="62"/>
      <c r="EE128" s="62"/>
    </row>
    <row r="129" ht="25.5" customHeight="1" spans="1:135">
      <c r="A129" s="187" t="s">
        <v>837</v>
      </c>
      <c r="B129" s="85"/>
      <c r="C129" s="142"/>
      <c r="D129" s="188">
        <f t="shared" ref="D129:O129" si="32">D127-D109</f>
        <v>1.009</v>
      </c>
      <c r="E129" s="188">
        <f t="shared" si="32"/>
        <v>-5.813</v>
      </c>
      <c r="F129" s="188">
        <f t="shared" si="32"/>
        <v>1.907</v>
      </c>
      <c r="G129" s="188">
        <f t="shared" si="32"/>
        <v>2.194</v>
      </c>
      <c r="H129" s="188">
        <f t="shared" si="32"/>
        <v>0.349999999999998</v>
      </c>
      <c r="I129" s="188">
        <f t="shared" si="32"/>
        <v>1.587</v>
      </c>
      <c r="J129" s="188">
        <f t="shared" si="32"/>
        <v>1.555</v>
      </c>
      <c r="K129" s="188">
        <f t="shared" si="32"/>
        <v>2.922</v>
      </c>
      <c r="L129" s="188">
        <f t="shared" si="32"/>
        <v>0.416</v>
      </c>
      <c r="M129" s="188">
        <f t="shared" si="32"/>
        <v>-1.3772892856</v>
      </c>
      <c r="N129" s="188">
        <f t="shared" si="32"/>
        <v>-0.466999999999999</v>
      </c>
      <c r="O129" s="188">
        <f t="shared" si="32"/>
        <v>0.265999999999998</v>
      </c>
      <c r="P129" s="194">
        <f>SUM(D129:O129)</f>
        <v>4.54871071440001</v>
      </c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62"/>
      <c r="AX129" s="62"/>
      <c r="AY129" s="62"/>
      <c r="AZ129" s="62"/>
      <c r="BA129" s="62"/>
      <c r="BB129" s="62"/>
      <c r="BC129" s="62"/>
      <c r="BD129" s="62"/>
      <c r="BE129" s="62"/>
      <c r="BF129" s="62"/>
      <c r="BG129" s="62"/>
      <c r="BH129" s="62"/>
      <c r="BI129" s="62"/>
      <c r="BJ129" s="62"/>
      <c r="BK129" s="62"/>
      <c r="BL129" s="62"/>
      <c r="BM129" s="62"/>
      <c r="BN129" s="62"/>
      <c r="BO129" s="62"/>
      <c r="BP129" s="62"/>
      <c r="BQ129" s="62"/>
      <c r="BR129" s="62"/>
      <c r="BS129" s="62"/>
      <c r="BT129" s="62"/>
      <c r="BU129" s="62"/>
      <c r="BV129" s="62"/>
      <c r="BW129" s="62"/>
      <c r="BX129" s="62"/>
      <c r="BY129" s="62"/>
      <c r="BZ129" s="62"/>
      <c r="CA129" s="62"/>
      <c r="CB129" s="62"/>
      <c r="CC129" s="62"/>
      <c r="CD129" s="62"/>
      <c r="CE129" s="62"/>
      <c r="CF129" s="62"/>
      <c r="CG129" s="62"/>
      <c r="CH129" s="62"/>
      <c r="CI129" s="62"/>
      <c r="CJ129" s="62"/>
      <c r="CK129" s="62"/>
      <c r="CL129" s="62"/>
      <c r="CM129" s="62"/>
      <c r="CN129" s="62"/>
      <c r="CO129" s="62"/>
      <c r="CP129" s="62"/>
      <c r="CQ129" s="62"/>
      <c r="CR129" s="62"/>
      <c r="CS129" s="62"/>
      <c r="CT129" s="62"/>
      <c r="CU129" s="62"/>
      <c r="CV129" s="62"/>
      <c r="CW129" s="62"/>
      <c r="CX129" s="62"/>
      <c r="CY129" s="62"/>
      <c r="CZ129" s="62"/>
      <c r="DA129" s="62"/>
      <c r="DB129" s="62"/>
      <c r="DC129" s="62"/>
      <c r="DD129" s="62"/>
      <c r="DE129" s="62"/>
      <c r="DF129" s="62"/>
      <c r="DG129" s="62"/>
      <c r="DH129" s="62"/>
      <c r="DI129" s="62"/>
      <c r="DJ129" s="62"/>
      <c r="DK129" s="62"/>
      <c r="DL129" s="62"/>
      <c r="DM129" s="62"/>
      <c r="DN129" s="62"/>
      <c r="DO129" s="62"/>
      <c r="DP129" s="62"/>
      <c r="DQ129" s="62"/>
      <c r="DR129" s="62"/>
      <c r="DS129" s="62"/>
      <c r="DT129" s="62"/>
      <c r="DU129" s="62"/>
      <c r="DV129" s="62"/>
      <c r="DW129" s="62"/>
      <c r="DX129" s="62"/>
      <c r="DY129" s="62"/>
      <c r="DZ129" s="62"/>
      <c r="EA129" s="62"/>
      <c r="EB129" s="62"/>
      <c r="EC129" s="62"/>
      <c r="ED129" s="62"/>
      <c r="EE129" s="62"/>
    </row>
    <row r="130" ht="25.5" customHeight="1" spans="1:135">
      <c r="A130" s="142"/>
      <c r="B130" s="142"/>
      <c r="C130" s="142"/>
      <c r="D130" s="188"/>
      <c r="E130" s="188"/>
      <c r="F130" s="188"/>
      <c r="G130" s="188"/>
      <c r="H130" s="188"/>
      <c r="I130" s="188"/>
      <c r="J130" s="188"/>
      <c r="K130" s="188"/>
      <c r="L130" s="188"/>
      <c r="M130" s="188"/>
      <c r="N130" s="188"/>
      <c r="O130" s="188"/>
      <c r="P130" s="103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62"/>
      <c r="AX130" s="62"/>
      <c r="AY130" s="62"/>
      <c r="AZ130" s="62"/>
      <c r="BA130" s="62"/>
      <c r="BB130" s="62"/>
      <c r="BC130" s="62"/>
      <c r="BD130" s="62"/>
      <c r="BE130" s="62"/>
      <c r="BF130" s="62"/>
      <c r="BG130" s="62"/>
      <c r="BH130" s="62"/>
      <c r="BI130" s="62"/>
      <c r="BJ130" s="62"/>
      <c r="BK130" s="62"/>
      <c r="BL130" s="62"/>
      <c r="BM130" s="62"/>
      <c r="BN130" s="62"/>
      <c r="BO130" s="62"/>
      <c r="BP130" s="62"/>
      <c r="BQ130" s="62"/>
      <c r="BR130" s="62"/>
      <c r="BS130" s="62"/>
      <c r="BT130" s="62"/>
      <c r="BU130" s="62"/>
      <c r="BV130" s="62"/>
      <c r="BW130" s="62"/>
      <c r="BX130" s="62"/>
      <c r="BY130" s="62"/>
      <c r="BZ130" s="62"/>
      <c r="CA130" s="62"/>
      <c r="CB130" s="62"/>
      <c r="CC130" s="62"/>
      <c r="CD130" s="62"/>
      <c r="CE130" s="62"/>
      <c r="CF130" s="62"/>
      <c r="CG130" s="62"/>
      <c r="CH130" s="62"/>
      <c r="CI130" s="62"/>
      <c r="CJ130" s="62"/>
      <c r="CK130" s="62"/>
      <c r="CL130" s="62"/>
      <c r="CM130" s="62"/>
      <c r="CN130" s="62"/>
      <c r="CO130" s="62"/>
      <c r="CP130" s="62"/>
      <c r="CQ130" s="62"/>
      <c r="CR130" s="62"/>
      <c r="CS130" s="62"/>
      <c r="CT130" s="62"/>
      <c r="CU130" s="62"/>
      <c r="CV130" s="62"/>
      <c r="CW130" s="62"/>
      <c r="CX130" s="62"/>
      <c r="CY130" s="62"/>
      <c r="CZ130" s="62"/>
      <c r="DA130" s="62"/>
      <c r="DB130" s="62"/>
      <c r="DC130" s="62"/>
      <c r="DD130" s="62"/>
      <c r="DE130" s="62"/>
      <c r="DF130" s="62"/>
      <c r="DG130" s="62"/>
      <c r="DH130" s="62"/>
      <c r="DI130" s="62"/>
      <c r="DJ130" s="62"/>
      <c r="DK130" s="62"/>
      <c r="DL130" s="62"/>
      <c r="DM130" s="62"/>
      <c r="DN130" s="62"/>
      <c r="DO130" s="62"/>
      <c r="DP130" s="62"/>
      <c r="DQ130" s="62"/>
      <c r="DR130" s="62"/>
      <c r="DS130" s="62"/>
      <c r="DT130" s="62"/>
      <c r="DU130" s="62"/>
      <c r="DV130" s="62"/>
      <c r="DW130" s="62"/>
      <c r="DX130" s="62"/>
      <c r="DY130" s="62"/>
      <c r="DZ130" s="62"/>
      <c r="EA130" s="62"/>
      <c r="EB130" s="62"/>
      <c r="EC130" s="62"/>
      <c r="ED130" s="62"/>
      <c r="EE130" s="62"/>
    </row>
    <row r="131" ht="12.75" customHeight="1" spans="1:135">
      <c r="A131" s="61" t="s">
        <v>838</v>
      </c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2"/>
      <c r="BF131" s="62"/>
      <c r="BG131" s="62"/>
      <c r="BH131" s="62"/>
      <c r="BI131" s="62"/>
      <c r="BJ131" s="62"/>
      <c r="BK131" s="62"/>
      <c r="BL131" s="62"/>
      <c r="BM131" s="62"/>
      <c r="BN131" s="62"/>
      <c r="BO131" s="62"/>
      <c r="BP131" s="62"/>
      <c r="BQ131" s="62"/>
      <c r="BR131" s="62"/>
      <c r="BS131" s="62"/>
      <c r="BT131" s="62"/>
      <c r="BU131" s="62"/>
      <c r="BV131" s="62"/>
      <c r="BW131" s="62"/>
      <c r="BX131" s="62"/>
      <c r="BY131" s="62"/>
      <c r="BZ131" s="62"/>
      <c r="CA131" s="62"/>
      <c r="CB131" s="62"/>
      <c r="CC131" s="62"/>
      <c r="CD131" s="62"/>
      <c r="CE131" s="62"/>
      <c r="CF131" s="62"/>
      <c r="CG131" s="62"/>
      <c r="CH131" s="62"/>
      <c r="CI131" s="62"/>
      <c r="CJ131" s="62"/>
      <c r="CK131" s="62"/>
      <c r="CL131" s="62"/>
      <c r="CM131" s="62"/>
      <c r="CN131" s="62"/>
      <c r="CO131" s="62"/>
      <c r="CP131" s="62"/>
      <c r="CQ131" s="62"/>
      <c r="CR131" s="62"/>
      <c r="CS131" s="62"/>
      <c r="CT131" s="62"/>
      <c r="CU131" s="62"/>
      <c r="CV131" s="62"/>
      <c r="CW131" s="62"/>
      <c r="CX131" s="62"/>
      <c r="CY131" s="62"/>
      <c r="CZ131" s="62"/>
      <c r="DA131" s="62"/>
      <c r="DB131" s="62"/>
      <c r="DC131" s="62"/>
      <c r="DD131" s="62"/>
      <c r="DE131" s="62"/>
      <c r="DF131" s="62"/>
      <c r="DG131" s="62"/>
      <c r="DH131" s="62"/>
      <c r="DI131" s="62"/>
      <c r="DJ131" s="62"/>
      <c r="DK131" s="62"/>
      <c r="DL131" s="62"/>
      <c r="DM131" s="62"/>
      <c r="DN131" s="62"/>
      <c r="DO131" s="62"/>
      <c r="DP131" s="62"/>
      <c r="DQ131" s="62"/>
      <c r="DR131" s="62"/>
      <c r="DS131" s="62"/>
      <c r="DT131" s="62"/>
      <c r="DU131" s="62"/>
      <c r="DV131" s="62"/>
      <c r="DW131" s="62"/>
      <c r="DX131" s="62"/>
      <c r="DY131" s="62"/>
      <c r="DZ131" s="62"/>
      <c r="EA131" s="62"/>
      <c r="EB131" s="62"/>
      <c r="EC131" s="62"/>
      <c r="ED131" s="62"/>
      <c r="EE131" s="62"/>
    </row>
    <row r="132" ht="7.5" customHeight="1" spans="1:135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103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62"/>
      <c r="AX132" s="62"/>
      <c r="AY132" s="62"/>
      <c r="AZ132" s="62"/>
      <c r="BA132" s="62"/>
      <c r="BB132" s="62"/>
      <c r="BC132" s="62"/>
      <c r="BD132" s="62"/>
      <c r="BE132" s="62"/>
      <c r="BF132" s="62"/>
      <c r="BG132" s="62"/>
      <c r="BH132" s="62"/>
      <c r="BI132" s="62"/>
      <c r="BJ132" s="62"/>
      <c r="BK132" s="62"/>
      <c r="BL132" s="62"/>
      <c r="BM132" s="62"/>
      <c r="BN132" s="62"/>
      <c r="BO132" s="62"/>
      <c r="BP132" s="62"/>
      <c r="BQ132" s="62"/>
      <c r="BR132" s="62"/>
      <c r="BS132" s="62"/>
      <c r="BT132" s="62"/>
      <c r="BU132" s="62"/>
      <c r="BV132" s="62"/>
      <c r="BW132" s="62"/>
      <c r="BX132" s="62"/>
      <c r="BY132" s="62"/>
      <c r="BZ132" s="62"/>
      <c r="CA132" s="62"/>
      <c r="CB132" s="62"/>
      <c r="CC132" s="62"/>
      <c r="CD132" s="62"/>
      <c r="CE132" s="62"/>
      <c r="CF132" s="62"/>
      <c r="CG132" s="62"/>
      <c r="CH132" s="62"/>
      <c r="CI132" s="62"/>
      <c r="CJ132" s="62"/>
      <c r="CK132" s="62"/>
      <c r="CL132" s="62"/>
      <c r="CM132" s="62"/>
      <c r="CN132" s="62"/>
      <c r="CO132" s="62"/>
      <c r="CP132" s="62"/>
      <c r="CQ132" s="62"/>
      <c r="CR132" s="62"/>
      <c r="CS132" s="62"/>
      <c r="CT132" s="62"/>
      <c r="CU132" s="62"/>
      <c r="CV132" s="62"/>
      <c r="CW132" s="62"/>
      <c r="CX132" s="62"/>
      <c r="CY132" s="62"/>
      <c r="CZ132" s="62"/>
      <c r="DA132" s="62"/>
      <c r="DB132" s="62"/>
      <c r="DC132" s="62"/>
      <c r="DD132" s="62"/>
      <c r="DE132" s="62"/>
      <c r="DF132" s="62"/>
      <c r="DG132" s="62"/>
      <c r="DH132" s="62"/>
      <c r="DI132" s="62"/>
      <c r="DJ132" s="62"/>
      <c r="DK132" s="62"/>
      <c r="DL132" s="62"/>
      <c r="DM132" s="62"/>
      <c r="DN132" s="62"/>
      <c r="DO132" s="62"/>
      <c r="DP132" s="62"/>
      <c r="DQ132" s="62"/>
      <c r="DR132" s="62"/>
      <c r="DS132" s="62"/>
      <c r="DT132" s="62"/>
      <c r="DU132" s="62"/>
      <c r="DV132" s="62"/>
      <c r="DW132" s="62"/>
      <c r="DX132" s="62"/>
      <c r="DY132" s="62"/>
      <c r="DZ132" s="62"/>
      <c r="EA132" s="62"/>
      <c r="EB132" s="62"/>
      <c r="EC132" s="62"/>
      <c r="ED132" s="62"/>
      <c r="EE132" s="62"/>
    </row>
    <row r="133" ht="42" customHeight="1" spans="1:135">
      <c r="A133" s="63" t="s">
        <v>628</v>
      </c>
      <c r="B133" s="64" t="s">
        <v>212</v>
      </c>
      <c r="C133" s="64"/>
      <c r="D133" s="63" t="s">
        <v>839</v>
      </c>
      <c r="E133" s="63" t="s">
        <v>840</v>
      </c>
      <c r="F133" s="63" t="s">
        <v>841</v>
      </c>
      <c r="G133" s="63" t="s">
        <v>842</v>
      </c>
      <c r="H133" s="63" t="s">
        <v>843</v>
      </c>
      <c r="I133" s="63" t="s">
        <v>844</v>
      </c>
      <c r="J133" s="63" t="s">
        <v>845</v>
      </c>
      <c r="K133" s="63" t="s">
        <v>846</v>
      </c>
      <c r="L133" s="63" t="s">
        <v>847</v>
      </c>
      <c r="M133" s="63" t="s">
        <v>848</v>
      </c>
      <c r="N133" s="63" t="s">
        <v>849</v>
      </c>
      <c r="O133" s="63" t="s">
        <v>850</v>
      </c>
      <c r="P133" s="63" t="s">
        <v>6</v>
      </c>
      <c r="Q133" s="142" t="s">
        <v>851</v>
      </c>
      <c r="R133" s="149" t="s">
        <v>852</v>
      </c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62"/>
      <c r="AX133" s="62"/>
      <c r="AY133" s="62"/>
      <c r="AZ133" s="62"/>
      <c r="BA133" s="62"/>
      <c r="BB133" s="62"/>
      <c r="BC133" s="62"/>
      <c r="BD133" s="62"/>
      <c r="BE133" s="62"/>
      <c r="BF133" s="62"/>
      <c r="BG133" s="62"/>
      <c r="BH133" s="62"/>
      <c r="BI133" s="62"/>
      <c r="BJ133" s="62"/>
      <c r="BK133" s="62"/>
      <c r="BL133" s="62"/>
      <c r="BM133" s="62"/>
      <c r="BN133" s="62"/>
      <c r="BO133" s="62"/>
      <c r="BP133" s="62"/>
      <c r="BQ133" s="62"/>
      <c r="BR133" s="62"/>
      <c r="BS133" s="62"/>
      <c r="BT133" s="62"/>
      <c r="BU133" s="62"/>
      <c r="BV133" s="62"/>
      <c r="BW133" s="62"/>
      <c r="BX133" s="62"/>
      <c r="BY133" s="62"/>
      <c r="BZ133" s="62"/>
      <c r="CA133" s="62"/>
      <c r="CB133" s="62"/>
      <c r="CC133" s="62"/>
      <c r="CD133" s="62"/>
      <c r="CE133" s="62"/>
      <c r="CF133" s="62"/>
      <c r="CG133" s="62"/>
      <c r="CH133" s="62"/>
      <c r="CI133" s="62"/>
      <c r="CJ133" s="62"/>
      <c r="CK133" s="62"/>
      <c r="CL133" s="62"/>
      <c r="CM133" s="62"/>
      <c r="CN133" s="62"/>
      <c r="CO133" s="62"/>
      <c r="CP133" s="62"/>
      <c r="CQ133" s="62"/>
      <c r="CR133" s="62"/>
      <c r="CS133" s="62"/>
      <c r="CT133" s="62"/>
      <c r="CU133" s="62"/>
      <c r="CV133" s="62"/>
      <c r="CW133" s="62"/>
      <c r="CX133" s="62"/>
      <c r="CY133" s="62"/>
      <c r="CZ133" s="62"/>
      <c r="DA133" s="62"/>
      <c r="DB133" s="62"/>
      <c r="DC133" s="62"/>
      <c r="DD133" s="62"/>
      <c r="DE133" s="62"/>
      <c r="DF133" s="62"/>
      <c r="DG133" s="62"/>
      <c r="DH133" s="62"/>
      <c r="DI133" s="62"/>
      <c r="DJ133" s="62"/>
      <c r="DK133" s="62"/>
      <c r="DL133" s="62"/>
      <c r="DM133" s="62"/>
      <c r="DN133" s="62"/>
      <c r="DO133" s="62"/>
      <c r="DP133" s="62"/>
      <c r="DQ133" s="62"/>
      <c r="DR133" s="62"/>
      <c r="DS133" s="62"/>
      <c r="DT133" s="62"/>
      <c r="DU133" s="62"/>
      <c r="DV133" s="62"/>
      <c r="DW133" s="62"/>
      <c r="DX133" s="62"/>
      <c r="DY133" s="62"/>
      <c r="DZ133" s="62"/>
      <c r="EA133" s="62"/>
      <c r="EB133" s="62"/>
      <c r="EC133" s="62"/>
      <c r="ED133" s="62"/>
      <c r="EE133" s="62"/>
    </row>
    <row r="134" ht="6.75" customHeight="1" spans="1:135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103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62"/>
      <c r="AX134" s="62"/>
      <c r="AY134" s="62"/>
      <c r="AZ134" s="62"/>
      <c r="BA134" s="62"/>
      <c r="BB134" s="62"/>
      <c r="BC134" s="62"/>
      <c r="BD134" s="62"/>
      <c r="BE134" s="62"/>
      <c r="BF134" s="62"/>
      <c r="BG134" s="62"/>
      <c r="BH134" s="62"/>
      <c r="BI134" s="62"/>
      <c r="BJ134" s="62"/>
      <c r="BK134" s="62"/>
      <c r="BL134" s="62"/>
      <c r="BM134" s="62"/>
      <c r="BN134" s="62"/>
      <c r="BO134" s="62"/>
      <c r="BP134" s="62"/>
      <c r="BQ134" s="62"/>
      <c r="BR134" s="62"/>
      <c r="BS134" s="62"/>
      <c r="BT134" s="62"/>
      <c r="BU134" s="62"/>
      <c r="BV134" s="62"/>
      <c r="BW134" s="62"/>
      <c r="BX134" s="62"/>
      <c r="BY134" s="62"/>
      <c r="BZ134" s="62"/>
      <c r="CA134" s="62"/>
      <c r="CB134" s="62"/>
      <c r="CC134" s="62"/>
      <c r="CD134" s="62"/>
      <c r="CE134" s="62"/>
      <c r="CF134" s="62"/>
      <c r="CG134" s="62"/>
      <c r="CH134" s="62"/>
      <c r="CI134" s="62"/>
      <c r="CJ134" s="62"/>
      <c r="CK134" s="62"/>
      <c r="CL134" s="62"/>
      <c r="CM134" s="62"/>
      <c r="CN134" s="62"/>
      <c r="CO134" s="62"/>
      <c r="CP134" s="62"/>
      <c r="CQ134" s="62"/>
      <c r="CR134" s="62"/>
      <c r="CS134" s="62"/>
      <c r="CT134" s="62"/>
      <c r="CU134" s="62"/>
      <c r="CV134" s="62"/>
      <c r="CW134" s="62"/>
      <c r="CX134" s="62"/>
      <c r="CY134" s="62"/>
      <c r="CZ134" s="62"/>
      <c r="DA134" s="62"/>
      <c r="DB134" s="62"/>
      <c r="DC134" s="62"/>
      <c r="DD134" s="62"/>
      <c r="DE134" s="62"/>
      <c r="DF134" s="62"/>
      <c r="DG134" s="62"/>
      <c r="DH134" s="62"/>
      <c r="DI134" s="62"/>
      <c r="DJ134" s="62"/>
      <c r="DK134" s="62"/>
      <c r="DL134" s="62"/>
      <c r="DM134" s="62"/>
      <c r="DN134" s="62"/>
      <c r="DO134" s="62"/>
      <c r="DP134" s="62"/>
      <c r="DQ134" s="62"/>
      <c r="DR134" s="62"/>
      <c r="DS134" s="62"/>
      <c r="DT134" s="62"/>
      <c r="DU134" s="62"/>
      <c r="DV134" s="62"/>
      <c r="DW134" s="62"/>
      <c r="DX134" s="62"/>
      <c r="DY134" s="62"/>
      <c r="DZ134" s="62"/>
      <c r="EA134" s="62"/>
      <c r="EB134" s="62"/>
      <c r="EC134" s="62"/>
      <c r="ED134" s="62"/>
      <c r="EE134" s="62"/>
    </row>
    <row r="135" ht="19.5" hidden="1" customHeight="1" spans="1:135">
      <c r="A135" s="65">
        <v>1</v>
      </c>
      <c r="B135" s="66" t="s">
        <v>647</v>
      </c>
      <c r="C135" s="66"/>
      <c r="D135" s="67">
        <v>4.433</v>
      </c>
      <c r="E135" s="67">
        <v>5.623</v>
      </c>
      <c r="F135" s="67">
        <v>5.033</v>
      </c>
      <c r="G135" s="67"/>
      <c r="H135" s="67"/>
      <c r="I135" s="67"/>
      <c r="J135" s="67"/>
      <c r="K135" s="67"/>
      <c r="L135" s="67"/>
      <c r="M135" s="67"/>
      <c r="N135" s="67"/>
      <c r="O135" s="67"/>
      <c r="P135" s="130">
        <f t="shared" ref="P135:P139" si="33">SUM(D135:O135)</f>
        <v>15.089</v>
      </c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62"/>
      <c r="AX135" s="62"/>
      <c r="AY135" s="62"/>
      <c r="AZ135" s="62"/>
      <c r="BA135" s="62"/>
      <c r="BB135" s="62"/>
      <c r="BC135" s="62"/>
      <c r="BD135" s="62"/>
      <c r="BE135" s="62"/>
      <c r="BF135" s="62"/>
      <c r="BG135" s="62"/>
      <c r="BH135" s="62"/>
      <c r="BI135" s="62"/>
      <c r="BJ135" s="62"/>
      <c r="BK135" s="62"/>
      <c r="BL135" s="62"/>
      <c r="BM135" s="62"/>
      <c r="BN135" s="62"/>
      <c r="BO135" s="62"/>
      <c r="BP135" s="62"/>
      <c r="BQ135" s="62"/>
      <c r="BR135" s="62"/>
      <c r="BS135" s="62"/>
      <c r="BT135" s="62"/>
      <c r="BU135" s="62"/>
      <c r="BV135" s="62"/>
      <c r="BW135" s="62"/>
      <c r="BX135" s="62"/>
      <c r="BY135" s="62"/>
      <c r="BZ135" s="62"/>
      <c r="CA135" s="62"/>
      <c r="CB135" s="62"/>
      <c r="CC135" s="62"/>
      <c r="CD135" s="62"/>
      <c r="CE135" s="62"/>
      <c r="CF135" s="62"/>
      <c r="CG135" s="62"/>
      <c r="CH135" s="62"/>
      <c r="CI135" s="62"/>
      <c r="CJ135" s="62"/>
      <c r="CK135" s="62"/>
      <c r="CL135" s="62"/>
      <c r="CM135" s="62"/>
      <c r="CN135" s="62"/>
      <c r="CO135" s="62"/>
      <c r="CP135" s="62"/>
      <c r="CQ135" s="62"/>
      <c r="CR135" s="62"/>
      <c r="CS135" s="62"/>
      <c r="CT135" s="62"/>
      <c r="CU135" s="62"/>
      <c r="CV135" s="62"/>
      <c r="CW135" s="62"/>
      <c r="CX135" s="62"/>
      <c r="CY135" s="62"/>
      <c r="CZ135" s="62"/>
      <c r="DA135" s="62"/>
      <c r="DB135" s="62"/>
      <c r="DC135" s="62"/>
      <c r="DD135" s="62"/>
      <c r="DE135" s="62"/>
      <c r="DF135" s="62"/>
      <c r="DG135" s="62"/>
      <c r="DH135" s="62"/>
      <c r="DI135" s="62"/>
      <c r="DJ135" s="62"/>
      <c r="DK135" s="62"/>
      <c r="DL135" s="62"/>
      <c r="DM135" s="62"/>
      <c r="DN135" s="62"/>
      <c r="DO135" s="62"/>
      <c r="DP135" s="62"/>
      <c r="DQ135" s="62"/>
      <c r="DR135" s="62"/>
      <c r="DS135" s="62"/>
      <c r="DT135" s="62"/>
      <c r="DU135" s="62"/>
      <c r="DV135" s="62"/>
      <c r="DW135" s="62"/>
      <c r="DX135" s="62"/>
      <c r="DY135" s="62"/>
      <c r="DZ135" s="62"/>
      <c r="EA135" s="62"/>
      <c r="EB135" s="62"/>
      <c r="EC135" s="62"/>
      <c r="ED135" s="62"/>
      <c r="EE135" s="62"/>
    </row>
    <row r="136" ht="19.5" hidden="1" customHeight="1" spans="1:135">
      <c r="A136" s="65">
        <v>2</v>
      </c>
      <c r="B136" s="66" t="s">
        <v>645</v>
      </c>
      <c r="C136" s="68"/>
      <c r="D136" s="69">
        <v>2.909</v>
      </c>
      <c r="E136" s="67">
        <v>6.029</v>
      </c>
      <c r="F136" s="67">
        <v>5.845</v>
      </c>
      <c r="G136" s="67"/>
      <c r="H136" s="67"/>
      <c r="I136" s="67"/>
      <c r="J136" s="67"/>
      <c r="K136" s="67"/>
      <c r="L136" s="67"/>
      <c r="M136" s="67"/>
      <c r="N136" s="67"/>
      <c r="O136" s="67"/>
      <c r="P136" s="130">
        <f t="shared" si="33"/>
        <v>14.783</v>
      </c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62"/>
      <c r="AX136" s="62"/>
      <c r="AY136" s="62"/>
      <c r="AZ136" s="62"/>
      <c r="BA136" s="62"/>
      <c r="BB136" s="62"/>
      <c r="BC136" s="62"/>
      <c r="BD136" s="62"/>
      <c r="BE136" s="62"/>
      <c r="BF136" s="62"/>
      <c r="BG136" s="62"/>
      <c r="BH136" s="62"/>
      <c r="BI136" s="62"/>
      <c r="BJ136" s="62"/>
      <c r="BK136" s="62"/>
      <c r="BL136" s="62"/>
      <c r="BM136" s="62"/>
      <c r="BN136" s="62"/>
      <c r="BO136" s="62"/>
      <c r="BP136" s="62"/>
      <c r="BQ136" s="62"/>
      <c r="BR136" s="62"/>
      <c r="BS136" s="62"/>
      <c r="BT136" s="62"/>
      <c r="BU136" s="62"/>
      <c r="BV136" s="62"/>
      <c r="BW136" s="62"/>
      <c r="BX136" s="62"/>
      <c r="BY136" s="62"/>
      <c r="BZ136" s="62"/>
      <c r="CA136" s="62"/>
      <c r="CB136" s="62"/>
      <c r="CC136" s="62"/>
      <c r="CD136" s="62"/>
      <c r="CE136" s="62"/>
      <c r="CF136" s="62"/>
      <c r="CG136" s="62"/>
      <c r="CH136" s="62"/>
      <c r="CI136" s="62"/>
      <c r="CJ136" s="62"/>
      <c r="CK136" s="62"/>
      <c r="CL136" s="62"/>
      <c r="CM136" s="62"/>
      <c r="CN136" s="62"/>
      <c r="CO136" s="62"/>
      <c r="CP136" s="62"/>
      <c r="CQ136" s="62"/>
      <c r="CR136" s="62"/>
      <c r="CS136" s="62"/>
      <c r="CT136" s="62"/>
      <c r="CU136" s="62"/>
      <c r="CV136" s="62"/>
      <c r="CW136" s="62"/>
      <c r="CX136" s="62"/>
      <c r="CY136" s="62"/>
      <c r="CZ136" s="62"/>
      <c r="DA136" s="62"/>
      <c r="DB136" s="62"/>
      <c r="DC136" s="62"/>
      <c r="DD136" s="62"/>
      <c r="DE136" s="62"/>
      <c r="DF136" s="62"/>
      <c r="DG136" s="62"/>
      <c r="DH136" s="62"/>
      <c r="DI136" s="62"/>
      <c r="DJ136" s="62"/>
      <c r="DK136" s="62"/>
      <c r="DL136" s="62"/>
      <c r="DM136" s="62"/>
      <c r="DN136" s="62"/>
      <c r="DO136" s="62"/>
      <c r="DP136" s="62"/>
      <c r="DQ136" s="62"/>
      <c r="DR136" s="62"/>
      <c r="DS136" s="62"/>
      <c r="DT136" s="62"/>
      <c r="DU136" s="62"/>
      <c r="DV136" s="62"/>
      <c r="DW136" s="62"/>
      <c r="DX136" s="62"/>
      <c r="DY136" s="62"/>
      <c r="DZ136" s="62"/>
      <c r="EA136" s="62"/>
      <c r="EB136" s="62"/>
      <c r="EC136" s="62"/>
      <c r="ED136" s="62"/>
      <c r="EE136" s="62"/>
    </row>
    <row r="137" ht="19.5" hidden="1" customHeight="1" spans="1:135">
      <c r="A137" s="65">
        <v>3</v>
      </c>
      <c r="B137" s="66" t="s">
        <v>643</v>
      </c>
      <c r="C137" s="68"/>
      <c r="D137" s="69">
        <v>4.34</v>
      </c>
      <c r="E137" s="67">
        <v>5.686</v>
      </c>
      <c r="F137" s="67">
        <v>4.824</v>
      </c>
      <c r="G137" s="67"/>
      <c r="H137" s="67"/>
      <c r="I137" s="67"/>
      <c r="J137" s="67"/>
      <c r="K137" s="67"/>
      <c r="L137" s="67"/>
      <c r="M137" s="67"/>
      <c r="N137" s="67"/>
      <c r="O137" s="67"/>
      <c r="P137" s="130">
        <f t="shared" si="33"/>
        <v>14.85</v>
      </c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62"/>
      <c r="AX137" s="62"/>
      <c r="AY137" s="62"/>
      <c r="AZ137" s="62"/>
      <c r="BA137" s="62"/>
      <c r="BB137" s="62"/>
      <c r="BC137" s="62"/>
      <c r="BD137" s="62"/>
      <c r="BE137" s="62"/>
      <c r="BF137" s="62"/>
      <c r="BG137" s="62"/>
      <c r="BH137" s="62"/>
      <c r="BI137" s="62"/>
      <c r="BJ137" s="62"/>
      <c r="BK137" s="62"/>
      <c r="BL137" s="62"/>
      <c r="BM137" s="62"/>
      <c r="BN137" s="62"/>
      <c r="BO137" s="62"/>
      <c r="BP137" s="62"/>
      <c r="BQ137" s="62"/>
      <c r="BR137" s="62"/>
      <c r="BS137" s="62"/>
      <c r="BT137" s="62"/>
      <c r="BU137" s="62"/>
      <c r="BV137" s="62"/>
      <c r="BW137" s="62"/>
      <c r="BX137" s="62"/>
      <c r="BY137" s="62"/>
      <c r="BZ137" s="62"/>
      <c r="CA137" s="62"/>
      <c r="CB137" s="62"/>
      <c r="CC137" s="62"/>
      <c r="CD137" s="62"/>
      <c r="CE137" s="62"/>
      <c r="CF137" s="62"/>
      <c r="CG137" s="62"/>
      <c r="CH137" s="62"/>
      <c r="CI137" s="62"/>
      <c r="CJ137" s="62"/>
      <c r="CK137" s="62"/>
      <c r="CL137" s="62"/>
      <c r="CM137" s="62"/>
      <c r="CN137" s="62"/>
      <c r="CO137" s="62"/>
      <c r="CP137" s="62"/>
      <c r="CQ137" s="62"/>
      <c r="CR137" s="62"/>
      <c r="CS137" s="62"/>
      <c r="CT137" s="62"/>
      <c r="CU137" s="62"/>
      <c r="CV137" s="62"/>
      <c r="CW137" s="62"/>
      <c r="CX137" s="62"/>
      <c r="CY137" s="62"/>
      <c r="CZ137" s="62"/>
      <c r="DA137" s="62"/>
      <c r="DB137" s="62"/>
      <c r="DC137" s="62"/>
      <c r="DD137" s="62"/>
      <c r="DE137" s="62"/>
      <c r="DF137" s="62"/>
      <c r="DG137" s="62"/>
      <c r="DH137" s="62"/>
      <c r="DI137" s="62"/>
      <c r="DJ137" s="62"/>
      <c r="DK137" s="62"/>
      <c r="DL137" s="62"/>
      <c r="DM137" s="62"/>
      <c r="DN137" s="62"/>
      <c r="DO137" s="62"/>
      <c r="DP137" s="62"/>
      <c r="DQ137" s="62"/>
      <c r="DR137" s="62"/>
      <c r="DS137" s="62"/>
      <c r="DT137" s="62"/>
      <c r="DU137" s="62"/>
      <c r="DV137" s="62"/>
      <c r="DW137" s="62"/>
      <c r="DX137" s="62"/>
      <c r="DY137" s="62"/>
      <c r="DZ137" s="62"/>
      <c r="EA137" s="62"/>
      <c r="EB137" s="62"/>
      <c r="EC137" s="62"/>
      <c r="ED137" s="62"/>
      <c r="EE137" s="62"/>
    </row>
    <row r="138" ht="19.5" hidden="1" customHeight="1" spans="1:135">
      <c r="A138" s="65">
        <v>4</v>
      </c>
      <c r="B138" s="66" t="s">
        <v>639</v>
      </c>
      <c r="C138" s="68"/>
      <c r="D138" s="69">
        <v>7.072</v>
      </c>
      <c r="E138" s="67">
        <v>8.983</v>
      </c>
      <c r="F138" s="67">
        <v>9.373</v>
      </c>
      <c r="G138" s="67"/>
      <c r="H138" s="67"/>
      <c r="I138" s="67"/>
      <c r="J138" s="67"/>
      <c r="K138" s="67"/>
      <c r="L138" s="67"/>
      <c r="M138" s="67"/>
      <c r="N138" s="67"/>
      <c r="O138" s="67"/>
      <c r="P138" s="130">
        <f t="shared" si="33"/>
        <v>25.428</v>
      </c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62"/>
      <c r="AX138" s="62"/>
      <c r="AY138" s="62"/>
      <c r="AZ138" s="62"/>
      <c r="BA138" s="62"/>
      <c r="BB138" s="62"/>
      <c r="BC138" s="62"/>
      <c r="BD138" s="62"/>
      <c r="BE138" s="62"/>
      <c r="BF138" s="62"/>
      <c r="BG138" s="62"/>
      <c r="BH138" s="62"/>
      <c r="BI138" s="62"/>
      <c r="BJ138" s="62"/>
      <c r="BK138" s="62"/>
      <c r="BL138" s="62"/>
      <c r="BM138" s="62"/>
      <c r="BN138" s="62"/>
      <c r="BO138" s="62"/>
      <c r="BP138" s="62"/>
      <c r="BQ138" s="62"/>
      <c r="BR138" s="62"/>
      <c r="BS138" s="62"/>
      <c r="BT138" s="62"/>
      <c r="BU138" s="62"/>
      <c r="BV138" s="62"/>
      <c r="BW138" s="62"/>
      <c r="BX138" s="62"/>
      <c r="BY138" s="62"/>
      <c r="BZ138" s="62"/>
      <c r="CA138" s="62"/>
      <c r="CB138" s="62"/>
      <c r="CC138" s="62"/>
      <c r="CD138" s="62"/>
      <c r="CE138" s="62"/>
      <c r="CF138" s="62"/>
      <c r="CG138" s="62"/>
      <c r="CH138" s="62"/>
      <c r="CI138" s="62"/>
      <c r="CJ138" s="62"/>
      <c r="CK138" s="62"/>
      <c r="CL138" s="62"/>
      <c r="CM138" s="62"/>
      <c r="CN138" s="62"/>
      <c r="CO138" s="62"/>
      <c r="CP138" s="62"/>
      <c r="CQ138" s="62"/>
      <c r="CR138" s="62"/>
      <c r="CS138" s="62"/>
      <c r="CT138" s="62"/>
      <c r="CU138" s="62"/>
      <c r="CV138" s="62"/>
      <c r="CW138" s="62"/>
      <c r="CX138" s="62"/>
      <c r="CY138" s="62"/>
      <c r="CZ138" s="62"/>
      <c r="DA138" s="62"/>
      <c r="DB138" s="62"/>
      <c r="DC138" s="62"/>
      <c r="DD138" s="62"/>
      <c r="DE138" s="62"/>
      <c r="DF138" s="62"/>
      <c r="DG138" s="62"/>
      <c r="DH138" s="62"/>
      <c r="DI138" s="62"/>
      <c r="DJ138" s="62"/>
      <c r="DK138" s="62"/>
      <c r="DL138" s="62"/>
      <c r="DM138" s="62"/>
      <c r="DN138" s="62"/>
      <c r="DO138" s="62"/>
      <c r="DP138" s="62"/>
      <c r="DQ138" s="62"/>
      <c r="DR138" s="62"/>
      <c r="DS138" s="62"/>
      <c r="DT138" s="62"/>
      <c r="DU138" s="62"/>
      <c r="DV138" s="62"/>
      <c r="DW138" s="62"/>
      <c r="DX138" s="62"/>
      <c r="DY138" s="62"/>
      <c r="DZ138" s="62"/>
      <c r="EA138" s="62"/>
      <c r="EB138" s="62"/>
      <c r="EC138" s="62"/>
      <c r="ED138" s="62"/>
      <c r="EE138" s="62"/>
    </row>
    <row r="139" ht="19.5" hidden="1" customHeight="1" spans="1:135">
      <c r="A139" s="65">
        <v>5</v>
      </c>
      <c r="B139" s="66" t="s">
        <v>641</v>
      </c>
      <c r="C139" s="68"/>
      <c r="D139" s="69">
        <v>4.711</v>
      </c>
      <c r="E139" s="67">
        <v>6.476</v>
      </c>
      <c r="F139" s="67">
        <v>6.129</v>
      </c>
      <c r="G139" s="67"/>
      <c r="H139" s="67"/>
      <c r="I139" s="67"/>
      <c r="J139" s="67"/>
      <c r="K139" s="67"/>
      <c r="L139" s="67"/>
      <c r="M139" s="67"/>
      <c r="N139" s="67"/>
      <c r="O139" s="67"/>
      <c r="P139" s="130">
        <f t="shared" si="33"/>
        <v>17.316</v>
      </c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62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  <c r="BH139" s="62"/>
      <c r="BI139" s="62"/>
      <c r="BJ139" s="62"/>
      <c r="BK139" s="62"/>
      <c r="BL139" s="62"/>
      <c r="BM139" s="62"/>
      <c r="BN139" s="62"/>
      <c r="BO139" s="62"/>
      <c r="BP139" s="62"/>
      <c r="BQ139" s="62"/>
      <c r="BR139" s="62"/>
      <c r="BS139" s="62"/>
      <c r="BT139" s="62"/>
      <c r="BU139" s="62"/>
      <c r="BV139" s="62"/>
      <c r="BW139" s="62"/>
      <c r="BX139" s="62"/>
      <c r="BY139" s="62"/>
      <c r="BZ139" s="62"/>
      <c r="CA139" s="62"/>
      <c r="CB139" s="62"/>
      <c r="CC139" s="62"/>
      <c r="CD139" s="62"/>
      <c r="CE139" s="62"/>
      <c r="CF139" s="62"/>
      <c r="CG139" s="62"/>
      <c r="CH139" s="62"/>
      <c r="CI139" s="62"/>
      <c r="CJ139" s="62"/>
      <c r="CK139" s="62"/>
      <c r="CL139" s="62"/>
      <c r="CM139" s="62"/>
      <c r="CN139" s="62"/>
      <c r="CO139" s="62"/>
      <c r="CP139" s="62"/>
      <c r="CQ139" s="62"/>
      <c r="CR139" s="62"/>
      <c r="CS139" s="62"/>
      <c r="CT139" s="62"/>
      <c r="CU139" s="62"/>
      <c r="CV139" s="62"/>
      <c r="CW139" s="62"/>
      <c r="CX139" s="62"/>
      <c r="CY139" s="62"/>
      <c r="CZ139" s="62"/>
      <c r="DA139" s="62"/>
      <c r="DB139" s="62"/>
      <c r="DC139" s="62"/>
      <c r="DD139" s="62"/>
      <c r="DE139" s="62"/>
      <c r="DF139" s="62"/>
      <c r="DG139" s="62"/>
      <c r="DH139" s="62"/>
      <c r="DI139" s="62"/>
      <c r="DJ139" s="62"/>
      <c r="DK139" s="62"/>
      <c r="DL139" s="62"/>
      <c r="DM139" s="62"/>
      <c r="DN139" s="62"/>
      <c r="DO139" s="62"/>
      <c r="DP139" s="62"/>
      <c r="DQ139" s="62"/>
      <c r="DR139" s="62"/>
      <c r="DS139" s="62"/>
      <c r="DT139" s="62"/>
      <c r="DU139" s="62"/>
      <c r="DV139" s="62"/>
      <c r="DW139" s="62"/>
      <c r="DX139" s="62"/>
      <c r="DY139" s="62"/>
      <c r="DZ139" s="62"/>
      <c r="EA139" s="62"/>
      <c r="EB139" s="62"/>
      <c r="EC139" s="62"/>
      <c r="ED139" s="62"/>
      <c r="EE139" s="62"/>
    </row>
    <row r="140" ht="19.5" hidden="1" customHeight="1" spans="1:135">
      <c r="A140" s="74" t="s">
        <v>377</v>
      </c>
      <c r="B140" s="35"/>
      <c r="C140" s="82"/>
      <c r="D140" s="133">
        <f t="shared" ref="D140:P140" si="34">SUM(D135:D139)</f>
        <v>23.465</v>
      </c>
      <c r="E140" s="133">
        <f t="shared" si="34"/>
        <v>32.797</v>
      </c>
      <c r="F140" s="133">
        <f t="shared" si="34"/>
        <v>31.204</v>
      </c>
      <c r="G140" s="133">
        <f t="shared" si="34"/>
        <v>0</v>
      </c>
      <c r="H140" s="133">
        <f t="shared" si="34"/>
        <v>0</v>
      </c>
      <c r="I140" s="133">
        <f t="shared" si="34"/>
        <v>0</v>
      </c>
      <c r="J140" s="133">
        <f t="shared" si="34"/>
        <v>0</v>
      </c>
      <c r="K140" s="133">
        <f t="shared" si="34"/>
        <v>0</v>
      </c>
      <c r="L140" s="133">
        <f t="shared" si="34"/>
        <v>0</v>
      </c>
      <c r="M140" s="133">
        <f t="shared" si="34"/>
        <v>0</v>
      </c>
      <c r="N140" s="133">
        <f t="shared" si="34"/>
        <v>0</v>
      </c>
      <c r="O140" s="133">
        <f t="shared" si="34"/>
        <v>0</v>
      </c>
      <c r="P140" s="71">
        <f t="shared" si="34"/>
        <v>87.466</v>
      </c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  <c r="AX140" s="89"/>
      <c r="AY140" s="89"/>
      <c r="AZ140" s="89"/>
      <c r="BA140" s="89"/>
      <c r="BB140" s="89"/>
      <c r="BC140" s="89"/>
      <c r="BD140" s="89"/>
      <c r="BE140" s="89"/>
      <c r="BF140" s="89"/>
      <c r="BG140" s="89"/>
      <c r="BH140" s="89"/>
      <c r="BI140" s="89"/>
      <c r="BJ140" s="89"/>
      <c r="BK140" s="89"/>
      <c r="BL140" s="89"/>
      <c r="BM140" s="89"/>
      <c r="BN140" s="89"/>
      <c r="BO140" s="89"/>
      <c r="BP140" s="89"/>
      <c r="BQ140" s="89"/>
      <c r="BR140" s="89"/>
      <c r="BS140" s="89"/>
      <c r="BT140" s="89"/>
      <c r="BU140" s="89"/>
      <c r="BV140" s="89"/>
      <c r="BW140" s="89"/>
      <c r="BX140" s="89"/>
      <c r="BY140" s="89"/>
      <c r="BZ140" s="89"/>
      <c r="CA140" s="89"/>
      <c r="CB140" s="89"/>
      <c r="CC140" s="89"/>
      <c r="CD140" s="89"/>
      <c r="CE140" s="89"/>
      <c r="CF140" s="89"/>
      <c r="CG140" s="89"/>
      <c r="CH140" s="89"/>
      <c r="CI140" s="89"/>
      <c r="CJ140" s="89"/>
      <c r="CK140" s="89"/>
      <c r="CL140" s="89"/>
      <c r="CM140" s="89"/>
      <c r="CN140" s="89"/>
      <c r="CO140" s="89"/>
      <c r="CP140" s="89"/>
      <c r="CQ140" s="89"/>
      <c r="CR140" s="89"/>
      <c r="CS140" s="89"/>
      <c r="CT140" s="89"/>
      <c r="CU140" s="89"/>
      <c r="CV140" s="89"/>
      <c r="CW140" s="89"/>
      <c r="CX140" s="89"/>
      <c r="CY140" s="89"/>
      <c r="CZ140" s="89"/>
      <c r="DA140" s="89"/>
      <c r="DB140" s="89"/>
      <c r="DC140" s="89"/>
      <c r="DD140" s="89"/>
      <c r="DE140" s="89"/>
      <c r="DF140" s="89"/>
      <c r="DG140" s="89"/>
      <c r="DH140" s="89"/>
      <c r="DI140" s="89"/>
      <c r="DJ140" s="89"/>
      <c r="DK140" s="89"/>
      <c r="DL140" s="89"/>
      <c r="DM140" s="89"/>
      <c r="DN140" s="89"/>
      <c r="DO140" s="89"/>
      <c r="DP140" s="89"/>
      <c r="DQ140" s="89"/>
      <c r="DR140" s="89"/>
      <c r="DS140" s="89"/>
      <c r="DT140" s="89"/>
      <c r="DU140" s="89"/>
      <c r="DV140" s="89"/>
      <c r="DW140" s="89"/>
      <c r="DX140" s="89"/>
      <c r="DY140" s="89"/>
      <c r="DZ140" s="89"/>
      <c r="EA140" s="89"/>
      <c r="EB140" s="89"/>
      <c r="EC140" s="89"/>
      <c r="ED140" s="89"/>
      <c r="EE140" s="89"/>
    </row>
    <row r="141" ht="19.5" customHeight="1" spans="1:135">
      <c r="A141" s="65">
        <v>1</v>
      </c>
      <c r="B141" s="66" t="s">
        <v>640</v>
      </c>
      <c r="C141" s="68"/>
      <c r="D141" s="69">
        <v>4.599</v>
      </c>
      <c r="E141" s="67">
        <v>5.083</v>
      </c>
      <c r="F141" s="67">
        <v>4.35523464646</v>
      </c>
      <c r="G141" s="67">
        <v>4.642</v>
      </c>
      <c r="H141" s="67">
        <v>4.781</v>
      </c>
      <c r="I141" s="67">
        <v>4.323</v>
      </c>
      <c r="J141" s="67">
        <v>4.66</v>
      </c>
      <c r="K141" s="67">
        <v>4.597</v>
      </c>
      <c r="L141" s="67">
        <v>2.932</v>
      </c>
      <c r="M141" s="67">
        <v>2.973</v>
      </c>
      <c r="N141" s="67">
        <v>3.467</v>
      </c>
      <c r="O141" s="67">
        <v>3.37798833178</v>
      </c>
      <c r="P141" s="130">
        <f t="shared" ref="P141:P145" si="35">SUM(D141:O141)</f>
        <v>49.79022297824</v>
      </c>
      <c r="Q141" s="79">
        <f t="shared" ref="Q141:Q146" si="36">O141-O122</f>
        <v>0.0579883317800003</v>
      </c>
      <c r="R141" s="79">
        <f t="shared" ref="R141:R146" si="37">O141-N141</f>
        <v>-0.08901166822</v>
      </c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  <c r="BI141" s="62"/>
      <c r="BJ141" s="62"/>
      <c r="BK141" s="62"/>
      <c r="BL141" s="62"/>
      <c r="BM141" s="62"/>
      <c r="BN141" s="62"/>
      <c r="BO141" s="62"/>
      <c r="BP141" s="62"/>
      <c r="BQ141" s="62"/>
      <c r="BR141" s="62"/>
      <c r="BS141" s="62"/>
      <c r="BT141" s="62"/>
      <c r="BU141" s="62"/>
      <c r="BV141" s="62"/>
      <c r="BW141" s="62"/>
      <c r="BX141" s="62"/>
      <c r="BY141" s="62"/>
      <c r="BZ141" s="62"/>
      <c r="CA141" s="62"/>
      <c r="CB141" s="62"/>
      <c r="CC141" s="62"/>
      <c r="CD141" s="62"/>
      <c r="CE141" s="62"/>
      <c r="CF141" s="62"/>
      <c r="CG141" s="62"/>
      <c r="CH141" s="62"/>
      <c r="CI141" s="62"/>
      <c r="CJ141" s="62"/>
      <c r="CK141" s="62"/>
      <c r="CL141" s="62"/>
      <c r="CM141" s="62"/>
      <c r="CN141" s="62"/>
      <c r="CO141" s="62"/>
      <c r="CP141" s="62"/>
      <c r="CQ141" s="62"/>
      <c r="CR141" s="62"/>
      <c r="CS141" s="62"/>
      <c r="CT141" s="62"/>
      <c r="CU141" s="62"/>
      <c r="CV141" s="62"/>
      <c r="CW141" s="62"/>
      <c r="CX141" s="62"/>
      <c r="CY141" s="62"/>
      <c r="CZ141" s="62"/>
      <c r="DA141" s="62"/>
      <c r="DB141" s="62"/>
      <c r="DC141" s="62"/>
      <c r="DD141" s="62"/>
      <c r="DE141" s="62"/>
      <c r="DF141" s="62"/>
      <c r="DG141" s="62"/>
      <c r="DH141" s="62"/>
      <c r="DI141" s="62"/>
      <c r="DJ141" s="62"/>
      <c r="DK141" s="62"/>
      <c r="DL141" s="62"/>
      <c r="DM141" s="62"/>
      <c r="DN141" s="62"/>
      <c r="DO141" s="62"/>
      <c r="DP141" s="62"/>
      <c r="DQ141" s="62"/>
      <c r="DR141" s="62"/>
      <c r="DS141" s="62"/>
      <c r="DT141" s="62"/>
      <c r="DU141" s="62"/>
      <c r="DV141" s="62"/>
      <c r="DW141" s="62"/>
      <c r="DX141" s="62"/>
      <c r="DY141" s="62"/>
      <c r="DZ141" s="62"/>
      <c r="EA141" s="62"/>
      <c r="EB141" s="62"/>
      <c r="EC141" s="62"/>
      <c r="ED141" s="62"/>
      <c r="EE141" s="62"/>
    </row>
    <row r="142" ht="19.5" customHeight="1" spans="1:135">
      <c r="A142" s="65">
        <v>2</v>
      </c>
      <c r="B142" s="66" t="s">
        <v>648</v>
      </c>
      <c r="C142" s="68"/>
      <c r="D142" s="69">
        <v>2.288</v>
      </c>
      <c r="E142" s="67">
        <v>3.305</v>
      </c>
      <c r="F142" s="67">
        <v>2.812402852025</v>
      </c>
      <c r="G142" s="67">
        <v>3.183</v>
      </c>
      <c r="H142" s="67">
        <v>3.114</v>
      </c>
      <c r="I142" s="67">
        <v>2.962</v>
      </c>
      <c r="J142" s="67">
        <v>3.226</v>
      </c>
      <c r="K142" s="67">
        <v>2.994</v>
      </c>
      <c r="L142" s="67">
        <v>1.852</v>
      </c>
      <c r="M142" s="67">
        <v>1.87</v>
      </c>
      <c r="N142" s="67">
        <v>1.91</v>
      </c>
      <c r="O142" s="67">
        <v>1.842</v>
      </c>
      <c r="P142" s="130">
        <f t="shared" si="35"/>
        <v>31.358402852025</v>
      </c>
      <c r="Q142" s="79">
        <f t="shared" si="36"/>
        <v>-0.016</v>
      </c>
      <c r="R142" s="79">
        <f t="shared" si="37"/>
        <v>-0.0679999999999998</v>
      </c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62"/>
      <c r="AX142" s="62"/>
      <c r="AY142" s="62"/>
      <c r="AZ142" s="62"/>
      <c r="BA142" s="62"/>
      <c r="BB142" s="62"/>
      <c r="BC142" s="62"/>
      <c r="BD142" s="62"/>
      <c r="BE142" s="62"/>
      <c r="BF142" s="62"/>
      <c r="BG142" s="62"/>
      <c r="BH142" s="62"/>
      <c r="BI142" s="62"/>
      <c r="BJ142" s="62"/>
      <c r="BK142" s="62"/>
      <c r="BL142" s="62"/>
      <c r="BM142" s="62"/>
      <c r="BN142" s="62"/>
      <c r="BO142" s="62"/>
      <c r="BP142" s="62"/>
      <c r="BQ142" s="62"/>
      <c r="BR142" s="62"/>
      <c r="BS142" s="62"/>
      <c r="BT142" s="62"/>
      <c r="BU142" s="62"/>
      <c r="BV142" s="62"/>
      <c r="BW142" s="62"/>
      <c r="BX142" s="62"/>
      <c r="BY142" s="62"/>
      <c r="BZ142" s="62"/>
      <c r="CA142" s="62"/>
      <c r="CB142" s="62"/>
      <c r="CC142" s="62"/>
      <c r="CD142" s="62"/>
      <c r="CE142" s="62"/>
      <c r="CF142" s="62"/>
      <c r="CG142" s="62"/>
      <c r="CH142" s="62"/>
      <c r="CI142" s="62"/>
      <c r="CJ142" s="62"/>
      <c r="CK142" s="62"/>
      <c r="CL142" s="62"/>
      <c r="CM142" s="62"/>
      <c r="CN142" s="62"/>
      <c r="CO142" s="62"/>
      <c r="CP142" s="62"/>
      <c r="CQ142" s="62"/>
      <c r="CR142" s="62"/>
      <c r="CS142" s="62"/>
      <c r="CT142" s="62"/>
      <c r="CU142" s="62"/>
      <c r="CV142" s="62"/>
      <c r="CW142" s="62"/>
      <c r="CX142" s="62"/>
      <c r="CY142" s="62"/>
      <c r="CZ142" s="62"/>
      <c r="DA142" s="62"/>
      <c r="DB142" s="62"/>
      <c r="DC142" s="62"/>
      <c r="DD142" s="62"/>
      <c r="DE142" s="62"/>
      <c r="DF142" s="62"/>
      <c r="DG142" s="62"/>
      <c r="DH142" s="62"/>
      <c r="DI142" s="62"/>
      <c r="DJ142" s="62"/>
      <c r="DK142" s="62"/>
      <c r="DL142" s="62"/>
      <c r="DM142" s="62"/>
      <c r="DN142" s="62"/>
      <c r="DO142" s="62"/>
      <c r="DP142" s="62"/>
      <c r="DQ142" s="62"/>
      <c r="DR142" s="62"/>
      <c r="DS142" s="62"/>
      <c r="DT142" s="62"/>
      <c r="DU142" s="62"/>
      <c r="DV142" s="62"/>
      <c r="DW142" s="62"/>
      <c r="DX142" s="62"/>
      <c r="DY142" s="62"/>
      <c r="DZ142" s="62"/>
      <c r="EA142" s="62"/>
      <c r="EB142" s="62"/>
      <c r="EC142" s="62"/>
      <c r="ED142" s="62"/>
      <c r="EE142" s="62"/>
    </row>
    <row r="143" ht="19.5" customHeight="1" spans="1:135">
      <c r="A143" s="65">
        <v>3</v>
      </c>
      <c r="B143" s="66" t="s">
        <v>644</v>
      </c>
      <c r="C143" s="68"/>
      <c r="D143" s="69">
        <v>2.37</v>
      </c>
      <c r="E143" s="67">
        <v>2.758</v>
      </c>
      <c r="F143" s="67">
        <v>2.18657387018</v>
      </c>
      <c r="G143" s="67">
        <v>2.341</v>
      </c>
      <c r="H143" s="67">
        <v>2.356</v>
      </c>
      <c r="I143" s="67">
        <v>2.159</v>
      </c>
      <c r="J143" s="67">
        <v>2.445</v>
      </c>
      <c r="K143" s="67">
        <v>2.382</v>
      </c>
      <c r="L143" s="67">
        <v>1.503</v>
      </c>
      <c r="M143" s="67">
        <v>1.516</v>
      </c>
      <c r="N143" s="67">
        <v>1.763</v>
      </c>
      <c r="O143" s="67">
        <v>1.676</v>
      </c>
      <c r="P143" s="130">
        <f t="shared" si="35"/>
        <v>25.45557387018</v>
      </c>
      <c r="Q143" s="79">
        <f t="shared" si="36"/>
        <v>-0.115</v>
      </c>
      <c r="R143" s="79">
        <f t="shared" si="37"/>
        <v>-0.087</v>
      </c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62"/>
      <c r="AX143" s="62"/>
      <c r="AY143" s="62"/>
      <c r="AZ143" s="62"/>
      <c r="BA143" s="62"/>
      <c r="BB143" s="62"/>
      <c r="BC143" s="62"/>
      <c r="BD143" s="62"/>
      <c r="BE143" s="62"/>
      <c r="BF143" s="62"/>
      <c r="BG143" s="62"/>
      <c r="BH143" s="62"/>
      <c r="BI143" s="62"/>
      <c r="BJ143" s="62"/>
      <c r="BK143" s="62"/>
      <c r="BL143" s="62"/>
      <c r="BM143" s="62"/>
      <c r="BN143" s="62"/>
      <c r="BO143" s="62"/>
      <c r="BP143" s="62"/>
      <c r="BQ143" s="62"/>
      <c r="BR143" s="62"/>
      <c r="BS143" s="62"/>
      <c r="BT143" s="62"/>
      <c r="BU143" s="62"/>
      <c r="BV143" s="62"/>
      <c r="BW143" s="62"/>
      <c r="BX143" s="62"/>
      <c r="BY143" s="62"/>
      <c r="BZ143" s="62"/>
      <c r="CA143" s="62"/>
      <c r="CB143" s="62"/>
      <c r="CC143" s="62"/>
      <c r="CD143" s="62"/>
      <c r="CE143" s="62"/>
      <c r="CF143" s="62"/>
      <c r="CG143" s="62"/>
      <c r="CH143" s="62"/>
      <c r="CI143" s="62"/>
      <c r="CJ143" s="62"/>
      <c r="CK143" s="62"/>
      <c r="CL143" s="62"/>
      <c r="CM143" s="62"/>
      <c r="CN143" s="62"/>
      <c r="CO143" s="62"/>
      <c r="CP143" s="62"/>
      <c r="CQ143" s="62"/>
      <c r="CR143" s="62"/>
      <c r="CS143" s="62"/>
      <c r="CT143" s="62"/>
      <c r="CU143" s="62"/>
      <c r="CV143" s="62"/>
      <c r="CW143" s="62"/>
      <c r="CX143" s="62"/>
      <c r="CY143" s="62"/>
      <c r="CZ143" s="62"/>
      <c r="DA143" s="62"/>
      <c r="DB143" s="62"/>
      <c r="DC143" s="62"/>
      <c r="DD143" s="62"/>
      <c r="DE143" s="62"/>
      <c r="DF143" s="62"/>
      <c r="DG143" s="62"/>
      <c r="DH143" s="62"/>
      <c r="DI143" s="62"/>
      <c r="DJ143" s="62"/>
      <c r="DK143" s="62"/>
      <c r="DL143" s="62"/>
      <c r="DM143" s="62"/>
      <c r="DN143" s="62"/>
      <c r="DO143" s="62"/>
      <c r="DP143" s="62"/>
      <c r="DQ143" s="62"/>
      <c r="DR143" s="62"/>
      <c r="DS143" s="62"/>
      <c r="DT143" s="62"/>
      <c r="DU143" s="62"/>
      <c r="DV143" s="62"/>
      <c r="DW143" s="62"/>
      <c r="DX143" s="62"/>
      <c r="DY143" s="62"/>
      <c r="DZ143" s="62"/>
      <c r="EA143" s="62"/>
      <c r="EB143" s="62"/>
      <c r="EC143" s="62"/>
      <c r="ED143" s="62"/>
      <c r="EE143" s="62"/>
    </row>
    <row r="144" ht="19.5" customHeight="1" spans="1:135">
      <c r="A144" s="65">
        <v>4</v>
      </c>
      <c r="B144" s="66" t="s">
        <v>646</v>
      </c>
      <c r="C144" s="68"/>
      <c r="D144" s="69">
        <v>5.012</v>
      </c>
      <c r="E144" s="67">
        <v>6.231</v>
      </c>
      <c r="F144" s="67">
        <v>4.30086788756</v>
      </c>
      <c r="G144" s="67">
        <v>4.56</v>
      </c>
      <c r="H144" s="67">
        <v>4.322</v>
      </c>
      <c r="I144" s="67">
        <v>4.298</v>
      </c>
      <c r="J144" s="67">
        <v>4.423</v>
      </c>
      <c r="K144" s="67">
        <v>4.593</v>
      </c>
      <c r="L144" s="67">
        <v>2.962</v>
      </c>
      <c r="M144" s="67">
        <v>2.906</v>
      </c>
      <c r="N144" s="67">
        <v>3.631</v>
      </c>
      <c r="O144" s="67">
        <v>3.838</v>
      </c>
      <c r="P144" s="130">
        <f t="shared" si="35"/>
        <v>51.07686788756</v>
      </c>
      <c r="Q144" s="79">
        <f t="shared" si="36"/>
        <v>0.128</v>
      </c>
      <c r="R144" s="79">
        <f t="shared" si="37"/>
        <v>0.207</v>
      </c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62"/>
      <c r="AX144" s="62"/>
      <c r="AY144" s="62"/>
      <c r="AZ144" s="62"/>
      <c r="BA144" s="62"/>
      <c r="BB144" s="62"/>
      <c r="BC144" s="62"/>
      <c r="BD144" s="62"/>
      <c r="BE144" s="62"/>
      <c r="BF144" s="62"/>
      <c r="BG144" s="62"/>
      <c r="BH144" s="62"/>
      <c r="BI144" s="62"/>
      <c r="BJ144" s="62"/>
      <c r="BK144" s="62"/>
      <c r="BL144" s="62"/>
      <c r="BM144" s="62"/>
      <c r="BN144" s="62"/>
      <c r="BO144" s="62"/>
      <c r="BP144" s="62"/>
      <c r="BQ144" s="62"/>
      <c r="BR144" s="62"/>
      <c r="BS144" s="62"/>
      <c r="BT144" s="62"/>
      <c r="BU144" s="62"/>
      <c r="BV144" s="62"/>
      <c r="BW144" s="62"/>
      <c r="BX144" s="62"/>
      <c r="BY144" s="62"/>
      <c r="BZ144" s="62"/>
      <c r="CA144" s="62"/>
      <c r="CB144" s="62"/>
      <c r="CC144" s="62"/>
      <c r="CD144" s="62"/>
      <c r="CE144" s="62"/>
      <c r="CF144" s="62"/>
      <c r="CG144" s="62"/>
      <c r="CH144" s="62"/>
      <c r="CI144" s="62"/>
      <c r="CJ144" s="62"/>
      <c r="CK144" s="62"/>
      <c r="CL144" s="62"/>
      <c r="CM144" s="62"/>
      <c r="CN144" s="62"/>
      <c r="CO144" s="62"/>
      <c r="CP144" s="62"/>
      <c r="CQ144" s="62"/>
      <c r="CR144" s="62"/>
      <c r="CS144" s="62"/>
      <c r="CT144" s="62"/>
      <c r="CU144" s="62"/>
      <c r="CV144" s="62"/>
      <c r="CW144" s="62"/>
      <c r="CX144" s="62"/>
      <c r="CY144" s="62"/>
      <c r="CZ144" s="62"/>
      <c r="DA144" s="62"/>
      <c r="DB144" s="62"/>
      <c r="DC144" s="62"/>
      <c r="DD144" s="62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62"/>
      <c r="EA144" s="62"/>
      <c r="EB144" s="62"/>
      <c r="EC144" s="62"/>
      <c r="ED144" s="62"/>
      <c r="EE144" s="62"/>
    </row>
    <row r="145" ht="19.5" customHeight="1" spans="1:135">
      <c r="A145" s="65">
        <v>5</v>
      </c>
      <c r="B145" s="66" t="s">
        <v>642</v>
      </c>
      <c r="C145" s="68"/>
      <c r="D145" s="69">
        <v>5.351</v>
      </c>
      <c r="E145" s="67">
        <v>6.871</v>
      </c>
      <c r="F145" s="67">
        <v>6.5197999028</v>
      </c>
      <c r="G145" s="67">
        <v>6.559</v>
      </c>
      <c r="H145" s="67">
        <v>6.313</v>
      </c>
      <c r="I145" s="67">
        <v>6.291</v>
      </c>
      <c r="J145" s="67">
        <v>6.597</v>
      </c>
      <c r="K145" s="67">
        <v>6.551</v>
      </c>
      <c r="L145" s="67">
        <v>3.942</v>
      </c>
      <c r="M145" s="67">
        <v>3.776</v>
      </c>
      <c r="N145" s="67">
        <v>4.265</v>
      </c>
      <c r="O145" s="67">
        <v>3.60434084787</v>
      </c>
      <c r="P145" s="130">
        <f t="shared" si="35"/>
        <v>66.64014075067</v>
      </c>
      <c r="Q145" s="79">
        <f t="shared" si="36"/>
        <v>-0.36765915213</v>
      </c>
      <c r="R145" s="79">
        <f t="shared" si="37"/>
        <v>-0.66065915213</v>
      </c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  <c r="BD145" s="62"/>
      <c r="BE145" s="62"/>
      <c r="BF145" s="62"/>
      <c r="BG145" s="62"/>
      <c r="BH145" s="62"/>
      <c r="BI145" s="62"/>
      <c r="BJ145" s="62"/>
      <c r="BK145" s="62"/>
      <c r="BL145" s="62"/>
      <c r="BM145" s="62"/>
      <c r="BN145" s="62"/>
      <c r="BO145" s="62"/>
      <c r="BP145" s="62"/>
      <c r="BQ145" s="62"/>
      <c r="BR145" s="62"/>
      <c r="BS145" s="62"/>
      <c r="BT145" s="62"/>
      <c r="BU145" s="62"/>
      <c r="BV145" s="62"/>
      <c r="BW145" s="62"/>
      <c r="BX145" s="62"/>
      <c r="BY145" s="62"/>
      <c r="BZ145" s="62"/>
      <c r="CA145" s="62"/>
      <c r="CB145" s="62"/>
      <c r="CC145" s="62"/>
      <c r="CD145" s="62"/>
      <c r="CE145" s="62"/>
      <c r="CF145" s="62"/>
      <c r="CG145" s="62"/>
      <c r="CH145" s="62"/>
      <c r="CI145" s="62"/>
      <c r="CJ145" s="62"/>
      <c r="CK145" s="62"/>
      <c r="CL145" s="62"/>
      <c r="CM145" s="62"/>
      <c r="CN145" s="62"/>
      <c r="CO145" s="62"/>
      <c r="CP145" s="62"/>
      <c r="CQ145" s="62"/>
      <c r="CR145" s="62"/>
      <c r="CS145" s="62"/>
      <c r="CT145" s="62"/>
      <c r="CU145" s="62"/>
      <c r="CV145" s="62"/>
      <c r="CW145" s="62"/>
      <c r="CX145" s="62"/>
      <c r="CY145" s="62"/>
      <c r="CZ145" s="62"/>
      <c r="DA145" s="62"/>
      <c r="DB145" s="62"/>
      <c r="DC145" s="62"/>
      <c r="DD145" s="62"/>
      <c r="DE145" s="62"/>
      <c r="DF145" s="62"/>
      <c r="DG145" s="62"/>
      <c r="DH145" s="62"/>
      <c r="DI145" s="62"/>
      <c r="DJ145" s="62"/>
      <c r="DK145" s="62"/>
      <c r="DL145" s="62"/>
      <c r="DM145" s="62"/>
      <c r="DN145" s="62"/>
      <c r="DO145" s="62"/>
      <c r="DP145" s="62"/>
      <c r="DQ145" s="62"/>
      <c r="DR145" s="62"/>
      <c r="DS145" s="62"/>
      <c r="DT145" s="62"/>
      <c r="DU145" s="62"/>
      <c r="DV145" s="62"/>
      <c r="DW145" s="62"/>
      <c r="DX145" s="62"/>
      <c r="DY145" s="62"/>
      <c r="DZ145" s="62"/>
      <c r="EA145" s="62"/>
      <c r="EB145" s="62"/>
      <c r="EC145" s="62"/>
      <c r="ED145" s="62"/>
      <c r="EE145" s="62"/>
    </row>
    <row r="146" ht="19.5" customHeight="1" spans="1:135">
      <c r="A146" s="74" t="s">
        <v>19</v>
      </c>
      <c r="B146" s="35"/>
      <c r="C146" s="82"/>
      <c r="D146" s="133">
        <f t="shared" ref="D146:P146" si="38">SUM(D141:D145)</f>
        <v>19.62</v>
      </c>
      <c r="E146" s="133">
        <f t="shared" si="38"/>
        <v>24.248</v>
      </c>
      <c r="F146" s="133">
        <f t="shared" si="38"/>
        <v>20.174879159025</v>
      </c>
      <c r="G146" s="133">
        <f t="shared" si="38"/>
        <v>21.285</v>
      </c>
      <c r="H146" s="133">
        <f t="shared" si="38"/>
        <v>20.886</v>
      </c>
      <c r="I146" s="133">
        <f t="shared" si="38"/>
        <v>20.033</v>
      </c>
      <c r="J146" s="133">
        <f t="shared" si="38"/>
        <v>21.351</v>
      </c>
      <c r="K146" s="133">
        <f t="shared" si="38"/>
        <v>21.117</v>
      </c>
      <c r="L146" s="133">
        <f t="shared" si="38"/>
        <v>13.191</v>
      </c>
      <c r="M146" s="133">
        <f t="shared" si="38"/>
        <v>13.041</v>
      </c>
      <c r="N146" s="133">
        <f t="shared" si="38"/>
        <v>15.036</v>
      </c>
      <c r="O146" s="133">
        <f t="shared" si="38"/>
        <v>14.33832917965</v>
      </c>
      <c r="P146" s="71">
        <f t="shared" si="38"/>
        <v>224.321208338675</v>
      </c>
      <c r="Q146" s="79">
        <f t="shared" si="36"/>
        <v>-0.312670820349997</v>
      </c>
      <c r="R146" s="79">
        <f t="shared" si="37"/>
        <v>-0.697670820349996</v>
      </c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  <c r="AX146" s="89"/>
      <c r="AY146" s="89"/>
      <c r="AZ146" s="89"/>
      <c r="BA146" s="89"/>
      <c r="BB146" s="89"/>
      <c r="BC146" s="89"/>
      <c r="BD146" s="89"/>
      <c r="BE146" s="89"/>
      <c r="BF146" s="89"/>
      <c r="BG146" s="89"/>
      <c r="BH146" s="89"/>
      <c r="BI146" s="89"/>
      <c r="BJ146" s="89"/>
      <c r="BK146" s="89"/>
      <c r="BL146" s="89"/>
      <c r="BM146" s="89"/>
      <c r="BN146" s="89"/>
      <c r="BO146" s="89"/>
      <c r="BP146" s="89"/>
      <c r="BQ146" s="89"/>
      <c r="BR146" s="89"/>
      <c r="BS146" s="89"/>
      <c r="BT146" s="89"/>
      <c r="BU146" s="89"/>
      <c r="BV146" s="89"/>
      <c r="BW146" s="89"/>
      <c r="BX146" s="89"/>
      <c r="BY146" s="89"/>
      <c r="BZ146" s="89"/>
      <c r="CA146" s="89"/>
      <c r="CB146" s="89"/>
      <c r="CC146" s="89"/>
      <c r="CD146" s="89"/>
      <c r="CE146" s="89"/>
      <c r="CF146" s="89"/>
      <c r="CG146" s="89"/>
      <c r="CH146" s="89"/>
      <c r="CI146" s="89"/>
      <c r="CJ146" s="89"/>
      <c r="CK146" s="89"/>
      <c r="CL146" s="89"/>
      <c r="CM146" s="89"/>
      <c r="CN146" s="89"/>
      <c r="CO146" s="89"/>
      <c r="CP146" s="89"/>
      <c r="CQ146" s="89"/>
      <c r="CR146" s="89"/>
      <c r="CS146" s="89"/>
      <c r="CT146" s="89"/>
      <c r="CU146" s="89"/>
      <c r="CV146" s="89"/>
      <c r="CW146" s="89"/>
      <c r="CX146" s="89"/>
      <c r="CY146" s="89"/>
      <c r="CZ146" s="89"/>
      <c r="DA146" s="89"/>
      <c r="DB146" s="89"/>
      <c r="DC146" s="89"/>
      <c r="DD146" s="89"/>
      <c r="DE146" s="89"/>
      <c r="DF146" s="89"/>
      <c r="DG146" s="89"/>
      <c r="DH146" s="89"/>
      <c r="DI146" s="89"/>
      <c r="DJ146" s="89"/>
      <c r="DK146" s="89"/>
      <c r="DL146" s="89"/>
      <c r="DM146" s="89"/>
      <c r="DN146" s="89"/>
      <c r="DO146" s="89"/>
      <c r="DP146" s="89"/>
      <c r="DQ146" s="89"/>
      <c r="DR146" s="89"/>
      <c r="DS146" s="89"/>
      <c r="DT146" s="89"/>
      <c r="DU146" s="89"/>
      <c r="DV146" s="89"/>
      <c r="DW146" s="89"/>
      <c r="DX146" s="89"/>
      <c r="DY146" s="89"/>
      <c r="DZ146" s="89"/>
      <c r="EA146" s="89"/>
      <c r="EB146" s="89"/>
      <c r="EC146" s="89"/>
      <c r="ED146" s="89"/>
      <c r="EE146" s="89"/>
    </row>
    <row r="147" ht="18" hidden="1" customHeight="1" spans="1:135">
      <c r="A147" s="74" t="s">
        <v>6</v>
      </c>
      <c r="B147" s="35"/>
      <c r="C147" s="75"/>
      <c r="D147" s="71">
        <f t="shared" ref="D147:P147" si="39">D140+D146</f>
        <v>43.085</v>
      </c>
      <c r="E147" s="71">
        <f t="shared" si="39"/>
        <v>57.045</v>
      </c>
      <c r="F147" s="71">
        <f t="shared" si="39"/>
        <v>51.378879159025</v>
      </c>
      <c r="G147" s="71">
        <f t="shared" si="39"/>
        <v>21.285</v>
      </c>
      <c r="H147" s="71">
        <f t="shared" si="39"/>
        <v>20.886</v>
      </c>
      <c r="I147" s="71">
        <f t="shared" si="39"/>
        <v>20.033</v>
      </c>
      <c r="J147" s="71">
        <f t="shared" si="39"/>
        <v>21.351</v>
      </c>
      <c r="K147" s="71">
        <f t="shared" si="39"/>
        <v>21.117</v>
      </c>
      <c r="L147" s="71">
        <f t="shared" si="39"/>
        <v>13.191</v>
      </c>
      <c r="M147" s="71">
        <f t="shared" si="39"/>
        <v>13.041</v>
      </c>
      <c r="N147" s="71">
        <f t="shared" si="39"/>
        <v>15.036</v>
      </c>
      <c r="O147" s="71">
        <f t="shared" si="39"/>
        <v>14.33832917965</v>
      </c>
      <c r="P147" s="71">
        <f t="shared" si="39"/>
        <v>311.787208338675</v>
      </c>
      <c r="Q147" s="79">
        <f>J147-J128</f>
        <v>1.275</v>
      </c>
      <c r="R147" s="79">
        <f>J147-I147</f>
        <v>1.318</v>
      </c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62"/>
      <c r="AX147" s="62"/>
      <c r="AY147" s="62"/>
      <c r="AZ147" s="62"/>
      <c r="BA147" s="62"/>
      <c r="BB147" s="62"/>
      <c r="BC147" s="62"/>
      <c r="BD147" s="62"/>
      <c r="BE147" s="62"/>
      <c r="BF147" s="62"/>
      <c r="BG147" s="62"/>
      <c r="BH147" s="62"/>
      <c r="BI147" s="62"/>
      <c r="BJ147" s="62"/>
      <c r="BK147" s="62"/>
      <c r="BL147" s="62"/>
      <c r="BM147" s="62"/>
      <c r="BN147" s="62"/>
      <c r="BO147" s="62"/>
      <c r="BP147" s="62"/>
      <c r="BQ147" s="62"/>
      <c r="BR147" s="62"/>
      <c r="BS147" s="62"/>
      <c r="BT147" s="62"/>
      <c r="BU147" s="62"/>
      <c r="BV147" s="62"/>
      <c r="BW147" s="62"/>
      <c r="BX147" s="62"/>
      <c r="BY147" s="62"/>
      <c r="BZ147" s="62"/>
      <c r="CA147" s="62"/>
      <c r="CB147" s="62"/>
      <c r="CC147" s="62"/>
      <c r="CD147" s="62"/>
      <c r="CE147" s="62"/>
      <c r="CF147" s="62"/>
      <c r="CG147" s="62"/>
      <c r="CH147" s="62"/>
      <c r="CI147" s="62"/>
      <c r="CJ147" s="62"/>
      <c r="CK147" s="62"/>
      <c r="CL147" s="62"/>
      <c r="CM147" s="62"/>
      <c r="CN147" s="62"/>
      <c r="CO147" s="62"/>
      <c r="CP147" s="62"/>
      <c r="CQ147" s="62"/>
      <c r="CR147" s="62"/>
      <c r="CS147" s="62"/>
      <c r="CT147" s="62"/>
      <c r="CU147" s="62"/>
      <c r="CV147" s="62"/>
      <c r="CW147" s="62"/>
      <c r="CX147" s="62"/>
      <c r="CY147" s="62"/>
      <c r="CZ147" s="62"/>
      <c r="DA147" s="62"/>
      <c r="DB147" s="62"/>
      <c r="DC147" s="62"/>
      <c r="DD147" s="62"/>
      <c r="DE147" s="62"/>
      <c r="DF147" s="62"/>
      <c r="DG147" s="62"/>
      <c r="DH147" s="62"/>
      <c r="DI147" s="62"/>
      <c r="DJ147" s="62"/>
      <c r="DK147" s="62"/>
      <c r="DL147" s="62"/>
      <c r="DM147" s="62"/>
      <c r="DN147" s="62"/>
      <c r="DO147" s="62"/>
      <c r="DP147" s="62"/>
      <c r="DQ147" s="62"/>
      <c r="DR147" s="62"/>
      <c r="DS147" s="62"/>
      <c r="DT147" s="62"/>
      <c r="DU147" s="62"/>
      <c r="DV147" s="62"/>
      <c r="DW147" s="62"/>
      <c r="DX147" s="62"/>
      <c r="DY147" s="62"/>
      <c r="DZ147" s="62"/>
      <c r="EA147" s="62"/>
      <c r="EB147" s="62"/>
      <c r="EC147" s="62"/>
      <c r="ED147" s="62"/>
      <c r="EE147" s="62"/>
    </row>
    <row r="148" ht="25.5" customHeight="1" spans="1:135">
      <c r="A148" s="187" t="s">
        <v>837</v>
      </c>
      <c r="B148" s="85"/>
      <c r="C148" s="142"/>
      <c r="D148" s="188">
        <f t="shared" ref="D148:O148" si="40">D146-D127</f>
        <v>0.923000000000002</v>
      </c>
      <c r="E148" s="188">
        <f t="shared" si="40"/>
        <v>6.645</v>
      </c>
      <c r="F148" s="188">
        <f t="shared" si="40"/>
        <v>-1.407120840975</v>
      </c>
      <c r="G148" s="188">
        <f t="shared" si="40"/>
        <v>0.280000000000001</v>
      </c>
      <c r="H148" s="188">
        <f t="shared" si="40"/>
        <v>1.721</v>
      </c>
      <c r="I148" s="188">
        <f t="shared" si="40"/>
        <v>-0.647999999999996</v>
      </c>
      <c r="J148" s="188">
        <f t="shared" si="40"/>
        <v>1.275</v>
      </c>
      <c r="K148" s="188">
        <f t="shared" si="40"/>
        <v>1.932</v>
      </c>
      <c r="L148" s="188">
        <f t="shared" si="40"/>
        <v>0.263</v>
      </c>
      <c r="M148" s="188">
        <f t="shared" si="40"/>
        <v>0.683289285599999</v>
      </c>
      <c r="N148" s="188">
        <f t="shared" si="40"/>
        <v>0.677999999999997</v>
      </c>
      <c r="O148" s="188">
        <f t="shared" si="40"/>
        <v>-0.312670820349997</v>
      </c>
      <c r="P148" s="194">
        <f>SUM(D148:O148)</f>
        <v>12.032497624275</v>
      </c>
      <c r="Q148" s="79"/>
      <c r="R148" s="79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62"/>
      <c r="AX148" s="62"/>
      <c r="AY148" s="62"/>
      <c r="AZ148" s="62"/>
      <c r="BA148" s="62"/>
      <c r="BB148" s="62"/>
      <c r="BC148" s="62"/>
      <c r="BD148" s="62"/>
      <c r="BE148" s="62"/>
      <c r="BF148" s="62"/>
      <c r="BG148" s="62"/>
      <c r="BH148" s="62"/>
      <c r="BI148" s="62"/>
      <c r="BJ148" s="62"/>
      <c r="BK148" s="62"/>
      <c r="BL148" s="62"/>
      <c r="BM148" s="62"/>
      <c r="BN148" s="62"/>
      <c r="BO148" s="62"/>
      <c r="BP148" s="62"/>
      <c r="BQ148" s="62"/>
      <c r="BR148" s="62"/>
      <c r="BS148" s="62"/>
      <c r="BT148" s="62"/>
      <c r="BU148" s="62"/>
      <c r="BV148" s="62"/>
      <c r="BW148" s="62"/>
      <c r="BX148" s="62"/>
      <c r="BY148" s="62"/>
      <c r="BZ148" s="62"/>
      <c r="CA148" s="62"/>
      <c r="CB148" s="62"/>
      <c r="CC148" s="62"/>
      <c r="CD148" s="62"/>
      <c r="CE148" s="62"/>
      <c r="CF148" s="62"/>
      <c r="CG148" s="62"/>
      <c r="CH148" s="62"/>
      <c r="CI148" s="62"/>
      <c r="CJ148" s="62"/>
      <c r="CK148" s="62"/>
      <c r="CL148" s="62"/>
      <c r="CM148" s="62"/>
      <c r="CN148" s="62"/>
      <c r="CO148" s="62"/>
      <c r="CP148" s="62"/>
      <c r="CQ148" s="62"/>
      <c r="CR148" s="62"/>
      <c r="CS148" s="62"/>
      <c r="CT148" s="62"/>
      <c r="CU148" s="62"/>
      <c r="CV148" s="62"/>
      <c r="CW148" s="62"/>
      <c r="CX148" s="62"/>
      <c r="CY148" s="62"/>
      <c r="CZ148" s="62"/>
      <c r="DA148" s="62"/>
      <c r="DB148" s="62"/>
      <c r="DC148" s="62"/>
      <c r="DD148" s="62"/>
      <c r="DE148" s="62"/>
      <c r="DF148" s="62"/>
      <c r="DG148" s="62"/>
      <c r="DH148" s="62"/>
      <c r="DI148" s="62"/>
      <c r="DJ148" s="62"/>
      <c r="DK148" s="62"/>
      <c r="DL148" s="62"/>
      <c r="DM148" s="62"/>
      <c r="DN148" s="62"/>
      <c r="DO148" s="62"/>
      <c r="DP148" s="62"/>
      <c r="DQ148" s="62"/>
      <c r="DR148" s="62"/>
      <c r="DS148" s="62"/>
      <c r="DT148" s="62"/>
      <c r="DU148" s="62"/>
      <c r="DV148" s="62"/>
      <c r="DW148" s="62"/>
      <c r="DX148" s="62"/>
      <c r="DY148" s="62"/>
      <c r="DZ148" s="62"/>
      <c r="EA148" s="62"/>
      <c r="EB148" s="62"/>
      <c r="EC148" s="62"/>
      <c r="ED148" s="62"/>
      <c r="EE148" s="62"/>
    </row>
    <row r="149" ht="25.5" customHeight="1" spans="1:135">
      <c r="A149" s="142"/>
      <c r="B149" s="142"/>
      <c r="C149" s="142"/>
      <c r="D149" s="188"/>
      <c r="E149" s="188"/>
      <c r="F149" s="188"/>
      <c r="G149" s="188"/>
      <c r="H149" s="188"/>
      <c r="I149" s="188"/>
      <c r="J149" s="188"/>
      <c r="K149" s="188"/>
      <c r="L149" s="188"/>
      <c r="M149" s="188"/>
      <c r="N149" s="188"/>
      <c r="O149" s="188"/>
      <c r="P149" s="103"/>
      <c r="Q149" s="79"/>
      <c r="R149" s="79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62"/>
      <c r="AX149" s="62"/>
      <c r="AY149" s="62"/>
      <c r="AZ149" s="62"/>
      <c r="BA149" s="62"/>
      <c r="BB149" s="62"/>
      <c r="BC149" s="62"/>
      <c r="BD149" s="62"/>
      <c r="BE149" s="62"/>
      <c r="BF149" s="62"/>
      <c r="BG149" s="62"/>
      <c r="BH149" s="62"/>
      <c r="BI149" s="62"/>
      <c r="BJ149" s="62"/>
      <c r="BK149" s="62"/>
      <c r="BL149" s="62"/>
      <c r="BM149" s="62"/>
      <c r="BN149" s="62"/>
      <c r="BO149" s="62"/>
      <c r="BP149" s="62"/>
      <c r="BQ149" s="62"/>
      <c r="BR149" s="62"/>
      <c r="BS149" s="62"/>
      <c r="BT149" s="62"/>
      <c r="BU149" s="62"/>
      <c r="BV149" s="62"/>
      <c r="BW149" s="62"/>
      <c r="BX149" s="62"/>
      <c r="BY149" s="62"/>
      <c r="BZ149" s="62"/>
      <c r="CA149" s="62"/>
      <c r="CB149" s="62"/>
      <c r="CC149" s="62"/>
      <c r="CD149" s="62"/>
      <c r="CE149" s="62"/>
      <c r="CF149" s="62"/>
      <c r="CG149" s="62"/>
      <c r="CH149" s="62"/>
      <c r="CI149" s="62"/>
      <c r="CJ149" s="62"/>
      <c r="CK149" s="62"/>
      <c r="CL149" s="62"/>
      <c r="CM149" s="62"/>
      <c r="CN149" s="62"/>
      <c r="CO149" s="62"/>
      <c r="CP149" s="62"/>
      <c r="CQ149" s="62"/>
      <c r="CR149" s="62"/>
      <c r="CS149" s="62"/>
      <c r="CT149" s="62"/>
      <c r="CU149" s="62"/>
      <c r="CV149" s="62"/>
      <c r="CW149" s="62"/>
      <c r="CX149" s="62"/>
      <c r="CY149" s="62"/>
      <c r="CZ149" s="62"/>
      <c r="DA149" s="62"/>
      <c r="DB149" s="62"/>
      <c r="DC149" s="62"/>
      <c r="DD149" s="62"/>
      <c r="DE149" s="62"/>
      <c r="DF149" s="62"/>
      <c r="DG149" s="62"/>
      <c r="DH149" s="62"/>
      <c r="DI149" s="62"/>
      <c r="DJ149" s="62"/>
      <c r="DK149" s="62"/>
      <c r="DL149" s="62"/>
      <c r="DM149" s="62"/>
      <c r="DN149" s="62"/>
      <c r="DO149" s="62"/>
      <c r="DP149" s="62"/>
      <c r="DQ149" s="62"/>
      <c r="DR149" s="62"/>
      <c r="DS149" s="62"/>
      <c r="DT149" s="62"/>
      <c r="DU149" s="62"/>
      <c r="DV149" s="62"/>
      <c r="DW149" s="62"/>
      <c r="DX149" s="62"/>
      <c r="DY149" s="62"/>
      <c r="DZ149" s="62"/>
      <c r="EA149" s="62"/>
      <c r="EB149" s="62"/>
      <c r="EC149" s="62"/>
      <c r="ED149" s="62"/>
      <c r="EE149" s="62"/>
    </row>
    <row r="150" ht="25.5" customHeight="1" spans="1:135">
      <c r="A150" s="61" t="s">
        <v>853</v>
      </c>
      <c r="Q150" s="79"/>
      <c r="R150" s="79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2"/>
      <c r="AU150" s="62"/>
      <c r="AV150" s="62"/>
      <c r="AW150" s="62"/>
      <c r="AX150" s="62"/>
      <c r="AY150" s="62"/>
      <c r="AZ150" s="62"/>
      <c r="BA150" s="62"/>
      <c r="BB150" s="62"/>
      <c r="BC150" s="62"/>
      <c r="BD150" s="62"/>
      <c r="BE150" s="62"/>
      <c r="BF150" s="62"/>
      <c r="BG150" s="62"/>
      <c r="BH150" s="62"/>
      <c r="BI150" s="62"/>
      <c r="BJ150" s="62"/>
      <c r="BK150" s="62"/>
      <c r="BL150" s="62"/>
      <c r="BM150" s="62"/>
      <c r="BN150" s="62"/>
      <c r="BO150" s="62"/>
      <c r="BP150" s="62"/>
      <c r="BQ150" s="62"/>
      <c r="BR150" s="62"/>
      <c r="BS150" s="62"/>
      <c r="BT150" s="62"/>
      <c r="BU150" s="62"/>
      <c r="BV150" s="62"/>
      <c r="BW150" s="62"/>
      <c r="BX150" s="62"/>
      <c r="BY150" s="62"/>
      <c r="BZ150" s="62"/>
      <c r="CA150" s="62"/>
      <c r="CB150" s="62"/>
      <c r="CC150" s="62"/>
      <c r="CD150" s="62"/>
      <c r="CE150" s="62"/>
      <c r="CF150" s="62"/>
      <c r="CG150" s="62"/>
      <c r="CH150" s="62"/>
      <c r="CI150" s="62"/>
      <c r="CJ150" s="62"/>
      <c r="CK150" s="62"/>
      <c r="CL150" s="62"/>
      <c r="CM150" s="62"/>
      <c r="CN150" s="62"/>
      <c r="CO150" s="62"/>
      <c r="CP150" s="62"/>
      <c r="CQ150" s="62"/>
      <c r="CR150" s="62"/>
      <c r="CS150" s="62"/>
      <c r="CT150" s="62"/>
      <c r="CU150" s="62"/>
      <c r="CV150" s="62"/>
      <c r="CW150" s="62"/>
      <c r="CX150" s="62"/>
      <c r="CY150" s="62"/>
      <c r="CZ150" s="62"/>
      <c r="DA150" s="62"/>
      <c r="DB150" s="62"/>
      <c r="DC150" s="62"/>
      <c r="DD150" s="62"/>
      <c r="DE150" s="62"/>
      <c r="DF150" s="62"/>
      <c r="DG150" s="62"/>
      <c r="DH150" s="62"/>
      <c r="DI150" s="62"/>
      <c r="DJ150" s="62"/>
      <c r="DK150" s="62"/>
      <c r="DL150" s="62"/>
      <c r="DM150" s="62"/>
      <c r="DN150" s="62"/>
      <c r="DO150" s="62"/>
      <c r="DP150" s="62"/>
      <c r="DQ150" s="62"/>
      <c r="DR150" s="62"/>
      <c r="DS150" s="62"/>
      <c r="DT150" s="62"/>
      <c r="DU150" s="62"/>
      <c r="DV150" s="62"/>
      <c r="DW150" s="62"/>
      <c r="DX150" s="62"/>
      <c r="DY150" s="62"/>
      <c r="DZ150" s="62"/>
      <c r="EA150" s="62"/>
      <c r="EB150" s="62"/>
      <c r="EC150" s="62"/>
      <c r="ED150" s="62"/>
      <c r="EE150" s="62"/>
    </row>
    <row r="151" ht="3.75" customHeight="1" spans="1:135">
      <c r="A151" s="142"/>
      <c r="B151" s="142"/>
      <c r="C151" s="142"/>
      <c r="D151" s="188"/>
      <c r="E151" s="188"/>
      <c r="F151" s="188"/>
      <c r="G151" s="188"/>
      <c r="H151" s="188"/>
      <c r="I151" s="188"/>
      <c r="J151" s="188"/>
      <c r="K151" s="188"/>
      <c r="L151" s="188"/>
      <c r="M151" s="188"/>
      <c r="N151" s="188"/>
      <c r="O151" s="188"/>
      <c r="P151" s="103"/>
      <c r="Q151" s="79"/>
      <c r="R151" s="79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62"/>
      <c r="AX151" s="62"/>
      <c r="AY151" s="62"/>
      <c r="AZ151" s="62"/>
      <c r="BA151" s="62"/>
      <c r="BB151" s="62"/>
      <c r="BC151" s="62"/>
      <c r="BD151" s="62"/>
      <c r="BE151" s="62"/>
      <c r="BF151" s="62"/>
      <c r="BG151" s="62"/>
      <c r="BH151" s="62"/>
      <c r="BI151" s="62"/>
      <c r="BJ151" s="62"/>
      <c r="BK151" s="62"/>
      <c r="BL151" s="62"/>
      <c r="BM151" s="62"/>
      <c r="BN151" s="62"/>
      <c r="BO151" s="62"/>
      <c r="BP151" s="62"/>
      <c r="BQ151" s="62"/>
      <c r="BR151" s="62"/>
      <c r="BS151" s="62"/>
      <c r="BT151" s="62"/>
      <c r="BU151" s="62"/>
      <c r="BV151" s="62"/>
      <c r="BW151" s="62"/>
      <c r="BX151" s="62"/>
      <c r="BY151" s="62"/>
      <c r="BZ151" s="62"/>
      <c r="CA151" s="62"/>
      <c r="CB151" s="62"/>
      <c r="CC151" s="62"/>
      <c r="CD151" s="62"/>
      <c r="CE151" s="62"/>
      <c r="CF151" s="62"/>
      <c r="CG151" s="62"/>
      <c r="CH151" s="62"/>
      <c r="CI151" s="62"/>
      <c r="CJ151" s="62"/>
      <c r="CK151" s="62"/>
      <c r="CL151" s="62"/>
      <c r="CM151" s="62"/>
      <c r="CN151" s="62"/>
      <c r="CO151" s="62"/>
      <c r="CP151" s="62"/>
      <c r="CQ151" s="62"/>
      <c r="CR151" s="62"/>
      <c r="CS151" s="62"/>
      <c r="CT151" s="62"/>
      <c r="CU151" s="62"/>
      <c r="CV151" s="62"/>
      <c r="CW151" s="62"/>
      <c r="CX151" s="62"/>
      <c r="CY151" s="62"/>
      <c r="CZ151" s="62"/>
      <c r="DA151" s="62"/>
      <c r="DB151" s="62"/>
      <c r="DC151" s="62"/>
      <c r="DD151" s="62"/>
      <c r="DE151" s="62"/>
      <c r="DF151" s="62"/>
      <c r="DG151" s="62"/>
      <c r="DH151" s="62"/>
      <c r="DI151" s="62"/>
      <c r="DJ151" s="62"/>
      <c r="DK151" s="62"/>
      <c r="DL151" s="62"/>
      <c r="DM151" s="62"/>
      <c r="DN151" s="62"/>
      <c r="DO151" s="62"/>
      <c r="DP151" s="62"/>
      <c r="DQ151" s="62"/>
      <c r="DR151" s="62"/>
      <c r="DS151" s="62"/>
      <c r="DT151" s="62"/>
      <c r="DU151" s="62"/>
      <c r="DV151" s="62"/>
      <c r="DW151" s="62"/>
      <c r="DX151" s="62"/>
      <c r="DY151" s="62"/>
      <c r="DZ151" s="62"/>
      <c r="EA151" s="62"/>
      <c r="EB151" s="62"/>
      <c r="EC151" s="62"/>
      <c r="ED151" s="62"/>
      <c r="EE151" s="62"/>
    </row>
    <row r="152" ht="42" customHeight="1" spans="1:135">
      <c r="A152" s="63" t="s">
        <v>628</v>
      </c>
      <c r="B152" s="64" t="s">
        <v>212</v>
      </c>
      <c r="C152" s="64"/>
      <c r="D152" s="63" t="s">
        <v>854</v>
      </c>
      <c r="E152" s="63" t="s">
        <v>855</v>
      </c>
      <c r="F152" s="63" t="s">
        <v>736</v>
      </c>
      <c r="G152" s="63" t="s">
        <v>737</v>
      </c>
      <c r="H152" s="63" t="s">
        <v>738</v>
      </c>
      <c r="I152" s="63" t="s">
        <v>739</v>
      </c>
      <c r="J152" s="63" t="s">
        <v>856</v>
      </c>
      <c r="K152" s="63" t="s">
        <v>741</v>
      </c>
      <c r="L152" s="63" t="s">
        <v>742</v>
      </c>
      <c r="M152" s="63" t="s">
        <v>743</v>
      </c>
      <c r="N152" s="63" t="s">
        <v>744</v>
      </c>
      <c r="O152" s="63" t="s">
        <v>745</v>
      </c>
      <c r="P152" s="63" t="s">
        <v>6</v>
      </c>
      <c r="Q152" s="142" t="s">
        <v>851</v>
      </c>
      <c r="R152" s="149" t="s">
        <v>852</v>
      </c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62"/>
      <c r="AX152" s="62"/>
      <c r="AY152" s="62"/>
      <c r="AZ152" s="62"/>
      <c r="BA152" s="62"/>
      <c r="BB152" s="62"/>
      <c r="BC152" s="62"/>
      <c r="BD152" s="62"/>
      <c r="BE152" s="62"/>
      <c r="BF152" s="62"/>
      <c r="BG152" s="62"/>
      <c r="BH152" s="62"/>
      <c r="BI152" s="62"/>
      <c r="BJ152" s="62"/>
      <c r="BK152" s="62"/>
      <c r="BL152" s="62"/>
      <c r="BM152" s="62"/>
      <c r="BN152" s="62"/>
      <c r="BO152" s="62"/>
      <c r="BP152" s="62"/>
      <c r="BQ152" s="62"/>
      <c r="BR152" s="62"/>
      <c r="BS152" s="62"/>
      <c r="BT152" s="62"/>
      <c r="BU152" s="62"/>
      <c r="BV152" s="62"/>
      <c r="BW152" s="62"/>
      <c r="BX152" s="62"/>
      <c r="BY152" s="62"/>
      <c r="BZ152" s="62"/>
      <c r="CA152" s="62"/>
      <c r="CB152" s="62"/>
      <c r="CC152" s="62"/>
      <c r="CD152" s="62"/>
      <c r="CE152" s="62"/>
      <c r="CF152" s="62"/>
      <c r="CG152" s="62"/>
      <c r="CH152" s="62"/>
      <c r="CI152" s="62"/>
      <c r="CJ152" s="62"/>
      <c r="CK152" s="62"/>
      <c r="CL152" s="62"/>
      <c r="CM152" s="62"/>
      <c r="CN152" s="62"/>
      <c r="CO152" s="62"/>
      <c r="CP152" s="62"/>
      <c r="CQ152" s="62"/>
      <c r="CR152" s="62"/>
      <c r="CS152" s="62"/>
      <c r="CT152" s="62"/>
      <c r="CU152" s="62"/>
      <c r="CV152" s="62"/>
      <c r="CW152" s="62"/>
      <c r="CX152" s="62"/>
      <c r="CY152" s="62"/>
      <c r="CZ152" s="62"/>
      <c r="DA152" s="62"/>
      <c r="DB152" s="62"/>
      <c r="DC152" s="62"/>
      <c r="DD152" s="62"/>
      <c r="DE152" s="62"/>
      <c r="DF152" s="62"/>
      <c r="DG152" s="62"/>
      <c r="DH152" s="62"/>
      <c r="DI152" s="62"/>
      <c r="DJ152" s="62"/>
      <c r="DK152" s="62"/>
      <c r="DL152" s="62"/>
      <c r="DM152" s="62"/>
      <c r="DN152" s="62"/>
      <c r="DO152" s="62"/>
      <c r="DP152" s="62"/>
      <c r="DQ152" s="62"/>
      <c r="DR152" s="62"/>
      <c r="DS152" s="62"/>
      <c r="DT152" s="62"/>
      <c r="DU152" s="62"/>
      <c r="DV152" s="62"/>
      <c r="DW152" s="62"/>
      <c r="DX152" s="62"/>
      <c r="DY152" s="62"/>
      <c r="DZ152" s="62"/>
      <c r="EA152" s="62"/>
      <c r="EB152" s="62"/>
      <c r="EC152" s="62"/>
      <c r="ED152" s="62"/>
      <c r="EE152" s="62"/>
    </row>
    <row r="153" ht="7.5" customHeight="1" spans="1:135">
      <c r="A153" s="142"/>
      <c r="B153" s="142"/>
      <c r="C153" s="142"/>
      <c r="D153" s="188"/>
      <c r="E153" s="188"/>
      <c r="F153" s="188"/>
      <c r="G153" s="188"/>
      <c r="H153" s="188"/>
      <c r="I153" s="188"/>
      <c r="J153" s="188"/>
      <c r="K153" s="188"/>
      <c r="L153" s="188"/>
      <c r="M153" s="188"/>
      <c r="N153" s="188"/>
      <c r="O153" s="188"/>
      <c r="P153" s="103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62"/>
      <c r="AX153" s="62"/>
      <c r="AY153" s="62"/>
      <c r="AZ153" s="62"/>
      <c r="BA153" s="62"/>
      <c r="BB153" s="62"/>
      <c r="BC153" s="62"/>
      <c r="BD153" s="62"/>
      <c r="BE153" s="62"/>
      <c r="BF153" s="62"/>
      <c r="BG153" s="62"/>
      <c r="BH153" s="62"/>
      <c r="BI153" s="62"/>
      <c r="BJ153" s="62"/>
      <c r="BK153" s="62"/>
      <c r="BL153" s="62"/>
      <c r="BM153" s="62"/>
      <c r="BN153" s="62"/>
      <c r="BO153" s="62"/>
      <c r="BP153" s="62"/>
      <c r="BQ153" s="62"/>
      <c r="BR153" s="62"/>
      <c r="BS153" s="62"/>
      <c r="BT153" s="62"/>
      <c r="BU153" s="62"/>
      <c r="BV153" s="62"/>
      <c r="BW153" s="62"/>
      <c r="BX153" s="62"/>
      <c r="BY153" s="62"/>
      <c r="BZ153" s="62"/>
      <c r="CA153" s="62"/>
      <c r="CB153" s="62"/>
      <c r="CC153" s="62"/>
      <c r="CD153" s="62"/>
      <c r="CE153" s="62"/>
      <c r="CF153" s="62"/>
      <c r="CG153" s="62"/>
      <c r="CH153" s="62"/>
      <c r="CI153" s="62"/>
      <c r="CJ153" s="62"/>
      <c r="CK153" s="62"/>
      <c r="CL153" s="62"/>
      <c r="CM153" s="62"/>
      <c r="CN153" s="62"/>
      <c r="CO153" s="62"/>
      <c r="CP153" s="62"/>
      <c r="CQ153" s="62"/>
      <c r="CR153" s="62"/>
      <c r="CS153" s="62"/>
      <c r="CT153" s="62"/>
      <c r="CU153" s="62"/>
      <c r="CV153" s="62"/>
      <c r="CW153" s="62"/>
      <c r="CX153" s="62"/>
      <c r="CY153" s="62"/>
      <c r="CZ153" s="62"/>
      <c r="DA153" s="62"/>
      <c r="DB153" s="62"/>
      <c r="DC153" s="62"/>
      <c r="DD153" s="62"/>
      <c r="DE153" s="62"/>
      <c r="DF153" s="62"/>
      <c r="DG153" s="62"/>
      <c r="DH153" s="62"/>
      <c r="DI153" s="62"/>
      <c r="DJ153" s="62"/>
      <c r="DK153" s="62"/>
      <c r="DL153" s="62"/>
      <c r="DM153" s="62"/>
      <c r="DN153" s="62"/>
      <c r="DO153" s="62"/>
      <c r="DP153" s="62"/>
      <c r="DQ153" s="62"/>
      <c r="DR153" s="62"/>
      <c r="DS153" s="62"/>
      <c r="DT153" s="62"/>
      <c r="DU153" s="62"/>
      <c r="DV153" s="62"/>
      <c r="DW153" s="62"/>
      <c r="DX153" s="62"/>
      <c r="DY153" s="62"/>
      <c r="DZ153" s="62"/>
      <c r="EA153" s="62"/>
      <c r="EB153" s="62"/>
      <c r="EC153" s="62"/>
      <c r="ED153" s="62"/>
      <c r="EE153" s="62"/>
    </row>
    <row r="154" ht="18" customHeight="1" spans="1:135">
      <c r="A154" s="65">
        <v>1</v>
      </c>
      <c r="B154" s="66" t="s">
        <v>640</v>
      </c>
      <c r="C154" s="66"/>
      <c r="D154" s="67">
        <v>4.191</v>
      </c>
      <c r="E154" s="67">
        <v>4.868</v>
      </c>
      <c r="F154" s="67">
        <v>4.744</v>
      </c>
      <c r="G154" s="67">
        <v>4.794</v>
      </c>
      <c r="H154" s="67">
        <v>4.90708734938</v>
      </c>
      <c r="I154" s="67">
        <v>5.048</v>
      </c>
      <c r="J154" s="67">
        <v>5.051</v>
      </c>
      <c r="K154" s="67">
        <v>4.52</v>
      </c>
      <c r="L154" s="67">
        <v>2.297</v>
      </c>
      <c r="M154" s="67">
        <v>2.186</v>
      </c>
      <c r="N154" s="67">
        <v>2.12978309382</v>
      </c>
      <c r="O154" s="67">
        <v>3.1544601829</v>
      </c>
      <c r="P154" s="130">
        <f t="shared" ref="P154:P158" si="41">SUM(D154:O154)</f>
        <v>47.8903306261</v>
      </c>
      <c r="Q154" s="79">
        <f t="shared" ref="Q154:Q159" si="42">O154-O141</f>
        <v>-0.22352814888</v>
      </c>
      <c r="R154" s="79">
        <f t="shared" ref="R154:R159" si="43">O154-N154</f>
        <v>1.02467708908</v>
      </c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62"/>
      <c r="AX154" s="62"/>
      <c r="AY154" s="62"/>
      <c r="AZ154" s="62"/>
      <c r="BA154" s="62"/>
      <c r="BB154" s="62"/>
      <c r="BC154" s="62"/>
      <c r="BD154" s="62"/>
      <c r="BE154" s="62"/>
      <c r="BF154" s="62"/>
      <c r="BG154" s="62"/>
      <c r="BH154" s="62"/>
      <c r="BI154" s="62"/>
      <c r="BJ154" s="62"/>
      <c r="BK154" s="62"/>
      <c r="BL154" s="62"/>
      <c r="BM154" s="62"/>
      <c r="BN154" s="62"/>
      <c r="BO154" s="62"/>
      <c r="BP154" s="62"/>
      <c r="BQ154" s="62"/>
      <c r="BR154" s="62"/>
      <c r="BS154" s="62"/>
      <c r="BT154" s="62"/>
      <c r="BU154" s="62"/>
      <c r="BV154" s="62"/>
      <c r="BW154" s="62"/>
      <c r="BX154" s="62"/>
      <c r="BY154" s="62"/>
      <c r="BZ154" s="62"/>
      <c r="CA154" s="62"/>
      <c r="CB154" s="62"/>
      <c r="CC154" s="62"/>
      <c r="CD154" s="62"/>
      <c r="CE154" s="62"/>
      <c r="CF154" s="62"/>
      <c r="CG154" s="62"/>
      <c r="CH154" s="62"/>
      <c r="CI154" s="62"/>
      <c r="CJ154" s="62"/>
      <c r="CK154" s="62"/>
      <c r="CL154" s="62"/>
      <c r="CM154" s="62"/>
      <c r="CN154" s="62"/>
      <c r="CO154" s="62"/>
      <c r="CP154" s="62"/>
      <c r="CQ154" s="62"/>
      <c r="CR154" s="62"/>
      <c r="CS154" s="62"/>
      <c r="CT154" s="62"/>
      <c r="CU154" s="62"/>
      <c r="CV154" s="62"/>
      <c r="CW154" s="62"/>
      <c r="CX154" s="62"/>
      <c r="CY154" s="62"/>
      <c r="CZ154" s="62"/>
      <c r="DA154" s="62"/>
      <c r="DB154" s="62"/>
      <c r="DC154" s="62"/>
      <c r="DD154" s="62"/>
      <c r="DE154" s="62"/>
      <c r="DF154" s="62"/>
      <c r="DG154" s="62"/>
      <c r="DH154" s="62"/>
      <c r="DI154" s="62"/>
      <c r="DJ154" s="62"/>
      <c r="DK154" s="62"/>
      <c r="DL154" s="62"/>
      <c r="DM154" s="62"/>
      <c r="DN154" s="62"/>
      <c r="DO154" s="62"/>
      <c r="DP154" s="62"/>
      <c r="DQ154" s="62"/>
      <c r="DR154" s="62"/>
      <c r="DS154" s="62"/>
      <c r="DT154" s="62"/>
      <c r="DU154" s="62"/>
      <c r="DV154" s="62"/>
      <c r="DW154" s="62"/>
      <c r="DX154" s="62"/>
      <c r="DY154" s="62"/>
      <c r="DZ154" s="62"/>
      <c r="EA154" s="62"/>
      <c r="EB154" s="62"/>
      <c r="EC154" s="62"/>
      <c r="ED154" s="62"/>
      <c r="EE154" s="62"/>
    </row>
    <row r="155" ht="19.5" customHeight="1" spans="1:135">
      <c r="A155" s="65">
        <v>2</v>
      </c>
      <c r="B155" s="66" t="s">
        <v>648</v>
      </c>
      <c r="C155" s="66"/>
      <c r="D155" s="67">
        <v>2.437</v>
      </c>
      <c r="E155" s="67">
        <v>3.076</v>
      </c>
      <c r="F155" s="67">
        <v>3.109</v>
      </c>
      <c r="G155" s="67">
        <v>3.025</v>
      </c>
      <c r="H155" s="67">
        <v>3.03790235145</v>
      </c>
      <c r="I155" s="67">
        <v>3.234</v>
      </c>
      <c r="J155" s="67">
        <v>3.183</v>
      </c>
      <c r="K155" s="67">
        <v>2.732</v>
      </c>
      <c r="L155" s="67">
        <v>1.784</v>
      </c>
      <c r="M155" s="67">
        <v>1.82649935536001</v>
      </c>
      <c r="N155" s="67">
        <v>1.9209222181175</v>
      </c>
      <c r="O155" s="67">
        <v>1.8223886187125</v>
      </c>
      <c r="P155" s="130">
        <f t="shared" si="41"/>
        <v>31.18771254364</v>
      </c>
      <c r="Q155" s="79">
        <f t="shared" si="42"/>
        <v>-0.0196113812875001</v>
      </c>
      <c r="R155" s="79">
        <f t="shared" si="43"/>
        <v>-0.0985335994050001</v>
      </c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62"/>
      <c r="AX155" s="62"/>
      <c r="AY155" s="62"/>
      <c r="AZ155" s="62"/>
      <c r="BA155" s="62"/>
      <c r="BB155" s="62"/>
      <c r="BC155" s="62"/>
      <c r="BD155" s="62"/>
      <c r="BE155" s="62"/>
      <c r="BF155" s="62"/>
      <c r="BG155" s="62"/>
      <c r="BH155" s="62"/>
      <c r="BI155" s="62"/>
      <c r="BJ155" s="62"/>
      <c r="BK155" s="62"/>
      <c r="BL155" s="62"/>
      <c r="BM155" s="62"/>
      <c r="BN155" s="62"/>
      <c r="BO155" s="62"/>
      <c r="BP155" s="62"/>
      <c r="BQ155" s="62"/>
      <c r="BR155" s="62"/>
      <c r="BS155" s="62"/>
      <c r="BT155" s="62"/>
      <c r="BU155" s="62"/>
      <c r="BV155" s="62"/>
      <c r="BW155" s="62"/>
      <c r="BX155" s="62"/>
      <c r="BY155" s="62"/>
      <c r="BZ155" s="62"/>
      <c r="CA155" s="62"/>
      <c r="CB155" s="62"/>
      <c r="CC155" s="62"/>
      <c r="CD155" s="62"/>
      <c r="CE155" s="62"/>
      <c r="CF155" s="62"/>
      <c r="CG155" s="62"/>
      <c r="CH155" s="62"/>
      <c r="CI155" s="62"/>
      <c r="CJ155" s="62"/>
      <c r="CK155" s="62"/>
      <c r="CL155" s="62"/>
      <c r="CM155" s="62"/>
      <c r="CN155" s="62"/>
      <c r="CO155" s="62"/>
      <c r="CP155" s="62"/>
      <c r="CQ155" s="62"/>
      <c r="CR155" s="62"/>
      <c r="CS155" s="62"/>
      <c r="CT155" s="62"/>
      <c r="CU155" s="62"/>
      <c r="CV155" s="62"/>
      <c r="CW155" s="62"/>
      <c r="CX155" s="62"/>
      <c r="CY155" s="62"/>
      <c r="CZ155" s="62"/>
      <c r="DA155" s="62"/>
      <c r="DB155" s="62"/>
      <c r="DC155" s="62"/>
      <c r="DD155" s="62"/>
      <c r="DE155" s="62"/>
      <c r="DF155" s="62"/>
      <c r="DG155" s="62"/>
      <c r="DH155" s="62"/>
      <c r="DI155" s="62"/>
      <c r="DJ155" s="62"/>
      <c r="DK155" s="62"/>
      <c r="DL155" s="62"/>
      <c r="DM155" s="62"/>
      <c r="DN155" s="62"/>
      <c r="DO155" s="62"/>
      <c r="DP155" s="62"/>
      <c r="DQ155" s="62"/>
      <c r="DR155" s="62"/>
      <c r="DS155" s="62"/>
      <c r="DT155" s="62"/>
      <c r="DU155" s="62"/>
      <c r="DV155" s="62"/>
      <c r="DW155" s="62"/>
      <c r="DX155" s="62"/>
      <c r="DY155" s="62"/>
      <c r="DZ155" s="62"/>
      <c r="EA155" s="62"/>
      <c r="EB155" s="62"/>
      <c r="EC155" s="62"/>
      <c r="ED155" s="62"/>
      <c r="EE155" s="62"/>
    </row>
    <row r="156" ht="15.75" customHeight="1" spans="1:135">
      <c r="A156" s="65">
        <v>3</v>
      </c>
      <c r="B156" s="66" t="s">
        <v>644</v>
      </c>
      <c r="C156" s="66"/>
      <c r="D156" s="67">
        <v>2.258</v>
      </c>
      <c r="E156" s="67">
        <v>2.18</v>
      </c>
      <c r="F156" s="67">
        <v>2.232</v>
      </c>
      <c r="G156" s="67">
        <v>2.362</v>
      </c>
      <c r="H156" s="67">
        <v>2.30737166178</v>
      </c>
      <c r="I156" s="67">
        <v>2.009</v>
      </c>
      <c r="J156" s="67">
        <v>2.648</v>
      </c>
      <c r="K156" s="67">
        <v>2.177</v>
      </c>
      <c r="L156" s="67">
        <v>1.389</v>
      </c>
      <c r="M156" s="67">
        <v>1.451</v>
      </c>
      <c r="N156" s="67">
        <v>1.5956575961</v>
      </c>
      <c r="O156" s="67">
        <v>1.83574525912</v>
      </c>
      <c r="P156" s="130">
        <f t="shared" si="41"/>
        <v>24.444774517</v>
      </c>
      <c r="Q156" s="79">
        <f t="shared" si="42"/>
        <v>0.15974525912</v>
      </c>
      <c r="R156" s="79">
        <f t="shared" si="43"/>
        <v>0.24008766302</v>
      </c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  <c r="BA156" s="62"/>
      <c r="BB156" s="62"/>
      <c r="BC156" s="62"/>
      <c r="BD156" s="62"/>
      <c r="BE156" s="62"/>
      <c r="BF156" s="62"/>
      <c r="BG156" s="62"/>
      <c r="BH156" s="62"/>
      <c r="BI156" s="62"/>
      <c r="BJ156" s="62"/>
      <c r="BK156" s="62"/>
      <c r="BL156" s="62"/>
      <c r="BM156" s="62"/>
      <c r="BN156" s="62"/>
      <c r="BO156" s="62"/>
      <c r="BP156" s="62"/>
      <c r="BQ156" s="62"/>
      <c r="BR156" s="62"/>
      <c r="BS156" s="62"/>
      <c r="BT156" s="62"/>
      <c r="BU156" s="62"/>
      <c r="BV156" s="62"/>
      <c r="BW156" s="62"/>
      <c r="BX156" s="62"/>
      <c r="BY156" s="62"/>
      <c r="BZ156" s="62"/>
      <c r="CA156" s="62"/>
      <c r="CB156" s="62"/>
      <c r="CC156" s="62"/>
      <c r="CD156" s="62"/>
      <c r="CE156" s="62"/>
      <c r="CF156" s="62"/>
      <c r="CG156" s="62"/>
      <c r="CH156" s="62"/>
      <c r="CI156" s="62"/>
      <c r="CJ156" s="62"/>
      <c r="CK156" s="62"/>
      <c r="CL156" s="62"/>
      <c r="CM156" s="62"/>
      <c r="CN156" s="62"/>
      <c r="CO156" s="62"/>
      <c r="CP156" s="62"/>
      <c r="CQ156" s="62"/>
      <c r="CR156" s="62"/>
      <c r="CS156" s="62"/>
      <c r="CT156" s="62"/>
      <c r="CU156" s="62"/>
      <c r="CV156" s="62"/>
      <c r="CW156" s="62"/>
      <c r="CX156" s="62"/>
      <c r="CY156" s="62"/>
      <c r="CZ156" s="62"/>
      <c r="DA156" s="62"/>
      <c r="DB156" s="62"/>
      <c r="DC156" s="62"/>
      <c r="DD156" s="62"/>
      <c r="DE156" s="62"/>
      <c r="DF156" s="62"/>
      <c r="DG156" s="62"/>
      <c r="DH156" s="62"/>
      <c r="DI156" s="62"/>
      <c r="DJ156" s="62"/>
      <c r="DK156" s="62"/>
      <c r="DL156" s="62"/>
      <c r="DM156" s="62"/>
      <c r="DN156" s="62"/>
      <c r="DO156" s="62"/>
      <c r="DP156" s="62"/>
      <c r="DQ156" s="62"/>
      <c r="DR156" s="62"/>
      <c r="DS156" s="62"/>
      <c r="DT156" s="62"/>
      <c r="DU156" s="62"/>
      <c r="DV156" s="62"/>
      <c r="DW156" s="62"/>
      <c r="DX156" s="62"/>
      <c r="DY156" s="62"/>
      <c r="DZ156" s="62"/>
      <c r="EA156" s="62"/>
      <c r="EB156" s="62"/>
      <c r="EC156" s="62"/>
      <c r="ED156" s="62"/>
      <c r="EE156" s="62"/>
    </row>
    <row r="157" ht="17.25" customHeight="1" spans="1:135">
      <c r="A157" s="65">
        <v>4</v>
      </c>
      <c r="B157" s="66" t="s">
        <v>646</v>
      </c>
      <c r="C157" s="66"/>
      <c r="D157" s="67">
        <v>4.796</v>
      </c>
      <c r="E157" s="67">
        <v>5.947</v>
      </c>
      <c r="F157" s="67">
        <v>5.264</v>
      </c>
      <c r="G157" s="67">
        <v>5.015</v>
      </c>
      <c r="H157" s="67">
        <v>5.46930254938</v>
      </c>
      <c r="I157" s="67">
        <v>5.499</v>
      </c>
      <c r="J157" s="67">
        <v>5.711</v>
      </c>
      <c r="K157" s="67">
        <v>5.025</v>
      </c>
      <c r="L157" s="67">
        <v>3.296</v>
      </c>
      <c r="M157" s="67">
        <v>3.294</v>
      </c>
      <c r="N157" s="67">
        <v>3.50630515342</v>
      </c>
      <c r="O157" s="67">
        <v>3.8626877967</v>
      </c>
      <c r="P157" s="130">
        <f t="shared" si="41"/>
        <v>56.6852954995</v>
      </c>
      <c r="Q157" s="79">
        <f t="shared" si="42"/>
        <v>0.0246877966999999</v>
      </c>
      <c r="R157" s="79">
        <f t="shared" si="43"/>
        <v>0.35638264328</v>
      </c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62"/>
      <c r="AX157" s="62"/>
      <c r="AY157" s="62"/>
      <c r="AZ157" s="62"/>
      <c r="BA157" s="62"/>
      <c r="BB157" s="62"/>
      <c r="BC157" s="62"/>
      <c r="BD157" s="62"/>
      <c r="BE157" s="62"/>
      <c r="BF157" s="62"/>
      <c r="BG157" s="62"/>
      <c r="BH157" s="62"/>
      <c r="BI157" s="62"/>
      <c r="BJ157" s="62"/>
      <c r="BK157" s="62"/>
      <c r="BL157" s="62"/>
      <c r="BM157" s="62"/>
      <c r="BN157" s="62"/>
      <c r="BO157" s="62"/>
      <c r="BP157" s="62"/>
      <c r="BQ157" s="62"/>
      <c r="BR157" s="62"/>
      <c r="BS157" s="62"/>
      <c r="BT157" s="62"/>
      <c r="BU157" s="62"/>
      <c r="BV157" s="62"/>
      <c r="BW157" s="62"/>
      <c r="BX157" s="62"/>
      <c r="BY157" s="62"/>
      <c r="BZ157" s="62"/>
      <c r="CA157" s="62"/>
      <c r="CB157" s="62"/>
      <c r="CC157" s="62"/>
      <c r="CD157" s="62"/>
      <c r="CE157" s="62"/>
      <c r="CF157" s="62"/>
      <c r="CG157" s="62"/>
      <c r="CH157" s="62"/>
      <c r="CI157" s="62"/>
      <c r="CJ157" s="62"/>
      <c r="CK157" s="62"/>
      <c r="CL157" s="62"/>
      <c r="CM157" s="62"/>
      <c r="CN157" s="62"/>
      <c r="CO157" s="62"/>
      <c r="CP157" s="62"/>
      <c r="CQ157" s="62"/>
      <c r="CR157" s="62"/>
      <c r="CS157" s="62"/>
      <c r="CT157" s="62"/>
      <c r="CU157" s="62"/>
      <c r="CV157" s="62"/>
      <c r="CW157" s="62"/>
      <c r="CX157" s="62"/>
      <c r="CY157" s="62"/>
      <c r="CZ157" s="62"/>
      <c r="DA157" s="62"/>
      <c r="DB157" s="62"/>
      <c r="DC157" s="62"/>
      <c r="DD157" s="62"/>
      <c r="DE157" s="62"/>
      <c r="DF157" s="62"/>
      <c r="DG157" s="62"/>
      <c r="DH157" s="62"/>
      <c r="DI157" s="62"/>
      <c r="DJ157" s="62"/>
      <c r="DK157" s="62"/>
      <c r="DL157" s="62"/>
      <c r="DM157" s="62"/>
      <c r="DN157" s="62"/>
      <c r="DO157" s="62"/>
      <c r="DP157" s="62"/>
      <c r="DQ157" s="62"/>
      <c r="DR157" s="62"/>
      <c r="DS157" s="62"/>
      <c r="DT157" s="62"/>
      <c r="DU157" s="62"/>
      <c r="DV157" s="62"/>
      <c r="DW157" s="62"/>
      <c r="DX157" s="62"/>
      <c r="DY157" s="62"/>
      <c r="DZ157" s="62"/>
      <c r="EA157" s="62"/>
      <c r="EB157" s="62"/>
      <c r="EC157" s="62"/>
      <c r="ED157" s="62"/>
      <c r="EE157" s="62"/>
    </row>
    <row r="158" ht="17.25" customHeight="1" spans="1:135">
      <c r="A158" s="65">
        <v>5</v>
      </c>
      <c r="B158" s="66" t="s">
        <v>642</v>
      </c>
      <c r="C158" s="66"/>
      <c r="D158" s="67">
        <v>5.048</v>
      </c>
      <c r="E158" s="67">
        <v>6.253</v>
      </c>
      <c r="F158" s="67">
        <v>6.745</v>
      </c>
      <c r="G158" s="67">
        <v>6.779</v>
      </c>
      <c r="H158" s="67">
        <v>6.65736304471001</v>
      </c>
      <c r="I158" s="67">
        <v>6.586</v>
      </c>
      <c r="J158" s="67">
        <v>7.041</v>
      </c>
      <c r="K158" s="67">
        <v>5.954</v>
      </c>
      <c r="L158" s="67">
        <v>2.911</v>
      </c>
      <c r="M158" s="67">
        <v>2.849</v>
      </c>
      <c r="N158" s="67">
        <v>3.943</v>
      </c>
      <c r="O158" s="67">
        <v>3.416016296137</v>
      </c>
      <c r="P158" s="130">
        <f t="shared" si="41"/>
        <v>64.182379340847</v>
      </c>
      <c r="Q158" s="79">
        <f t="shared" si="42"/>
        <v>-0.188324551733</v>
      </c>
      <c r="R158" s="79">
        <f t="shared" si="43"/>
        <v>-0.526983703863</v>
      </c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62"/>
      <c r="AX158" s="62"/>
      <c r="AY158" s="62"/>
      <c r="AZ158" s="62"/>
      <c r="BA158" s="62"/>
      <c r="BB158" s="62"/>
      <c r="BC158" s="62"/>
      <c r="BD158" s="62"/>
      <c r="BE158" s="62"/>
      <c r="BF158" s="62"/>
      <c r="BG158" s="62"/>
      <c r="BH158" s="62"/>
      <c r="BI158" s="62"/>
      <c r="BJ158" s="62"/>
      <c r="BK158" s="62"/>
      <c r="BL158" s="62"/>
      <c r="BM158" s="62"/>
      <c r="BN158" s="62"/>
      <c r="BO158" s="62"/>
      <c r="BP158" s="62"/>
      <c r="BQ158" s="62"/>
      <c r="BR158" s="62"/>
      <c r="BS158" s="62"/>
      <c r="BT158" s="62"/>
      <c r="BU158" s="62"/>
      <c r="BV158" s="62"/>
      <c r="BW158" s="62"/>
      <c r="BX158" s="62"/>
      <c r="BY158" s="62"/>
      <c r="BZ158" s="62"/>
      <c r="CA158" s="62"/>
      <c r="CB158" s="62"/>
      <c r="CC158" s="62"/>
      <c r="CD158" s="62"/>
      <c r="CE158" s="62"/>
      <c r="CF158" s="62"/>
      <c r="CG158" s="62"/>
      <c r="CH158" s="62"/>
      <c r="CI158" s="62"/>
      <c r="CJ158" s="62"/>
      <c r="CK158" s="62"/>
      <c r="CL158" s="62"/>
      <c r="CM158" s="62"/>
      <c r="CN158" s="62"/>
      <c r="CO158" s="62"/>
      <c r="CP158" s="62"/>
      <c r="CQ158" s="62"/>
      <c r="CR158" s="62"/>
      <c r="CS158" s="62"/>
      <c r="CT158" s="62"/>
      <c r="CU158" s="62"/>
      <c r="CV158" s="62"/>
      <c r="CW158" s="62"/>
      <c r="CX158" s="62"/>
      <c r="CY158" s="62"/>
      <c r="CZ158" s="62"/>
      <c r="DA158" s="62"/>
      <c r="DB158" s="62"/>
      <c r="DC158" s="62"/>
      <c r="DD158" s="62"/>
      <c r="DE158" s="62"/>
      <c r="DF158" s="62"/>
      <c r="DG158" s="62"/>
      <c r="DH158" s="62"/>
      <c r="DI158" s="62"/>
      <c r="DJ158" s="62"/>
      <c r="DK158" s="62"/>
      <c r="DL158" s="62"/>
      <c r="DM158" s="62"/>
      <c r="DN158" s="62"/>
      <c r="DO158" s="62"/>
      <c r="DP158" s="62"/>
      <c r="DQ158" s="62"/>
      <c r="DR158" s="62"/>
      <c r="DS158" s="62"/>
      <c r="DT158" s="62"/>
      <c r="DU158" s="62"/>
      <c r="DV158" s="62"/>
      <c r="DW158" s="62"/>
      <c r="DX158" s="62"/>
      <c r="DY158" s="62"/>
      <c r="DZ158" s="62"/>
      <c r="EA158" s="62"/>
      <c r="EB158" s="62"/>
      <c r="EC158" s="62"/>
      <c r="ED158" s="62"/>
      <c r="EE158" s="62"/>
    </row>
    <row r="159" ht="25.5" customHeight="1" spans="1:135">
      <c r="A159" s="189" t="s">
        <v>19</v>
      </c>
      <c r="B159" s="190"/>
      <c r="C159" s="70"/>
      <c r="D159" s="71">
        <f t="shared" ref="D159:P159" si="44">SUM(D154:D158)</f>
        <v>18.73</v>
      </c>
      <c r="E159" s="71">
        <f t="shared" si="44"/>
        <v>22.324</v>
      </c>
      <c r="F159" s="71">
        <f t="shared" si="44"/>
        <v>22.094</v>
      </c>
      <c r="G159" s="71">
        <f t="shared" si="44"/>
        <v>21.975</v>
      </c>
      <c r="H159" s="71">
        <f t="shared" si="44"/>
        <v>22.3790269567</v>
      </c>
      <c r="I159" s="71">
        <f t="shared" si="44"/>
        <v>22.376</v>
      </c>
      <c r="J159" s="71">
        <f t="shared" si="44"/>
        <v>23.634</v>
      </c>
      <c r="K159" s="71">
        <f t="shared" si="44"/>
        <v>20.408</v>
      </c>
      <c r="L159" s="71">
        <f t="shared" si="44"/>
        <v>11.677</v>
      </c>
      <c r="M159" s="71">
        <f t="shared" si="44"/>
        <v>11.60649935536</v>
      </c>
      <c r="N159" s="71">
        <f t="shared" si="44"/>
        <v>13.0956680614575</v>
      </c>
      <c r="O159" s="71">
        <f t="shared" si="44"/>
        <v>14.0912981535695</v>
      </c>
      <c r="P159" s="71">
        <f t="shared" si="44"/>
        <v>224.390492527087</v>
      </c>
      <c r="Q159" s="79">
        <f t="shared" si="42"/>
        <v>-0.247031026080501</v>
      </c>
      <c r="R159" s="79">
        <f t="shared" si="43"/>
        <v>0.995630092112</v>
      </c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62"/>
      <c r="AX159" s="62"/>
      <c r="AY159" s="62"/>
      <c r="AZ159" s="62"/>
      <c r="BA159" s="62"/>
      <c r="BB159" s="62"/>
      <c r="BC159" s="62"/>
      <c r="BD159" s="62"/>
      <c r="BE159" s="62"/>
      <c r="BF159" s="62"/>
      <c r="BG159" s="62"/>
      <c r="BH159" s="62"/>
      <c r="BI159" s="62"/>
      <c r="BJ159" s="62"/>
      <c r="BK159" s="62"/>
      <c r="BL159" s="62"/>
      <c r="BM159" s="62"/>
      <c r="BN159" s="62"/>
      <c r="BO159" s="62"/>
      <c r="BP159" s="62"/>
      <c r="BQ159" s="62"/>
      <c r="BR159" s="62"/>
      <c r="BS159" s="62"/>
      <c r="BT159" s="62"/>
      <c r="BU159" s="62"/>
      <c r="BV159" s="62"/>
      <c r="BW159" s="62"/>
      <c r="BX159" s="62"/>
      <c r="BY159" s="62"/>
      <c r="BZ159" s="62"/>
      <c r="CA159" s="62"/>
      <c r="CB159" s="62"/>
      <c r="CC159" s="62"/>
      <c r="CD159" s="62"/>
      <c r="CE159" s="62"/>
      <c r="CF159" s="62"/>
      <c r="CG159" s="62"/>
      <c r="CH159" s="62"/>
      <c r="CI159" s="62"/>
      <c r="CJ159" s="62"/>
      <c r="CK159" s="62"/>
      <c r="CL159" s="62"/>
      <c r="CM159" s="62"/>
      <c r="CN159" s="62"/>
      <c r="CO159" s="62"/>
      <c r="CP159" s="62"/>
      <c r="CQ159" s="62"/>
      <c r="CR159" s="62"/>
      <c r="CS159" s="62"/>
      <c r="CT159" s="62"/>
      <c r="CU159" s="62"/>
      <c r="CV159" s="62"/>
      <c r="CW159" s="62"/>
      <c r="CX159" s="62"/>
      <c r="CY159" s="62"/>
      <c r="CZ159" s="62"/>
      <c r="DA159" s="62"/>
      <c r="DB159" s="62"/>
      <c r="DC159" s="62"/>
      <c r="DD159" s="62"/>
      <c r="DE159" s="62"/>
      <c r="DF159" s="62"/>
      <c r="DG159" s="62"/>
      <c r="DH159" s="62"/>
      <c r="DI159" s="62"/>
      <c r="DJ159" s="62"/>
      <c r="DK159" s="62"/>
      <c r="DL159" s="62"/>
      <c r="DM159" s="62"/>
      <c r="DN159" s="62"/>
      <c r="DO159" s="62"/>
      <c r="DP159" s="62"/>
      <c r="DQ159" s="62"/>
      <c r="DR159" s="62"/>
      <c r="DS159" s="62"/>
      <c r="DT159" s="62"/>
      <c r="DU159" s="62"/>
      <c r="DV159" s="62"/>
      <c r="DW159" s="62"/>
      <c r="DX159" s="62"/>
      <c r="DY159" s="62"/>
      <c r="DZ159" s="62"/>
      <c r="EA159" s="62"/>
      <c r="EB159" s="62"/>
      <c r="EC159" s="62"/>
      <c r="ED159" s="62"/>
      <c r="EE159" s="62"/>
    </row>
    <row r="160" ht="3.75" customHeight="1" spans="1:135">
      <c r="A160" s="191"/>
      <c r="B160" s="192"/>
      <c r="C160" s="7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5"/>
      <c r="Q160" s="79"/>
      <c r="R160" s="79">
        <f>J160-I160</f>
        <v>0</v>
      </c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2"/>
      <c r="AS160" s="62"/>
      <c r="AT160" s="62"/>
      <c r="AU160" s="62"/>
      <c r="AV160" s="62"/>
      <c r="AW160" s="62"/>
      <c r="AX160" s="62"/>
      <c r="AY160" s="62"/>
      <c r="AZ160" s="62"/>
      <c r="BA160" s="62"/>
      <c r="BB160" s="62"/>
      <c r="BC160" s="62"/>
      <c r="BD160" s="62"/>
      <c r="BE160" s="62"/>
      <c r="BF160" s="62"/>
      <c r="BG160" s="62"/>
      <c r="BH160" s="62"/>
      <c r="BI160" s="62"/>
      <c r="BJ160" s="62"/>
      <c r="BK160" s="62"/>
      <c r="BL160" s="62"/>
      <c r="BM160" s="62"/>
      <c r="BN160" s="62"/>
      <c r="BO160" s="62"/>
      <c r="BP160" s="62"/>
      <c r="BQ160" s="62"/>
      <c r="BR160" s="62"/>
      <c r="BS160" s="62"/>
      <c r="BT160" s="62"/>
      <c r="BU160" s="62"/>
      <c r="BV160" s="62"/>
      <c r="BW160" s="62"/>
      <c r="BX160" s="62"/>
      <c r="BY160" s="62"/>
      <c r="BZ160" s="62"/>
      <c r="CA160" s="62"/>
      <c r="CB160" s="62"/>
      <c r="CC160" s="62"/>
      <c r="CD160" s="62"/>
      <c r="CE160" s="62"/>
      <c r="CF160" s="62"/>
      <c r="CG160" s="62"/>
      <c r="CH160" s="62"/>
      <c r="CI160" s="62"/>
      <c r="CJ160" s="62"/>
      <c r="CK160" s="62"/>
      <c r="CL160" s="62"/>
      <c r="CM160" s="62"/>
      <c r="CN160" s="62"/>
      <c r="CO160" s="62"/>
      <c r="CP160" s="62"/>
      <c r="CQ160" s="62"/>
      <c r="CR160" s="62"/>
      <c r="CS160" s="62"/>
      <c r="CT160" s="62"/>
      <c r="CU160" s="62"/>
      <c r="CV160" s="62"/>
      <c r="CW160" s="62"/>
      <c r="CX160" s="62"/>
      <c r="CY160" s="62"/>
      <c r="CZ160" s="62"/>
      <c r="DA160" s="62"/>
      <c r="DB160" s="62"/>
      <c r="DC160" s="62"/>
      <c r="DD160" s="62"/>
      <c r="DE160" s="62"/>
      <c r="DF160" s="62"/>
      <c r="DG160" s="62"/>
      <c r="DH160" s="62"/>
      <c r="DI160" s="62"/>
      <c r="DJ160" s="62"/>
      <c r="DK160" s="62"/>
      <c r="DL160" s="62"/>
      <c r="DM160" s="62"/>
      <c r="DN160" s="62"/>
      <c r="DO160" s="62"/>
      <c r="DP160" s="62"/>
      <c r="DQ160" s="62"/>
      <c r="DR160" s="62"/>
      <c r="DS160" s="62"/>
      <c r="DT160" s="62"/>
      <c r="DU160" s="62"/>
      <c r="DV160" s="62"/>
      <c r="DW160" s="62"/>
      <c r="DX160" s="62"/>
      <c r="DY160" s="62"/>
      <c r="DZ160" s="62"/>
      <c r="EA160" s="62"/>
      <c r="EB160" s="62"/>
      <c r="EC160" s="62"/>
      <c r="ED160" s="62"/>
      <c r="EE160" s="62"/>
    </row>
    <row r="161" ht="37.5" customHeight="1" spans="1:135">
      <c r="A161" s="187" t="s">
        <v>837</v>
      </c>
      <c r="B161" s="85"/>
      <c r="C161" s="142"/>
      <c r="D161" s="188">
        <f t="shared" ref="D161:O161" si="45">D159-D146</f>
        <v>-0.890000000000004</v>
      </c>
      <c r="E161" s="188">
        <f t="shared" si="45"/>
        <v>-1.924</v>
      </c>
      <c r="F161" s="188">
        <f t="shared" si="45"/>
        <v>1.919120840975</v>
      </c>
      <c r="G161" s="188">
        <f t="shared" si="45"/>
        <v>0.689999999999998</v>
      </c>
      <c r="H161" s="188">
        <f t="shared" si="45"/>
        <v>1.49302695670001</v>
      </c>
      <c r="I161" s="188">
        <f t="shared" si="45"/>
        <v>2.343</v>
      </c>
      <c r="J161" s="188">
        <f t="shared" si="45"/>
        <v>2.283</v>
      </c>
      <c r="K161" s="188">
        <f t="shared" si="45"/>
        <v>-0.709</v>
      </c>
      <c r="L161" s="188">
        <f t="shared" si="45"/>
        <v>-1.514</v>
      </c>
      <c r="M161" s="188">
        <f t="shared" si="45"/>
        <v>-1.43450064463999</v>
      </c>
      <c r="N161" s="188">
        <f t="shared" si="45"/>
        <v>-1.9403319385425</v>
      </c>
      <c r="O161" s="188">
        <f t="shared" si="45"/>
        <v>-0.247031026080501</v>
      </c>
      <c r="P161" s="194">
        <f>SUM(D161:O161)</f>
        <v>0.069284188412011</v>
      </c>
      <c r="Q161" s="79"/>
      <c r="R161" s="79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  <c r="AV161" s="62"/>
      <c r="AW161" s="62"/>
      <c r="AX161" s="62"/>
      <c r="AY161" s="62"/>
      <c r="AZ161" s="62"/>
      <c r="BA161" s="62"/>
      <c r="BB161" s="62"/>
      <c r="BC161" s="62"/>
      <c r="BD161" s="62"/>
      <c r="BE161" s="62"/>
      <c r="BF161" s="62"/>
      <c r="BG161" s="62"/>
      <c r="BH161" s="62"/>
      <c r="BI161" s="62"/>
      <c r="BJ161" s="62"/>
      <c r="BK161" s="62"/>
      <c r="BL161" s="62"/>
      <c r="BM161" s="62"/>
      <c r="BN161" s="62"/>
      <c r="BO161" s="62"/>
      <c r="BP161" s="62"/>
      <c r="BQ161" s="62"/>
      <c r="BR161" s="62"/>
      <c r="BS161" s="62"/>
      <c r="BT161" s="62"/>
      <c r="BU161" s="62"/>
      <c r="BV161" s="62"/>
      <c r="BW161" s="62"/>
      <c r="BX161" s="62"/>
      <c r="BY161" s="62"/>
      <c r="BZ161" s="62"/>
      <c r="CA161" s="62"/>
      <c r="CB161" s="62"/>
      <c r="CC161" s="62"/>
      <c r="CD161" s="62"/>
      <c r="CE161" s="62"/>
      <c r="CF161" s="62"/>
      <c r="CG161" s="62"/>
      <c r="CH161" s="62"/>
      <c r="CI161" s="62"/>
      <c r="CJ161" s="62"/>
      <c r="CK161" s="62"/>
      <c r="CL161" s="62"/>
      <c r="CM161" s="62"/>
      <c r="CN161" s="62"/>
      <c r="CO161" s="62"/>
      <c r="CP161" s="62"/>
      <c r="CQ161" s="62"/>
      <c r="CR161" s="62"/>
      <c r="CS161" s="62"/>
      <c r="CT161" s="62"/>
      <c r="CU161" s="62"/>
      <c r="CV161" s="62"/>
      <c r="CW161" s="62"/>
      <c r="CX161" s="62"/>
      <c r="CY161" s="62"/>
      <c r="CZ161" s="62"/>
      <c r="DA161" s="62"/>
      <c r="DB161" s="62"/>
      <c r="DC161" s="62"/>
      <c r="DD161" s="62"/>
      <c r="DE161" s="62"/>
      <c r="DF161" s="62"/>
      <c r="DG161" s="62"/>
      <c r="DH161" s="62"/>
      <c r="DI161" s="62"/>
      <c r="DJ161" s="62"/>
      <c r="DK161" s="62"/>
      <c r="DL161" s="62"/>
      <c r="DM161" s="62"/>
      <c r="DN161" s="62"/>
      <c r="DO161" s="62"/>
      <c r="DP161" s="62"/>
      <c r="DQ161" s="62"/>
      <c r="DR161" s="62"/>
      <c r="DS161" s="62"/>
      <c r="DT161" s="62"/>
      <c r="DU161" s="62"/>
      <c r="DV161" s="62"/>
      <c r="DW161" s="62"/>
      <c r="DX161" s="62"/>
      <c r="DY161" s="62"/>
      <c r="DZ161" s="62"/>
      <c r="EA161" s="62"/>
      <c r="EB161" s="62"/>
      <c r="EC161" s="62"/>
      <c r="ED161" s="62"/>
      <c r="EE161" s="62"/>
    </row>
    <row r="162" ht="18.75" customHeight="1" spans="1:135">
      <c r="A162" s="142"/>
      <c r="B162" s="142"/>
      <c r="C162" s="142"/>
      <c r="D162" s="188"/>
      <c r="E162" s="188"/>
      <c r="F162" s="188"/>
      <c r="G162" s="188"/>
      <c r="H162" s="188"/>
      <c r="I162" s="188"/>
      <c r="J162" s="188"/>
      <c r="K162" s="188"/>
      <c r="L162" s="188"/>
      <c r="M162" s="188"/>
      <c r="N162" s="188"/>
      <c r="O162" s="188"/>
      <c r="P162" s="103"/>
      <c r="Q162" s="79"/>
      <c r="R162" s="79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62"/>
      <c r="AX162" s="62"/>
      <c r="AY162" s="62"/>
      <c r="AZ162" s="62"/>
      <c r="BA162" s="62"/>
      <c r="BB162" s="62"/>
      <c r="BC162" s="62"/>
      <c r="BD162" s="62"/>
      <c r="BE162" s="62"/>
      <c r="BF162" s="62"/>
      <c r="BG162" s="62"/>
      <c r="BH162" s="62"/>
      <c r="BI162" s="62"/>
      <c r="BJ162" s="62"/>
      <c r="BK162" s="62"/>
      <c r="BL162" s="62"/>
      <c r="BM162" s="62"/>
      <c r="BN162" s="62"/>
      <c r="BO162" s="62"/>
      <c r="BP162" s="62"/>
      <c r="BQ162" s="62"/>
      <c r="BR162" s="62"/>
      <c r="BS162" s="62"/>
      <c r="BT162" s="62"/>
      <c r="BU162" s="62"/>
      <c r="BV162" s="62"/>
      <c r="BW162" s="62"/>
      <c r="BX162" s="62"/>
      <c r="BY162" s="62"/>
      <c r="BZ162" s="62"/>
      <c r="CA162" s="62"/>
      <c r="CB162" s="62"/>
      <c r="CC162" s="62"/>
      <c r="CD162" s="62"/>
      <c r="CE162" s="62"/>
      <c r="CF162" s="62"/>
      <c r="CG162" s="62"/>
      <c r="CH162" s="62"/>
      <c r="CI162" s="62"/>
      <c r="CJ162" s="62"/>
      <c r="CK162" s="62"/>
      <c r="CL162" s="62"/>
      <c r="CM162" s="62"/>
      <c r="CN162" s="62"/>
      <c r="CO162" s="62"/>
      <c r="CP162" s="62"/>
      <c r="CQ162" s="62"/>
      <c r="CR162" s="62"/>
      <c r="CS162" s="62"/>
      <c r="CT162" s="62"/>
      <c r="CU162" s="62"/>
      <c r="CV162" s="62"/>
      <c r="CW162" s="62"/>
      <c r="CX162" s="62"/>
      <c r="CY162" s="62"/>
      <c r="CZ162" s="62"/>
      <c r="DA162" s="62"/>
      <c r="DB162" s="62"/>
      <c r="DC162" s="62"/>
      <c r="DD162" s="62"/>
      <c r="DE162" s="62"/>
      <c r="DF162" s="62"/>
      <c r="DG162" s="62"/>
      <c r="DH162" s="62"/>
      <c r="DI162" s="62"/>
      <c r="DJ162" s="62"/>
      <c r="DK162" s="62"/>
      <c r="DL162" s="62"/>
      <c r="DM162" s="62"/>
      <c r="DN162" s="62"/>
      <c r="DO162" s="62"/>
      <c r="DP162" s="62"/>
      <c r="DQ162" s="62"/>
      <c r="DR162" s="62"/>
      <c r="DS162" s="62"/>
      <c r="DT162" s="62"/>
      <c r="DU162" s="62"/>
      <c r="DV162" s="62"/>
      <c r="DW162" s="62"/>
      <c r="DX162" s="62"/>
      <c r="DY162" s="62"/>
      <c r="DZ162" s="62"/>
      <c r="EA162" s="62"/>
      <c r="EB162" s="62"/>
      <c r="EC162" s="62"/>
      <c r="ED162" s="62"/>
      <c r="EE162" s="62"/>
    </row>
    <row r="163" ht="25.5" customHeight="1" spans="1:135">
      <c r="A163" s="61" t="s">
        <v>857</v>
      </c>
      <c r="Q163" s="79"/>
      <c r="R163" s="79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2"/>
      <c r="AU163" s="62"/>
      <c r="AV163" s="62"/>
      <c r="AW163" s="62"/>
      <c r="AX163" s="62"/>
      <c r="AY163" s="62"/>
      <c r="AZ163" s="62"/>
      <c r="BA163" s="62"/>
      <c r="BB163" s="62"/>
      <c r="BC163" s="62"/>
      <c r="BD163" s="62"/>
      <c r="BE163" s="62"/>
      <c r="BF163" s="62"/>
      <c r="BG163" s="62"/>
      <c r="BH163" s="62"/>
      <c r="BI163" s="62"/>
      <c r="BJ163" s="62"/>
      <c r="BK163" s="62"/>
      <c r="BL163" s="62"/>
      <c r="BM163" s="62"/>
      <c r="BN163" s="62"/>
      <c r="BO163" s="62"/>
      <c r="BP163" s="62"/>
      <c r="BQ163" s="62"/>
      <c r="BR163" s="62"/>
      <c r="BS163" s="62"/>
      <c r="BT163" s="62"/>
      <c r="BU163" s="62"/>
      <c r="BV163" s="62"/>
      <c r="BW163" s="62"/>
      <c r="BX163" s="62"/>
      <c r="BY163" s="62"/>
      <c r="BZ163" s="62"/>
      <c r="CA163" s="62"/>
      <c r="CB163" s="62"/>
      <c r="CC163" s="62"/>
      <c r="CD163" s="62"/>
      <c r="CE163" s="62"/>
      <c r="CF163" s="62"/>
      <c r="CG163" s="62"/>
      <c r="CH163" s="62"/>
      <c r="CI163" s="62"/>
      <c r="CJ163" s="62"/>
      <c r="CK163" s="62"/>
      <c r="CL163" s="62"/>
      <c r="CM163" s="62"/>
      <c r="CN163" s="62"/>
      <c r="CO163" s="62"/>
      <c r="CP163" s="62"/>
      <c r="CQ163" s="62"/>
      <c r="CR163" s="62"/>
      <c r="CS163" s="62"/>
      <c r="CT163" s="62"/>
      <c r="CU163" s="62"/>
      <c r="CV163" s="62"/>
      <c r="CW163" s="62"/>
      <c r="CX163" s="62"/>
      <c r="CY163" s="62"/>
      <c r="CZ163" s="62"/>
      <c r="DA163" s="62"/>
      <c r="DB163" s="62"/>
      <c r="DC163" s="62"/>
      <c r="DD163" s="62"/>
      <c r="DE163" s="62"/>
      <c r="DF163" s="62"/>
      <c r="DG163" s="62"/>
      <c r="DH163" s="62"/>
      <c r="DI163" s="62"/>
      <c r="DJ163" s="62"/>
      <c r="DK163" s="62"/>
      <c r="DL163" s="62"/>
      <c r="DM163" s="62"/>
      <c r="DN163" s="62"/>
      <c r="DO163" s="62"/>
      <c r="DP163" s="62"/>
      <c r="DQ163" s="62"/>
      <c r="DR163" s="62"/>
      <c r="DS163" s="62"/>
      <c r="DT163" s="62"/>
      <c r="DU163" s="62"/>
      <c r="DV163" s="62"/>
      <c r="DW163" s="62"/>
      <c r="DX163" s="62"/>
      <c r="DY163" s="62"/>
      <c r="DZ163" s="62"/>
      <c r="EA163" s="62"/>
      <c r="EB163" s="62"/>
      <c r="EC163" s="62"/>
      <c r="ED163" s="62"/>
      <c r="EE163" s="62"/>
    </row>
    <row r="164" ht="12.75" customHeight="1" spans="1:135">
      <c r="A164" s="62"/>
      <c r="B164" s="62"/>
      <c r="C164" s="62"/>
      <c r="D164" s="62"/>
      <c r="E164" s="62"/>
      <c r="F164" s="62"/>
      <c r="G164" s="62"/>
      <c r="H164" s="193"/>
      <c r="I164" s="62"/>
      <c r="J164" s="62"/>
      <c r="K164" s="62"/>
      <c r="L164" s="62"/>
      <c r="M164" s="62"/>
      <c r="N164" s="62"/>
      <c r="O164" s="62"/>
      <c r="P164" s="103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2"/>
      <c r="AU164" s="62"/>
      <c r="AV164" s="62"/>
      <c r="AW164" s="62"/>
      <c r="AX164" s="62"/>
      <c r="AY164" s="62"/>
      <c r="AZ164" s="62"/>
      <c r="BA164" s="62"/>
      <c r="BB164" s="62"/>
      <c r="BC164" s="62"/>
      <c r="BD164" s="62"/>
      <c r="BE164" s="62"/>
      <c r="BF164" s="62"/>
      <c r="BG164" s="62"/>
      <c r="BH164" s="62"/>
      <c r="BI164" s="62"/>
      <c r="BJ164" s="62"/>
      <c r="BK164" s="62"/>
      <c r="BL164" s="62"/>
      <c r="BM164" s="62"/>
      <c r="BN164" s="62"/>
      <c r="BO164" s="62"/>
      <c r="BP164" s="62"/>
      <c r="BQ164" s="62"/>
      <c r="BR164" s="62"/>
      <c r="BS164" s="62"/>
      <c r="BT164" s="62"/>
      <c r="BU164" s="62"/>
      <c r="BV164" s="62"/>
      <c r="BW164" s="62"/>
      <c r="BX164" s="62"/>
      <c r="BY164" s="62"/>
      <c r="BZ164" s="62"/>
      <c r="CA164" s="62"/>
      <c r="CB164" s="62"/>
      <c r="CC164" s="62"/>
      <c r="CD164" s="62"/>
      <c r="CE164" s="62"/>
      <c r="CF164" s="62"/>
      <c r="CG164" s="62"/>
      <c r="CH164" s="62"/>
      <c r="CI164" s="62"/>
      <c r="CJ164" s="62"/>
      <c r="CK164" s="62"/>
      <c r="CL164" s="62"/>
      <c r="CM164" s="62"/>
      <c r="CN164" s="62"/>
      <c r="CO164" s="62"/>
      <c r="CP164" s="62"/>
      <c r="CQ164" s="62"/>
      <c r="CR164" s="62"/>
      <c r="CS164" s="62"/>
      <c r="CT164" s="62"/>
      <c r="CU164" s="62"/>
      <c r="CV164" s="62"/>
      <c r="CW164" s="62"/>
      <c r="CX164" s="62"/>
      <c r="CY164" s="62"/>
      <c r="CZ164" s="62"/>
      <c r="DA164" s="62"/>
      <c r="DB164" s="62"/>
      <c r="DC164" s="62"/>
      <c r="DD164" s="62"/>
      <c r="DE164" s="62"/>
      <c r="DF164" s="62"/>
      <c r="DG164" s="62"/>
      <c r="DH164" s="62"/>
      <c r="DI164" s="62"/>
      <c r="DJ164" s="62"/>
      <c r="DK164" s="62"/>
      <c r="DL164" s="62"/>
      <c r="DM164" s="62"/>
      <c r="DN164" s="62"/>
      <c r="DO164" s="62"/>
      <c r="DP164" s="62"/>
      <c r="DQ164" s="62"/>
      <c r="DR164" s="62"/>
      <c r="DS164" s="62"/>
      <c r="DT164" s="62"/>
      <c r="DU164" s="62"/>
      <c r="DV164" s="62"/>
      <c r="DW164" s="62"/>
      <c r="DX164" s="62"/>
      <c r="DY164" s="62"/>
      <c r="DZ164" s="62"/>
      <c r="EA164" s="62"/>
      <c r="EB164" s="62"/>
      <c r="EC164" s="62"/>
      <c r="ED164" s="62"/>
      <c r="EE164" s="62"/>
    </row>
    <row r="165" ht="42" customHeight="1" spans="1:135">
      <c r="A165" s="63" t="s">
        <v>628</v>
      </c>
      <c r="B165" s="64" t="s">
        <v>212</v>
      </c>
      <c r="C165" s="64"/>
      <c r="D165" s="63" t="s">
        <v>858</v>
      </c>
      <c r="E165" s="63" t="s">
        <v>747</v>
      </c>
      <c r="F165" s="63" t="s">
        <v>748</v>
      </c>
      <c r="G165" s="63" t="s">
        <v>749</v>
      </c>
      <c r="H165" s="63" t="s">
        <v>859</v>
      </c>
      <c r="I165" s="63" t="s">
        <v>751</v>
      </c>
      <c r="J165" s="63" t="s">
        <v>860</v>
      </c>
      <c r="K165" s="63" t="s">
        <v>753</v>
      </c>
      <c r="L165" s="63" t="s">
        <v>754</v>
      </c>
      <c r="M165" s="63" t="s">
        <v>755</v>
      </c>
      <c r="N165" s="63" t="s">
        <v>756</v>
      </c>
      <c r="O165" s="63" t="s">
        <v>757</v>
      </c>
      <c r="P165" s="63" t="s">
        <v>6</v>
      </c>
      <c r="Q165" s="142" t="s">
        <v>851</v>
      </c>
      <c r="R165" s="149" t="s">
        <v>852</v>
      </c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62"/>
      <c r="AX165" s="62"/>
      <c r="AY165" s="62"/>
      <c r="AZ165" s="62"/>
      <c r="BA165" s="62"/>
      <c r="BB165" s="62"/>
      <c r="BC165" s="62"/>
      <c r="BD165" s="62"/>
      <c r="BE165" s="62"/>
      <c r="BF165" s="62"/>
      <c r="BG165" s="62"/>
      <c r="BH165" s="62"/>
      <c r="BI165" s="62"/>
      <c r="BJ165" s="62"/>
      <c r="BK165" s="62"/>
      <c r="BL165" s="62"/>
      <c r="BM165" s="62"/>
      <c r="BN165" s="62"/>
      <c r="BO165" s="62"/>
      <c r="BP165" s="62"/>
      <c r="BQ165" s="62"/>
      <c r="BR165" s="62"/>
      <c r="BS165" s="62"/>
      <c r="BT165" s="62"/>
      <c r="BU165" s="62"/>
      <c r="BV165" s="62"/>
      <c r="BW165" s="62"/>
      <c r="BX165" s="62"/>
      <c r="BY165" s="62"/>
      <c r="BZ165" s="62"/>
      <c r="CA165" s="62"/>
      <c r="CB165" s="62"/>
      <c r="CC165" s="62"/>
      <c r="CD165" s="62"/>
      <c r="CE165" s="62"/>
      <c r="CF165" s="62"/>
      <c r="CG165" s="62"/>
      <c r="CH165" s="62"/>
      <c r="CI165" s="62"/>
      <c r="CJ165" s="62"/>
      <c r="CK165" s="62"/>
      <c r="CL165" s="62"/>
      <c r="CM165" s="62"/>
      <c r="CN165" s="62"/>
      <c r="CO165" s="62"/>
      <c r="CP165" s="62"/>
      <c r="CQ165" s="62"/>
      <c r="CR165" s="62"/>
      <c r="CS165" s="62"/>
      <c r="CT165" s="62"/>
      <c r="CU165" s="62"/>
      <c r="CV165" s="62"/>
      <c r="CW165" s="62"/>
      <c r="CX165" s="62"/>
      <c r="CY165" s="62"/>
      <c r="CZ165" s="62"/>
      <c r="DA165" s="62"/>
      <c r="DB165" s="62"/>
      <c r="DC165" s="62"/>
      <c r="DD165" s="62"/>
      <c r="DE165" s="62"/>
      <c r="DF165" s="62"/>
      <c r="DG165" s="62"/>
      <c r="DH165" s="62"/>
      <c r="DI165" s="62"/>
      <c r="DJ165" s="62"/>
      <c r="DK165" s="62"/>
      <c r="DL165" s="62"/>
      <c r="DM165" s="62"/>
      <c r="DN165" s="62"/>
      <c r="DO165" s="62"/>
      <c r="DP165" s="62"/>
      <c r="DQ165" s="62"/>
      <c r="DR165" s="62"/>
      <c r="DS165" s="62"/>
      <c r="DT165" s="62"/>
      <c r="DU165" s="62"/>
      <c r="DV165" s="62"/>
      <c r="DW165" s="62"/>
      <c r="DX165" s="62"/>
      <c r="DY165" s="62"/>
      <c r="DZ165" s="62"/>
      <c r="EA165" s="62"/>
      <c r="EB165" s="62"/>
      <c r="EC165" s="62"/>
      <c r="ED165" s="62"/>
      <c r="EE165" s="62"/>
    </row>
    <row r="166" ht="7.5" customHeight="1" spans="1:135">
      <c r="A166" s="142"/>
      <c r="B166" s="142"/>
      <c r="C166" s="142"/>
      <c r="D166" s="188"/>
      <c r="E166" s="188"/>
      <c r="F166" s="188"/>
      <c r="G166" s="188"/>
      <c r="H166" s="188"/>
      <c r="I166" s="188"/>
      <c r="J166" s="188"/>
      <c r="K166" s="188"/>
      <c r="L166" s="188"/>
      <c r="M166" s="188"/>
      <c r="N166" s="188"/>
      <c r="O166" s="188"/>
      <c r="P166" s="103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62"/>
      <c r="AX166" s="62"/>
      <c r="AY166" s="62"/>
      <c r="AZ166" s="62"/>
      <c r="BA166" s="62"/>
      <c r="BB166" s="62"/>
      <c r="BC166" s="62"/>
      <c r="BD166" s="62"/>
      <c r="BE166" s="62"/>
      <c r="BF166" s="62"/>
      <c r="BG166" s="62"/>
      <c r="BH166" s="62"/>
      <c r="BI166" s="62"/>
      <c r="BJ166" s="62"/>
      <c r="BK166" s="62"/>
      <c r="BL166" s="62"/>
      <c r="BM166" s="62"/>
      <c r="BN166" s="62"/>
      <c r="BO166" s="62"/>
      <c r="BP166" s="62"/>
      <c r="BQ166" s="62"/>
      <c r="BR166" s="62"/>
      <c r="BS166" s="62"/>
      <c r="BT166" s="62"/>
      <c r="BU166" s="62"/>
      <c r="BV166" s="62"/>
      <c r="BW166" s="62"/>
      <c r="BX166" s="62"/>
      <c r="BY166" s="62"/>
      <c r="BZ166" s="62"/>
      <c r="CA166" s="62"/>
      <c r="CB166" s="62"/>
      <c r="CC166" s="62"/>
      <c r="CD166" s="62"/>
      <c r="CE166" s="62"/>
      <c r="CF166" s="62"/>
      <c r="CG166" s="62"/>
      <c r="CH166" s="62"/>
      <c r="CI166" s="62"/>
      <c r="CJ166" s="62"/>
      <c r="CK166" s="62"/>
      <c r="CL166" s="62"/>
      <c r="CM166" s="62"/>
      <c r="CN166" s="62"/>
      <c r="CO166" s="62"/>
      <c r="CP166" s="62"/>
      <c r="CQ166" s="62"/>
      <c r="CR166" s="62"/>
      <c r="CS166" s="62"/>
      <c r="CT166" s="62"/>
      <c r="CU166" s="62"/>
      <c r="CV166" s="62"/>
      <c r="CW166" s="62"/>
      <c r="CX166" s="62"/>
      <c r="CY166" s="62"/>
      <c r="CZ166" s="62"/>
      <c r="DA166" s="62"/>
      <c r="DB166" s="62"/>
      <c r="DC166" s="62"/>
      <c r="DD166" s="62"/>
      <c r="DE166" s="62"/>
      <c r="DF166" s="62"/>
      <c r="DG166" s="62"/>
      <c r="DH166" s="62"/>
      <c r="DI166" s="62"/>
      <c r="DJ166" s="62"/>
      <c r="DK166" s="62"/>
      <c r="DL166" s="62"/>
      <c r="DM166" s="62"/>
      <c r="DN166" s="62"/>
      <c r="DO166" s="62"/>
      <c r="DP166" s="62"/>
      <c r="DQ166" s="62"/>
      <c r="DR166" s="62"/>
      <c r="DS166" s="62"/>
      <c r="DT166" s="62"/>
      <c r="DU166" s="62"/>
      <c r="DV166" s="62"/>
      <c r="DW166" s="62"/>
      <c r="DX166" s="62"/>
      <c r="DY166" s="62"/>
      <c r="DZ166" s="62"/>
      <c r="EA166" s="62"/>
      <c r="EB166" s="62"/>
      <c r="EC166" s="62"/>
      <c r="ED166" s="62"/>
      <c r="EE166" s="62"/>
    </row>
    <row r="167" ht="18" customHeight="1" spans="1:135">
      <c r="A167" s="65">
        <v>1</v>
      </c>
      <c r="B167" s="66" t="s">
        <v>640</v>
      </c>
      <c r="C167" s="66"/>
      <c r="D167" s="67">
        <v>4.9234370784</v>
      </c>
      <c r="E167" s="67">
        <v>4.424</v>
      </c>
      <c r="F167" s="67">
        <v>4.46894878372</v>
      </c>
      <c r="G167" s="67">
        <v>5.425</v>
      </c>
      <c r="H167" s="67">
        <v>5.40653055406</v>
      </c>
      <c r="I167" s="67">
        <v>5.77026413856</v>
      </c>
      <c r="J167" s="67">
        <v>5.668</v>
      </c>
      <c r="K167" s="67">
        <v>4.403</v>
      </c>
      <c r="L167" s="67">
        <v>3.13323252298</v>
      </c>
      <c r="M167" s="67">
        <v>2.84265425668</v>
      </c>
      <c r="N167" s="67">
        <v>3.32203116722</v>
      </c>
      <c r="O167" s="67">
        <v>3.07781674394</v>
      </c>
      <c r="P167" s="130">
        <f t="shared" ref="P167:P171" si="46">SUM(D167:O167)</f>
        <v>52.86491524556</v>
      </c>
      <c r="Q167" s="79">
        <f t="shared" ref="Q167:Q172" si="47">O167-O154</f>
        <v>-0.0766434389599997</v>
      </c>
      <c r="R167" s="79">
        <f t="shared" ref="R167:R172" si="48">O167-N167</f>
        <v>-0.24421442328</v>
      </c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62"/>
      <c r="AX167" s="62"/>
      <c r="AY167" s="62"/>
      <c r="AZ167" s="62"/>
      <c r="BA167" s="62"/>
      <c r="BB167" s="62"/>
      <c r="BC167" s="62"/>
      <c r="BD167" s="62"/>
      <c r="BE167" s="62"/>
      <c r="BF167" s="62"/>
      <c r="BG167" s="62"/>
      <c r="BH167" s="62"/>
      <c r="BI167" s="62"/>
      <c r="BJ167" s="62"/>
      <c r="BK167" s="62"/>
      <c r="BL167" s="62"/>
      <c r="BM167" s="62"/>
      <c r="BN167" s="62"/>
      <c r="BO167" s="62"/>
      <c r="BP167" s="62"/>
      <c r="BQ167" s="62"/>
      <c r="BR167" s="62"/>
      <c r="BS167" s="62"/>
      <c r="BT167" s="62"/>
      <c r="BU167" s="62"/>
      <c r="BV167" s="62"/>
      <c r="BW167" s="62"/>
      <c r="BX167" s="62"/>
      <c r="BY167" s="62"/>
      <c r="BZ167" s="62"/>
      <c r="CA167" s="62"/>
      <c r="CB167" s="62"/>
      <c r="CC167" s="62"/>
      <c r="CD167" s="62"/>
      <c r="CE167" s="62"/>
      <c r="CF167" s="62"/>
      <c r="CG167" s="62"/>
      <c r="CH167" s="62"/>
      <c r="CI167" s="62"/>
      <c r="CJ167" s="62"/>
      <c r="CK167" s="62"/>
      <c r="CL167" s="62"/>
      <c r="CM167" s="62"/>
      <c r="CN167" s="62"/>
      <c r="CO167" s="62"/>
      <c r="CP167" s="62"/>
      <c r="CQ167" s="62"/>
      <c r="CR167" s="62"/>
      <c r="CS167" s="62"/>
      <c r="CT167" s="62"/>
      <c r="CU167" s="62"/>
      <c r="CV167" s="62"/>
      <c r="CW167" s="62"/>
      <c r="CX167" s="62"/>
      <c r="CY167" s="62"/>
      <c r="CZ167" s="62"/>
      <c r="DA167" s="62"/>
      <c r="DB167" s="62"/>
      <c r="DC167" s="62"/>
      <c r="DD167" s="62"/>
      <c r="DE167" s="62"/>
      <c r="DF167" s="62"/>
      <c r="DG167" s="62"/>
      <c r="DH167" s="62"/>
      <c r="DI167" s="62"/>
      <c r="DJ167" s="62"/>
      <c r="DK167" s="62"/>
      <c r="DL167" s="62"/>
      <c r="DM167" s="62"/>
      <c r="DN167" s="62"/>
      <c r="DO167" s="62"/>
      <c r="DP167" s="62"/>
      <c r="DQ167" s="62"/>
      <c r="DR167" s="62"/>
      <c r="DS167" s="62"/>
      <c r="DT167" s="62"/>
      <c r="DU167" s="62"/>
      <c r="DV167" s="62"/>
      <c r="DW167" s="62"/>
      <c r="DX167" s="62"/>
      <c r="DY167" s="62"/>
      <c r="DZ167" s="62"/>
      <c r="EA167" s="62"/>
      <c r="EB167" s="62"/>
      <c r="EC167" s="62"/>
      <c r="ED167" s="62"/>
      <c r="EE167" s="62"/>
    </row>
    <row r="168" ht="19.5" customHeight="1" spans="1:135">
      <c r="A168" s="65">
        <v>2</v>
      </c>
      <c r="B168" s="66" t="s">
        <v>648</v>
      </c>
      <c r="C168" s="66"/>
      <c r="D168" s="67">
        <v>2.679587236575</v>
      </c>
      <c r="E168" s="67">
        <v>2.622</v>
      </c>
      <c r="F168" s="67">
        <v>3.0343936784775</v>
      </c>
      <c r="G168" s="67">
        <v>3.462</v>
      </c>
      <c r="H168" s="67">
        <v>3.374288519974</v>
      </c>
      <c r="I168" s="67">
        <v>3.5322376309605</v>
      </c>
      <c r="J168" s="67">
        <v>3.3807</v>
      </c>
      <c r="K168" s="67">
        <v>2.663</v>
      </c>
      <c r="L168" s="67">
        <v>1.8512292747965</v>
      </c>
      <c r="M168" s="67">
        <v>1.723133484129</v>
      </c>
      <c r="N168" s="67">
        <v>1.8367814393715</v>
      </c>
      <c r="O168" s="67">
        <v>1.66905803679625</v>
      </c>
      <c r="P168" s="130">
        <f t="shared" si="46"/>
        <v>31.8284093010803</v>
      </c>
      <c r="Q168" s="79">
        <f t="shared" si="47"/>
        <v>-0.15333058191625</v>
      </c>
      <c r="R168" s="79">
        <f t="shared" si="48"/>
        <v>-0.16772340257525</v>
      </c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62"/>
      <c r="AX168" s="62"/>
      <c r="AY168" s="62"/>
      <c r="AZ168" s="62"/>
      <c r="BA168" s="62"/>
      <c r="BB168" s="62"/>
      <c r="BC168" s="62"/>
      <c r="BD168" s="62"/>
      <c r="BE168" s="62"/>
      <c r="BF168" s="62"/>
      <c r="BG168" s="62"/>
      <c r="BH168" s="62"/>
      <c r="BI168" s="62"/>
      <c r="BJ168" s="62"/>
      <c r="BK168" s="62"/>
      <c r="BL168" s="62"/>
      <c r="BM168" s="62"/>
      <c r="BN168" s="62"/>
      <c r="BO168" s="62"/>
      <c r="BP168" s="62"/>
      <c r="BQ168" s="62"/>
      <c r="BR168" s="62"/>
      <c r="BS168" s="62"/>
      <c r="BT168" s="62"/>
      <c r="BU168" s="62"/>
      <c r="BV168" s="62"/>
      <c r="BW168" s="62"/>
      <c r="BX168" s="62"/>
      <c r="BY168" s="62"/>
      <c r="BZ168" s="62"/>
      <c r="CA168" s="62"/>
      <c r="CB168" s="62"/>
      <c r="CC168" s="62"/>
      <c r="CD168" s="62"/>
      <c r="CE168" s="62"/>
      <c r="CF168" s="62"/>
      <c r="CG168" s="62"/>
      <c r="CH168" s="62"/>
      <c r="CI168" s="62"/>
      <c r="CJ168" s="62"/>
      <c r="CK168" s="62"/>
      <c r="CL168" s="62"/>
      <c r="CM168" s="62"/>
      <c r="CN168" s="62"/>
      <c r="CO168" s="62"/>
      <c r="CP168" s="62"/>
      <c r="CQ168" s="62"/>
      <c r="CR168" s="62"/>
      <c r="CS168" s="62"/>
      <c r="CT168" s="62"/>
      <c r="CU168" s="62"/>
      <c r="CV168" s="62"/>
      <c r="CW168" s="62"/>
      <c r="CX168" s="62"/>
      <c r="CY168" s="62"/>
      <c r="CZ168" s="62"/>
      <c r="DA168" s="62"/>
      <c r="DB168" s="62"/>
      <c r="DC168" s="62"/>
      <c r="DD168" s="62"/>
      <c r="DE168" s="62"/>
      <c r="DF168" s="62"/>
      <c r="DG168" s="62"/>
      <c r="DH168" s="62"/>
      <c r="DI168" s="62"/>
      <c r="DJ168" s="62"/>
      <c r="DK168" s="62"/>
      <c r="DL168" s="62"/>
      <c r="DM168" s="62"/>
      <c r="DN168" s="62"/>
      <c r="DO168" s="62"/>
      <c r="DP168" s="62"/>
      <c r="DQ168" s="62"/>
      <c r="DR168" s="62"/>
      <c r="DS168" s="62"/>
      <c r="DT168" s="62"/>
      <c r="DU168" s="62"/>
      <c r="DV168" s="62"/>
      <c r="DW168" s="62"/>
      <c r="DX168" s="62"/>
      <c r="DY168" s="62"/>
      <c r="DZ168" s="62"/>
      <c r="EA168" s="62"/>
      <c r="EB168" s="62"/>
      <c r="EC168" s="62"/>
      <c r="ED168" s="62"/>
      <c r="EE168" s="62"/>
    </row>
    <row r="169" ht="15.75" customHeight="1" spans="1:135">
      <c r="A169" s="65">
        <v>3</v>
      </c>
      <c r="B169" s="66" t="s">
        <v>644</v>
      </c>
      <c r="C169" s="66"/>
      <c r="D169" s="67">
        <v>2.7826550464</v>
      </c>
      <c r="E169" s="67">
        <v>2.282</v>
      </c>
      <c r="F169" s="67">
        <v>2.1776024887</v>
      </c>
      <c r="G169" s="67">
        <v>2.531</v>
      </c>
      <c r="H169" s="67">
        <v>2.43627247664</v>
      </c>
      <c r="I169" s="67">
        <v>2.530892181584</v>
      </c>
      <c r="J169" s="67">
        <v>2.3175</v>
      </c>
      <c r="K169" s="67">
        <v>2.069</v>
      </c>
      <c r="L169" s="67">
        <v>1.456350787978</v>
      </c>
      <c r="M169" s="67">
        <v>1.306669377874</v>
      </c>
      <c r="N169" s="67">
        <v>1.557651687766</v>
      </c>
      <c r="O169" s="67">
        <v>1.590837352296</v>
      </c>
      <c r="P169" s="130">
        <f t="shared" si="46"/>
        <v>25.038431399238</v>
      </c>
      <c r="Q169" s="79">
        <f t="shared" si="47"/>
        <v>-0.244907906824</v>
      </c>
      <c r="R169" s="79">
        <f t="shared" si="48"/>
        <v>0.0331856645299999</v>
      </c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62"/>
      <c r="AX169" s="62"/>
      <c r="AY169" s="62"/>
      <c r="AZ169" s="62"/>
      <c r="BA169" s="62"/>
      <c r="BB169" s="62"/>
      <c r="BC169" s="62"/>
      <c r="BD169" s="62"/>
      <c r="BE169" s="62"/>
      <c r="BF169" s="62"/>
      <c r="BG169" s="62"/>
      <c r="BH169" s="62"/>
      <c r="BI169" s="62"/>
      <c r="BJ169" s="62"/>
      <c r="BK169" s="62"/>
      <c r="BL169" s="62"/>
      <c r="BM169" s="62"/>
      <c r="BN169" s="62"/>
      <c r="BO169" s="62"/>
      <c r="BP169" s="62"/>
      <c r="BQ169" s="62"/>
      <c r="BR169" s="62"/>
      <c r="BS169" s="62"/>
      <c r="BT169" s="62"/>
      <c r="BU169" s="62"/>
      <c r="BV169" s="62"/>
      <c r="BW169" s="62"/>
      <c r="BX169" s="62"/>
      <c r="BY169" s="62"/>
      <c r="BZ169" s="62"/>
      <c r="CA169" s="62"/>
      <c r="CB169" s="62"/>
      <c r="CC169" s="62"/>
      <c r="CD169" s="62"/>
      <c r="CE169" s="62"/>
      <c r="CF169" s="62"/>
      <c r="CG169" s="62"/>
      <c r="CH169" s="62"/>
      <c r="CI169" s="62"/>
      <c r="CJ169" s="62"/>
      <c r="CK169" s="62"/>
      <c r="CL169" s="62"/>
      <c r="CM169" s="62"/>
      <c r="CN169" s="62"/>
      <c r="CO169" s="62"/>
      <c r="CP169" s="62"/>
      <c r="CQ169" s="62"/>
      <c r="CR169" s="62"/>
      <c r="CS169" s="62"/>
      <c r="CT169" s="62"/>
      <c r="CU169" s="62"/>
      <c r="CV169" s="62"/>
      <c r="CW169" s="62"/>
      <c r="CX169" s="62"/>
      <c r="CY169" s="62"/>
      <c r="CZ169" s="62"/>
      <c r="DA169" s="62"/>
      <c r="DB169" s="62"/>
      <c r="DC169" s="62"/>
      <c r="DD169" s="62"/>
      <c r="DE169" s="62"/>
      <c r="DF169" s="62"/>
      <c r="DG169" s="62"/>
      <c r="DH169" s="62"/>
      <c r="DI169" s="62"/>
      <c r="DJ169" s="62"/>
      <c r="DK169" s="62"/>
      <c r="DL169" s="62"/>
      <c r="DM169" s="62"/>
      <c r="DN169" s="62"/>
      <c r="DO169" s="62"/>
      <c r="DP169" s="62"/>
      <c r="DQ169" s="62"/>
      <c r="DR169" s="62"/>
      <c r="DS169" s="62"/>
      <c r="DT169" s="62"/>
      <c r="DU169" s="62"/>
      <c r="DV169" s="62"/>
      <c r="DW169" s="62"/>
      <c r="DX169" s="62"/>
      <c r="DY169" s="62"/>
      <c r="DZ169" s="62"/>
      <c r="EA169" s="62"/>
      <c r="EB169" s="62"/>
      <c r="EC169" s="62"/>
      <c r="ED169" s="62"/>
      <c r="EE169" s="62"/>
    </row>
    <row r="170" ht="17.25" customHeight="1" spans="1:135">
      <c r="A170" s="65">
        <v>4</v>
      </c>
      <c r="B170" s="66" t="s">
        <v>646</v>
      </c>
      <c r="C170" s="66"/>
      <c r="D170" s="67">
        <v>5.7061038177</v>
      </c>
      <c r="E170" s="67">
        <v>5.156</v>
      </c>
      <c r="F170" s="67">
        <v>5.25396714542</v>
      </c>
      <c r="G170" s="67">
        <v>5.649</v>
      </c>
      <c r="H170" s="67">
        <v>5.77903673996</v>
      </c>
      <c r="I170" s="67">
        <v>6.04070341746</v>
      </c>
      <c r="J170" s="67">
        <v>5.7556</v>
      </c>
      <c r="K170" s="67">
        <v>4.692</v>
      </c>
      <c r="L170" s="67">
        <v>3.47134797748</v>
      </c>
      <c r="M170" s="67">
        <v>3.12203810863</v>
      </c>
      <c r="N170" s="67">
        <v>3.57062557122</v>
      </c>
      <c r="O170" s="67">
        <v>3.66124837494</v>
      </c>
      <c r="P170" s="130">
        <f t="shared" si="46"/>
        <v>57.85767115281</v>
      </c>
      <c r="Q170" s="79">
        <f t="shared" si="47"/>
        <v>-0.20143942176</v>
      </c>
      <c r="R170" s="79">
        <f t="shared" si="48"/>
        <v>0.0906228037200001</v>
      </c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  <c r="AS170" s="62"/>
      <c r="AT170" s="62"/>
      <c r="AU170" s="62"/>
      <c r="AV170" s="62"/>
      <c r="AW170" s="62"/>
      <c r="AX170" s="62"/>
      <c r="AY170" s="62"/>
      <c r="AZ170" s="62"/>
      <c r="BA170" s="62"/>
      <c r="BB170" s="62"/>
      <c r="BC170" s="62"/>
      <c r="BD170" s="62"/>
      <c r="BE170" s="62"/>
      <c r="BF170" s="62"/>
      <c r="BG170" s="62"/>
      <c r="BH170" s="62"/>
      <c r="BI170" s="62"/>
      <c r="BJ170" s="62"/>
      <c r="BK170" s="62"/>
      <c r="BL170" s="62"/>
      <c r="BM170" s="62"/>
      <c r="BN170" s="62"/>
      <c r="BO170" s="62"/>
      <c r="BP170" s="62"/>
      <c r="BQ170" s="62"/>
      <c r="BR170" s="62"/>
      <c r="BS170" s="62"/>
      <c r="BT170" s="62"/>
      <c r="BU170" s="62"/>
      <c r="BV170" s="62"/>
      <c r="BW170" s="62"/>
      <c r="BX170" s="62"/>
      <c r="BY170" s="62"/>
      <c r="BZ170" s="62"/>
      <c r="CA170" s="62"/>
      <c r="CB170" s="62"/>
      <c r="CC170" s="62"/>
      <c r="CD170" s="62"/>
      <c r="CE170" s="62"/>
      <c r="CF170" s="62"/>
      <c r="CG170" s="62"/>
      <c r="CH170" s="62"/>
      <c r="CI170" s="62"/>
      <c r="CJ170" s="62"/>
      <c r="CK170" s="62"/>
      <c r="CL170" s="62"/>
      <c r="CM170" s="62"/>
      <c r="CN170" s="62"/>
      <c r="CO170" s="62"/>
      <c r="CP170" s="62"/>
      <c r="CQ170" s="62"/>
      <c r="CR170" s="62"/>
      <c r="CS170" s="62"/>
      <c r="CT170" s="62"/>
      <c r="CU170" s="62"/>
      <c r="CV170" s="62"/>
      <c r="CW170" s="62"/>
      <c r="CX170" s="62"/>
      <c r="CY170" s="62"/>
      <c r="CZ170" s="62"/>
      <c r="DA170" s="62"/>
      <c r="DB170" s="62"/>
      <c r="DC170" s="62"/>
      <c r="DD170" s="62"/>
      <c r="DE170" s="62"/>
      <c r="DF170" s="62"/>
      <c r="DG170" s="62"/>
      <c r="DH170" s="62"/>
      <c r="DI170" s="62"/>
      <c r="DJ170" s="62"/>
      <c r="DK170" s="62"/>
      <c r="DL170" s="62"/>
      <c r="DM170" s="62"/>
      <c r="DN170" s="62"/>
      <c r="DO170" s="62"/>
      <c r="DP170" s="62"/>
      <c r="DQ170" s="62"/>
      <c r="DR170" s="62"/>
      <c r="DS170" s="62"/>
      <c r="DT170" s="62"/>
      <c r="DU170" s="62"/>
      <c r="DV170" s="62"/>
      <c r="DW170" s="62"/>
      <c r="DX170" s="62"/>
      <c r="DY170" s="62"/>
      <c r="DZ170" s="62"/>
      <c r="EA170" s="62"/>
      <c r="EB170" s="62"/>
      <c r="EC170" s="62"/>
      <c r="ED170" s="62"/>
      <c r="EE170" s="62"/>
    </row>
    <row r="171" ht="17.25" customHeight="1" spans="1:135">
      <c r="A171" s="65">
        <v>5</v>
      </c>
      <c r="B171" s="66" t="s">
        <v>642</v>
      </c>
      <c r="C171" s="66"/>
      <c r="D171" s="67">
        <v>5.46458113834999</v>
      </c>
      <c r="E171" s="67">
        <v>5.831</v>
      </c>
      <c r="F171" s="67">
        <v>6.49899833204901</v>
      </c>
      <c r="G171" s="67">
        <v>7.098</v>
      </c>
      <c r="H171" s="67">
        <v>6.864640363166</v>
      </c>
      <c r="I171" s="67">
        <v>6.97422900866539</v>
      </c>
      <c r="J171" s="67">
        <v>6.658</v>
      </c>
      <c r="K171" s="67">
        <v>5.572</v>
      </c>
      <c r="L171" s="67">
        <v>3.7754427257958</v>
      </c>
      <c r="M171" s="67">
        <v>3.446</v>
      </c>
      <c r="N171" s="67">
        <v>3.50966496174901</v>
      </c>
      <c r="O171" s="67">
        <v>3.13117052442649</v>
      </c>
      <c r="P171" s="130">
        <f t="shared" si="46"/>
        <v>64.8237270542017</v>
      </c>
      <c r="Q171" s="79">
        <f t="shared" si="47"/>
        <v>-0.28484577171051</v>
      </c>
      <c r="R171" s="79">
        <f t="shared" si="48"/>
        <v>-0.37849443732252</v>
      </c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  <c r="AS171" s="62"/>
      <c r="AT171" s="62"/>
      <c r="AU171" s="62"/>
      <c r="AV171" s="62"/>
      <c r="AW171" s="62"/>
      <c r="AX171" s="62"/>
      <c r="AY171" s="62"/>
      <c r="AZ171" s="62"/>
      <c r="BA171" s="62"/>
      <c r="BB171" s="62"/>
      <c r="BC171" s="62"/>
      <c r="BD171" s="62"/>
      <c r="BE171" s="62"/>
      <c r="BF171" s="62"/>
      <c r="BG171" s="62"/>
      <c r="BH171" s="62"/>
      <c r="BI171" s="62"/>
      <c r="BJ171" s="62"/>
      <c r="BK171" s="62"/>
      <c r="BL171" s="62"/>
      <c r="BM171" s="62"/>
      <c r="BN171" s="62"/>
      <c r="BO171" s="62"/>
      <c r="BP171" s="62"/>
      <c r="BQ171" s="62"/>
      <c r="BR171" s="62"/>
      <c r="BS171" s="62"/>
      <c r="BT171" s="62"/>
      <c r="BU171" s="62"/>
      <c r="BV171" s="62"/>
      <c r="BW171" s="62"/>
      <c r="BX171" s="62"/>
      <c r="BY171" s="62"/>
      <c r="BZ171" s="62"/>
      <c r="CA171" s="62"/>
      <c r="CB171" s="62"/>
      <c r="CC171" s="62"/>
      <c r="CD171" s="62"/>
      <c r="CE171" s="62"/>
      <c r="CF171" s="62"/>
      <c r="CG171" s="62"/>
      <c r="CH171" s="62"/>
      <c r="CI171" s="62"/>
      <c r="CJ171" s="62"/>
      <c r="CK171" s="62"/>
      <c r="CL171" s="62"/>
      <c r="CM171" s="62"/>
      <c r="CN171" s="62"/>
      <c r="CO171" s="62"/>
      <c r="CP171" s="62"/>
      <c r="CQ171" s="62"/>
      <c r="CR171" s="62"/>
      <c r="CS171" s="62"/>
      <c r="CT171" s="62"/>
      <c r="CU171" s="62"/>
      <c r="CV171" s="62"/>
      <c r="CW171" s="62"/>
      <c r="CX171" s="62"/>
      <c r="CY171" s="62"/>
      <c r="CZ171" s="62"/>
      <c r="DA171" s="62"/>
      <c r="DB171" s="62"/>
      <c r="DC171" s="62"/>
      <c r="DD171" s="62"/>
      <c r="DE171" s="62"/>
      <c r="DF171" s="62"/>
      <c r="DG171" s="62"/>
      <c r="DH171" s="62"/>
      <c r="DI171" s="62"/>
      <c r="DJ171" s="62"/>
      <c r="DK171" s="62"/>
      <c r="DL171" s="62"/>
      <c r="DM171" s="62"/>
      <c r="DN171" s="62"/>
      <c r="DO171" s="62"/>
      <c r="DP171" s="62"/>
      <c r="DQ171" s="62"/>
      <c r="DR171" s="62"/>
      <c r="DS171" s="62"/>
      <c r="DT171" s="62"/>
      <c r="DU171" s="62"/>
      <c r="DV171" s="62"/>
      <c r="DW171" s="62"/>
      <c r="DX171" s="62"/>
      <c r="DY171" s="62"/>
      <c r="DZ171" s="62"/>
      <c r="EA171" s="62"/>
      <c r="EB171" s="62"/>
      <c r="EC171" s="62"/>
      <c r="ED171" s="62"/>
      <c r="EE171" s="62"/>
    </row>
    <row r="172" ht="25.5" customHeight="1" spans="1:135">
      <c r="A172" s="189" t="s">
        <v>19</v>
      </c>
      <c r="B172" s="190"/>
      <c r="C172" s="70"/>
      <c r="D172" s="71">
        <f t="shared" ref="D172:P172" si="49">SUM(D167:D171)</f>
        <v>21.556364317425</v>
      </c>
      <c r="E172" s="71">
        <f t="shared" si="49"/>
        <v>20.315</v>
      </c>
      <c r="F172" s="71">
        <f t="shared" si="49"/>
        <v>21.4339104283665</v>
      </c>
      <c r="G172" s="71">
        <f t="shared" si="49"/>
        <v>24.165</v>
      </c>
      <c r="H172" s="71">
        <f t="shared" si="49"/>
        <v>23.8607686538</v>
      </c>
      <c r="I172" s="71">
        <f t="shared" si="49"/>
        <v>24.8483263772299</v>
      </c>
      <c r="J172" s="71">
        <f t="shared" si="49"/>
        <v>23.7798</v>
      </c>
      <c r="K172" s="71">
        <f t="shared" si="49"/>
        <v>19.399</v>
      </c>
      <c r="L172" s="71">
        <f t="shared" si="49"/>
        <v>13.6876032890303</v>
      </c>
      <c r="M172" s="71">
        <f t="shared" si="49"/>
        <v>12.440495227313</v>
      </c>
      <c r="N172" s="71">
        <f t="shared" si="49"/>
        <v>13.7967548273265</v>
      </c>
      <c r="O172" s="71">
        <f t="shared" si="49"/>
        <v>13.1301310323987</v>
      </c>
      <c r="P172" s="71">
        <f t="shared" si="49"/>
        <v>232.41315415289</v>
      </c>
      <c r="Q172" s="79">
        <f t="shared" si="47"/>
        <v>-0.96116712117076</v>
      </c>
      <c r="R172" s="79">
        <f t="shared" si="48"/>
        <v>-0.666623794927769</v>
      </c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2"/>
      <c r="AS172" s="62"/>
      <c r="AT172" s="62"/>
      <c r="AU172" s="62"/>
      <c r="AV172" s="62"/>
      <c r="AW172" s="62"/>
      <c r="AX172" s="62"/>
      <c r="AY172" s="62"/>
      <c r="AZ172" s="62"/>
      <c r="BA172" s="62"/>
      <c r="BB172" s="62"/>
      <c r="BC172" s="62"/>
      <c r="BD172" s="62"/>
      <c r="BE172" s="62"/>
      <c r="BF172" s="62"/>
      <c r="BG172" s="62"/>
      <c r="BH172" s="62"/>
      <c r="BI172" s="62"/>
      <c r="BJ172" s="62"/>
      <c r="BK172" s="62"/>
      <c r="BL172" s="62"/>
      <c r="BM172" s="62"/>
      <c r="BN172" s="62"/>
      <c r="BO172" s="62"/>
      <c r="BP172" s="62"/>
      <c r="BQ172" s="62"/>
      <c r="BR172" s="62"/>
      <c r="BS172" s="62"/>
      <c r="BT172" s="62"/>
      <c r="BU172" s="62"/>
      <c r="BV172" s="62"/>
      <c r="BW172" s="62"/>
      <c r="BX172" s="62"/>
      <c r="BY172" s="62"/>
      <c r="BZ172" s="62"/>
      <c r="CA172" s="62"/>
      <c r="CB172" s="62"/>
      <c r="CC172" s="62"/>
      <c r="CD172" s="62"/>
      <c r="CE172" s="62"/>
      <c r="CF172" s="62"/>
      <c r="CG172" s="62"/>
      <c r="CH172" s="62"/>
      <c r="CI172" s="62"/>
      <c r="CJ172" s="62"/>
      <c r="CK172" s="62"/>
      <c r="CL172" s="62"/>
      <c r="CM172" s="62"/>
      <c r="CN172" s="62"/>
      <c r="CO172" s="62"/>
      <c r="CP172" s="62"/>
      <c r="CQ172" s="62"/>
      <c r="CR172" s="62"/>
      <c r="CS172" s="62"/>
      <c r="CT172" s="62"/>
      <c r="CU172" s="62"/>
      <c r="CV172" s="62"/>
      <c r="CW172" s="62"/>
      <c r="CX172" s="62"/>
      <c r="CY172" s="62"/>
      <c r="CZ172" s="62"/>
      <c r="DA172" s="62"/>
      <c r="DB172" s="62"/>
      <c r="DC172" s="62"/>
      <c r="DD172" s="62"/>
      <c r="DE172" s="62"/>
      <c r="DF172" s="62"/>
      <c r="DG172" s="62"/>
      <c r="DH172" s="62"/>
      <c r="DI172" s="62"/>
      <c r="DJ172" s="62"/>
      <c r="DK172" s="62"/>
      <c r="DL172" s="62"/>
      <c r="DM172" s="62"/>
      <c r="DN172" s="62"/>
      <c r="DO172" s="62"/>
      <c r="DP172" s="62"/>
      <c r="DQ172" s="62"/>
      <c r="DR172" s="62"/>
      <c r="DS172" s="62"/>
      <c r="DT172" s="62"/>
      <c r="DU172" s="62"/>
      <c r="DV172" s="62"/>
      <c r="DW172" s="62"/>
      <c r="DX172" s="62"/>
      <c r="DY172" s="62"/>
      <c r="DZ172" s="62"/>
      <c r="EA172" s="62"/>
      <c r="EB172" s="62"/>
      <c r="EC172" s="62"/>
      <c r="ED172" s="62"/>
      <c r="EE172" s="62"/>
    </row>
    <row r="173" ht="3.75" customHeight="1" spans="1:135">
      <c r="A173" s="191"/>
      <c r="B173" s="192"/>
      <c r="C173" s="7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5"/>
      <c r="Q173" s="79"/>
      <c r="R173" s="79">
        <f>J173-I173</f>
        <v>0</v>
      </c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  <c r="AS173" s="62"/>
      <c r="AT173" s="62"/>
      <c r="AU173" s="62"/>
      <c r="AV173" s="62"/>
      <c r="AW173" s="62"/>
      <c r="AX173" s="62"/>
      <c r="AY173" s="62"/>
      <c r="AZ173" s="62"/>
      <c r="BA173" s="62"/>
      <c r="BB173" s="62"/>
      <c r="BC173" s="62"/>
      <c r="BD173" s="62"/>
      <c r="BE173" s="62"/>
      <c r="BF173" s="62"/>
      <c r="BG173" s="62"/>
      <c r="BH173" s="62"/>
      <c r="BI173" s="62"/>
      <c r="BJ173" s="62"/>
      <c r="BK173" s="62"/>
      <c r="BL173" s="62"/>
      <c r="BM173" s="62"/>
      <c r="BN173" s="62"/>
      <c r="BO173" s="62"/>
      <c r="BP173" s="62"/>
      <c r="BQ173" s="62"/>
      <c r="BR173" s="62"/>
      <c r="BS173" s="62"/>
      <c r="BT173" s="62"/>
      <c r="BU173" s="62"/>
      <c r="BV173" s="62"/>
      <c r="BW173" s="62"/>
      <c r="BX173" s="62"/>
      <c r="BY173" s="62"/>
      <c r="BZ173" s="62"/>
      <c r="CA173" s="62"/>
      <c r="CB173" s="62"/>
      <c r="CC173" s="62"/>
      <c r="CD173" s="62"/>
      <c r="CE173" s="62"/>
      <c r="CF173" s="62"/>
      <c r="CG173" s="62"/>
      <c r="CH173" s="62"/>
      <c r="CI173" s="62"/>
      <c r="CJ173" s="62"/>
      <c r="CK173" s="62"/>
      <c r="CL173" s="62"/>
      <c r="CM173" s="62"/>
      <c r="CN173" s="62"/>
      <c r="CO173" s="62"/>
      <c r="CP173" s="62"/>
      <c r="CQ173" s="62"/>
      <c r="CR173" s="62"/>
      <c r="CS173" s="62"/>
      <c r="CT173" s="62"/>
      <c r="CU173" s="62"/>
      <c r="CV173" s="62"/>
      <c r="CW173" s="62"/>
      <c r="CX173" s="62"/>
      <c r="CY173" s="62"/>
      <c r="CZ173" s="62"/>
      <c r="DA173" s="62"/>
      <c r="DB173" s="62"/>
      <c r="DC173" s="62"/>
      <c r="DD173" s="62"/>
      <c r="DE173" s="62"/>
      <c r="DF173" s="62"/>
      <c r="DG173" s="62"/>
      <c r="DH173" s="62"/>
      <c r="DI173" s="62"/>
      <c r="DJ173" s="62"/>
      <c r="DK173" s="62"/>
      <c r="DL173" s="62"/>
      <c r="DM173" s="62"/>
      <c r="DN173" s="62"/>
      <c r="DO173" s="62"/>
      <c r="DP173" s="62"/>
      <c r="DQ173" s="62"/>
      <c r="DR173" s="62"/>
      <c r="DS173" s="62"/>
      <c r="DT173" s="62"/>
      <c r="DU173" s="62"/>
      <c r="DV173" s="62"/>
      <c r="DW173" s="62"/>
      <c r="DX173" s="62"/>
      <c r="DY173" s="62"/>
      <c r="DZ173" s="62"/>
      <c r="EA173" s="62"/>
      <c r="EB173" s="62"/>
      <c r="EC173" s="62"/>
      <c r="ED173" s="62"/>
      <c r="EE173" s="62"/>
    </row>
    <row r="174" ht="37.5" customHeight="1" spans="1:135">
      <c r="A174" s="187" t="s">
        <v>837</v>
      </c>
      <c r="B174" s="85"/>
      <c r="C174" s="142"/>
      <c r="D174" s="188">
        <f t="shared" ref="D174:O174" si="50">D172-D159</f>
        <v>2.826364317425</v>
      </c>
      <c r="E174" s="188">
        <f t="shared" si="50"/>
        <v>-2.009</v>
      </c>
      <c r="F174" s="188">
        <f t="shared" si="50"/>
        <v>-0.660089571633492</v>
      </c>
      <c r="G174" s="188">
        <f t="shared" si="50"/>
        <v>2.19</v>
      </c>
      <c r="H174" s="188">
        <f t="shared" si="50"/>
        <v>1.48174169709999</v>
      </c>
      <c r="I174" s="188">
        <f t="shared" si="50"/>
        <v>2.47232637722989</v>
      </c>
      <c r="J174" s="188">
        <f t="shared" si="50"/>
        <v>0.145800000000001</v>
      </c>
      <c r="K174" s="188">
        <f t="shared" si="50"/>
        <v>-1.009</v>
      </c>
      <c r="L174" s="188">
        <f t="shared" si="50"/>
        <v>2.0106032890303</v>
      </c>
      <c r="M174" s="188">
        <f t="shared" si="50"/>
        <v>0.833995871952988</v>
      </c>
      <c r="N174" s="188">
        <f t="shared" si="50"/>
        <v>0.701086765869009</v>
      </c>
      <c r="O174" s="188">
        <f t="shared" si="50"/>
        <v>-0.96116712117076</v>
      </c>
      <c r="P174" s="194">
        <f>SUM(D174:O174)</f>
        <v>8.02266162580292</v>
      </c>
      <c r="Q174" s="79"/>
      <c r="R174" s="79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62"/>
      <c r="AX174" s="62"/>
      <c r="AY174" s="62"/>
      <c r="AZ174" s="62"/>
      <c r="BA174" s="62"/>
      <c r="BB174" s="62"/>
      <c r="BC174" s="62"/>
      <c r="BD174" s="62"/>
      <c r="BE174" s="62"/>
      <c r="BF174" s="62"/>
      <c r="BG174" s="62"/>
      <c r="BH174" s="62"/>
      <c r="BI174" s="62"/>
      <c r="BJ174" s="62"/>
      <c r="BK174" s="62"/>
      <c r="BL174" s="62"/>
      <c r="BM174" s="62"/>
      <c r="BN174" s="62"/>
      <c r="BO174" s="62"/>
      <c r="BP174" s="62"/>
      <c r="BQ174" s="62"/>
      <c r="BR174" s="62"/>
      <c r="BS174" s="62"/>
      <c r="BT174" s="62"/>
      <c r="BU174" s="62"/>
      <c r="BV174" s="62"/>
      <c r="BW174" s="62"/>
      <c r="BX174" s="62"/>
      <c r="BY174" s="62"/>
      <c r="BZ174" s="62"/>
      <c r="CA174" s="62"/>
      <c r="CB174" s="62"/>
      <c r="CC174" s="62"/>
      <c r="CD174" s="62"/>
      <c r="CE174" s="62"/>
      <c r="CF174" s="62"/>
      <c r="CG174" s="62"/>
      <c r="CH174" s="62"/>
      <c r="CI174" s="62"/>
      <c r="CJ174" s="62"/>
      <c r="CK174" s="62"/>
      <c r="CL174" s="62"/>
      <c r="CM174" s="62"/>
      <c r="CN174" s="62"/>
      <c r="CO174" s="62"/>
      <c r="CP174" s="62"/>
      <c r="CQ174" s="62"/>
      <c r="CR174" s="62"/>
      <c r="CS174" s="62"/>
      <c r="CT174" s="62"/>
      <c r="CU174" s="62"/>
      <c r="CV174" s="62"/>
      <c r="CW174" s="62"/>
      <c r="CX174" s="62"/>
      <c r="CY174" s="62"/>
      <c r="CZ174" s="62"/>
      <c r="DA174" s="62"/>
      <c r="DB174" s="62"/>
      <c r="DC174" s="62"/>
      <c r="DD174" s="62"/>
      <c r="DE174" s="62"/>
      <c r="DF174" s="62"/>
      <c r="DG174" s="62"/>
      <c r="DH174" s="62"/>
      <c r="DI174" s="62"/>
      <c r="DJ174" s="62"/>
      <c r="DK174" s="62"/>
      <c r="DL174" s="62"/>
      <c r="DM174" s="62"/>
      <c r="DN174" s="62"/>
      <c r="DO174" s="62"/>
      <c r="DP174" s="62"/>
      <c r="DQ174" s="62"/>
      <c r="DR174" s="62"/>
      <c r="DS174" s="62"/>
      <c r="DT174" s="62"/>
      <c r="DU174" s="62"/>
      <c r="DV174" s="62"/>
      <c r="DW174" s="62"/>
      <c r="DX174" s="62"/>
      <c r="DY174" s="62"/>
      <c r="DZ174" s="62"/>
      <c r="EA174" s="62"/>
      <c r="EB174" s="62"/>
      <c r="EC174" s="62"/>
      <c r="ED174" s="62"/>
      <c r="EE174" s="62"/>
    </row>
    <row r="175" ht="11.25" customHeight="1" spans="1:135">
      <c r="A175" s="142"/>
      <c r="B175" s="142"/>
      <c r="C175" s="142"/>
      <c r="D175" s="188"/>
      <c r="E175" s="188"/>
      <c r="F175" s="188"/>
      <c r="G175" s="188"/>
      <c r="H175" s="188"/>
      <c r="I175" s="188"/>
      <c r="J175" s="188"/>
      <c r="K175" s="188"/>
      <c r="L175" s="188"/>
      <c r="M175" s="188"/>
      <c r="N175" s="188"/>
      <c r="O175" s="188"/>
      <c r="P175" s="103"/>
      <c r="Q175" s="79"/>
      <c r="R175" s="79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62"/>
      <c r="AX175" s="62"/>
      <c r="AY175" s="62"/>
      <c r="AZ175" s="62"/>
      <c r="BA175" s="62"/>
      <c r="BB175" s="62"/>
      <c r="BC175" s="62"/>
      <c r="BD175" s="62"/>
      <c r="BE175" s="62"/>
      <c r="BF175" s="62"/>
      <c r="BG175" s="62"/>
      <c r="BH175" s="62"/>
      <c r="BI175" s="62"/>
      <c r="BJ175" s="62"/>
      <c r="BK175" s="62"/>
      <c r="BL175" s="62"/>
      <c r="BM175" s="62"/>
      <c r="BN175" s="62"/>
      <c r="BO175" s="62"/>
      <c r="BP175" s="62"/>
      <c r="BQ175" s="62"/>
      <c r="BR175" s="62"/>
      <c r="BS175" s="62"/>
      <c r="BT175" s="62"/>
      <c r="BU175" s="62"/>
      <c r="BV175" s="62"/>
      <c r="BW175" s="62"/>
      <c r="BX175" s="62"/>
      <c r="BY175" s="62"/>
      <c r="BZ175" s="62"/>
      <c r="CA175" s="62"/>
      <c r="CB175" s="62"/>
      <c r="CC175" s="62"/>
      <c r="CD175" s="62"/>
      <c r="CE175" s="62"/>
      <c r="CF175" s="62"/>
      <c r="CG175" s="62"/>
      <c r="CH175" s="62"/>
      <c r="CI175" s="62"/>
      <c r="CJ175" s="62"/>
      <c r="CK175" s="62"/>
      <c r="CL175" s="62"/>
      <c r="CM175" s="62"/>
      <c r="CN175" s="62"/>
      <c r="CO175" s="62"/>
      <c r="CP175" s="62"/>
      <c r="CQ175" s="62"/>
      <c r="CR175" s="62"/>
      <c r="CS175" s="62"/>
      <c r="CT175" s="62"/>
      <c r="CU175" s="62"/>
      <c r="CV175" s="62"/>
      <c r="CW175" s="62"/>
      <c r="CX175" s="62"/>
      <c r="CY175" s="62"/>
      <c r="CZ175" s="62"/>
      <c r="DA175" s="62"/>
      <c r="DB175" s="62"/>
      <c r="DC175" s="62"/>
      <c r="DD175" s="62"/>
      <c r="DE175" s="62"/>
      <c r="DF175" s="62"/>
      <c r="DG175" s="62"/>
      <c r="DH175" s="62"/>
      <c r="DI175" s="62"/>
      <c r="DJ175" s="62"/>
      <c r="DK175" s="62"/>
      <c r="DL175" s="62"/>
      <c r="DM175" s="62"/>
      <c r="DN175" s="62"/>
      <c r="DO175" s="62"/>
      <c r="DP175" s="62"/>
      <c r="DQ175" s="62"/>
      <c r="DR175" s="62"/>
      <c r="DS175" s="62"/>
      <c r="DT175" s="62"/>
      <c r="DU175" s="62"/>
      <c r="DV175" s="62"/>
      <c r="DW175" s="62"/>
      <c r="DX175" s="62"/>
      <c r="DY175" s="62"/>
      <c r="DZ175" s="62"/>
      <c r="EA175" s="62"/>
      <c r="EB175" s="62"/>
      <c r="EC175" s="62"/>
      <c r="ED175" s="62"/>
      <c r="EE175" s="62"/>
    </row>
    <row r="176" ht="37.5" customHeight="1" spans="1:135">
      <c r="A176" s="61" t="s">
        <v>861</v>
      </c>
      <c r="Q176" s="79"/>
      <c r="R176" s="79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62"/>
      <c r="AX176" s="62"/>
      <c r="AY176" s="62"/>
      <c r="AZ176" s="62"/>
      <c r="BA176" s="62"/>
      <c r="BB176" s="62"/>
      <c r="BC176" s="62"/>
      <c r="BD176" s="62"/>
      <c r="BE176" s="62"/>
      <c r="BF176" s="62"/>
      <c r="BG176" s="62"/>
      <c r="BH176" s="62"/>
      <c r="BI176" s="62"/>
      <c r="BJ176" s="62"/>
      <c r="BK176" s="62"/>
      <c r="BL176" s="62"/>
      <c r="BM176" s="62"/>
      <c r="BN176" s="62"/>
      <c r="BO176" s="62"/>
      <c r="BP176" s="62"/>
      <c r="BQ176" s="62"/>
      <c r="BR176" s="62"/>
      <c r="BS176" s="62"/>
      <c r="BT176" s="62"/>
      <c r="BU176" s="62"/>
      <c r="BV176" s="62"/>
      <c r="BW176" s="62"/>
      <c r="BX176" s="62"/>
      <c r="BY176" s="62"/>
      <c r="BZ176" s="62"/>
      <c r="CA176" s="62"/>
      <c r="CB176" s="62"/>
      <c r="CC176" s="62"/>
      <c r="CD176" s="62"/>
      <c r="CE176" s="62"/>
      <c r="CF176" s="62"/>
      <c r="CG176" s="62"/>
      <c r="CH176" s="62"/>
      <c r="CI176" s="62"/>
      <c r="CJ176" s="62"/>
      <c r="CK176" s="62"/>
      <c r="CL176" s="62"/>
      <c r="CM176" s="62"/>
      <c r="CN176" s="62"/>
      <c r="CO176" s="62"/>
      <c r="CP176" s="62"/>
      <c r="CQ176" s="62"/>
      <c r="CR176" s="62"/>
      <c r="CS176" s="62"/>
      <c r="CT176" s="62"/>
      <c r="CU176" s="62"/>
      <c r="CV176" s="62"/>
      <c r="CW176" s="62"/>
      <c r="CX176" s="62"/>
      <c r="CY176" s="62"/>
      <c r="CZ176" s="62"/>
      <c r="DA176" s="62"/>
      <c r="DB176" s="62"/>
      <c r="DC176" s="62"/>
      <c r="DD176" s="62"/>
      <c r="DE176" s="62"/>
      <c r="DF176" s="62"/>
      <c r="DG176" s="62"/>
      <c r="DH176" s="62"/>
      <c r="DI176" s="62"/>
      <c r="DJ176" s="62"/>
      <c r="DK176" s="62"/>
      <c r="DL176" s="62"/>
      <c r="DM176" s="62"/>
      <c r="DN176" s="62"/>
      <c r="DO176" s="62"/>
      <c r="DP176" s="62"/>
      <c r="DQ176" s="62"/>
      <c r="DR176" s="62"/>
      <c r="DS176" s="62"/>
      <c r="DT176" s="62"/>
      <c r="DU176" s="62"/>
      <c r="DV176" s="62"/>
      <c r="DW176" s="62"/>
      <c r="DX176" s="62"/>
      <c r="DY176" s="62"/>
      <c r="DZ176" s="62"/>
      <c r="EA176" s="62"/>
      <c r="EB176" s="62"/>
      <c r="EC176" s="62"/>
      <c r="ED176" s="62"/>
      <c r="EE176" s="62"/>
    </row>
    <row r="177" ht="8.25" customHeight="1" spans="1:135">
      <c r="A177" s="62"/>
      <c r="B177" s="62"/>
      <c r="C177" s="62"/>
      <c r="D177" s="62"/>
      <c r="E177" s="62"/>
      <c r="F177" s="62"/>
      <c r="G177" s="62"/>
      <c r="H177" s="193"/>
      <c r="I177" s="62"/>
      <c r="J177" s="62"/>
      <c r="K177" s="62"/>
      <c r="L177" s="62"/>
      <c r="M177" s="62"/>
      <c r="N177" s="62"/>
      <c r="O177" s="62"/>
      <c r="P177" s="103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62"/>
      <c r="AX177" s="62"/>
      <c r="AY177" s="62"/>
      <c r="AZ177" s="62"/>
      <c r="BA177" s="62"/>
      <c r="BB177" s="62"/>
      <c r="BC177" s="62"/>
      <c r="BD177" s="62"/>
      <c r="BE177" s="62"/>
      <c r="BF177" s="62"/>
      <c r="BG177" s="62"/>
      <c r="BH177" s="62"/>
      <c r="BI177" s="62"/>
      <c r="BJ177" s="62"/>
      <c r="BK177" s="62"/>
      <c r="BL177" s="62"/>
      <c r="BM177" s="62"/>
      <c r="BN177" s="62"/>
      <c r="BO177" s="62"/>
      <c r="BP177" s="62"/>
      <c r="BQ177" s="62"/>
      <c r="BR177" s="62"/>
      <c r="BS177" s="62"/>
      <c r="BT177" s="62"/>
      <c r="BU177" s="62"/>
      <c r="BV177" s="62"/>
      <c r="BW177" s="62"/>
      <c r="BX177" s="62"/>
      <c r="BY177" s="62"/>
      <c r="BZ177" s="62"/>
      <c r="CA177" s="62"/>
      <c r="CB177" s="62"/>
      <c r="CC177" s="62"/>
      <c r="CD177" s="62"/>
      <c r="CE177" s="62"/>
      <c r="CF177" s="62"/>
      <c r="CG177" s="62"/>
      <c r="CH177" s="62"/>
      <c r="CI177" s="62"/>
      <c r="CJ177" s="62"/>
      <c r="CK177" s="62"/>
      <c r="CL177" s="62"/>
      <c r="CM177" s="62"/>
      <c r="CN177" s="62"/>
      <c r="CO177" s="62"/>
      <c r="CP177" s="62"/>
      <c r="CQ177" s="62"/>
      <c r="CR177" s="62"/>
      <c r="CS177" s="62"/>
      <c r="CT177" s="62"/>
      <c r="CU177" s="62"/>
      <c r="CV177" s="62"/>
      <c r="CW177" s="62"/>
      <c r="CX177" s="62"/>
      <c r="CY177" s="62"/>
      <c r="CZ177" s="62"/>
      <c r="DA177" s="62"/>
      <c r="DB177" s="62"/>
      <c r="DC177" s="62"/>
      <c r="DD177" s="62"/>
      <c r="DE177" s="62"/>
      <c r="DF177" s="62"/>
      <c r="DG177" s="62"/>
      <c r="DH177" s="62"/>
      <c r="DI177" s="62"/>
      <c r="DJ177" s="62"/>
      <c r="DK177" s="62"/>
      <c r="DL177" s="62"/>
      <c r="DM177" s="62"/>
      <c r="DN177" s="62"/>
      <c r="DO177" s="62"/>
      <c r="DP177" s="62"/>
      <c r="DQ177" s="62"/>
      <c r="DR177" s="62"/>
      <c r="DS177" s="62"/>
      <c r="DT177" s="62"/>
      <c r="DU177" s="62"/>
      <c r="DV177" s="62"/>
      <c r="DW177" s="62"/>
      <c r="DX177" s="62"/>
      <c r="DY177" s="62"/>
      <c r="DZ177" s="62"/>
      <c r="EA177" s="62"/>
      <c r="EB177" s="62"/>
      <c r="EC177" s="62"/>
      <c r="ED177" s="62"/>
      <c r="EE177" s="62"/>
    </row>
    <row r="178" ht="30.75" customHeight="1" spans="1:135">
      <c r="A178" s="63" t="s">
        <v>628</v>
      </c>
      <c r="B178" s="64" t="s">
        <v>212</v>
      </c>
      <c r="C178" s="94" t="s">
        <v>862</v>
      </c>
      <c r="D178" s="63" t="s">
        <v>863</v>
      </c>
      <c r="E178" s="63" t="s">
        <v>759</v>
      </c>
      <c r="F178" s="63" t="s">
        <v>760</v>
      </c>
      <c r="G178" s="63" t="s">
        <v>761</v>
      </c>
      <c r="H178" s="63" t="s">
        <v>864</v>
      </c>
      <c r="I178" s="63" t="s">
        <v>763</v>
      </c>
      <c r="J178" s="63" t="s">
        <v>865</v>
      </c>
      <c r="K178" s="63" t="s">
        <v>765</v>
      </c>
      <c r="L178" s="63" t="s">
        <v>766</v>
      </c>
      <c r="M178" s="63" t="s">
        <v>767</v>
      </c>
      <c r="N178" s="63" t="s">
        <v>768</v>
      </c>
      <c r="O178" s="63" t="s">
        <v>769</v>
      </c>
      <c r="P178" s="63" t="s">
        <v>6</v>
      </c>
      <c r="Q178" s="142" t="s">
        <v>851</v>
      </c>
      <c r="R178" s="149" t="s">
        <v>852</v>
      </c>
      <c r="S178" s="87" t="s">
        <v>866</v>
      </c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62"/>
      <c r="AX178" s="62"/>
      <c r="AY178" s="62"/>
      <c r="AZ178" s="62"/>
      <c r="BA178" s="62"/>
      <c r="BB178" s="62"/>
      <c r="BC178" s="62"/>
      <c r="BD178" s="62"/>
      <c r="BE178" s="62"/>
      <c r="BF178" s="62"/>
      <c r="BG178" s="62"/>
      <c r="BH178" s="62"/>
      <c r="BI178" s="62"/>
      <c r="BJ178" s="62"/>
      <c r="BK178" s="62"/>
      <c r="BL178" s="62"/>
      <c r="BM178" s="62"/>
      <c r="BN178" s="62"/>
      <c r="BO178" s="62"/>
      <c r="BP178" s="62"/>
      <c r="BQ178" s="62"/>
      <c r="BR178" s="62"/>
      <c r="BS178" s="62"/>
      <c r="BT178" s="62"/>
      <c r="BU178" s="62"/>
      <c r="BV178" s="62"/>
      <c r="BW178" s="62"/>
      <c r="BX178" s="62"/>
      <c r="BY178" s="62"/>
      <c r="BZ178" s="62"/>
      <c r="CA178" s="62"/>
      <c r="CB178" s="62"/>
      <c r="CC178" s="62"/>
      <c r="CD178" s="62"/>
      <c r="CE178" s="62"/>
      <c r="CF178" s="62"/>
      <c r="CG178" s="62"/>
      <c r="CH178" s="62"/>
      <c r="CI178" s="62"/>
      <c r="CJ178" s="62"/>
      <c r="CK178" s="62"/>
      <c r="CL178" s="62"/>
      <c r="CM178" s="62"/>
      <c r="CN178" s="62"/>
      <c r="CO178" s="62"/>
      <c r="CP178" s="62"/>
      <c r="CQ178" s="62"/>
      <c r="CR178" s="62"/>
      <c r="CS178" s="62"/>
      <c r="CT178" s="62"/>
      <c r="CU178" s="62"/>
      <c r="CV178" s="62"/>
      <c r="CW178" s="62"/>
      <c r="CX178" s="62"/>
      <c r="CY178" s="62"/>
      <c r="CZ178" s="62"/>
      <c r="DA178" s="62"/>
      <c r="DB178" s="62"/>
      <c r="DC178" s="62"/>
      <c r="DD178" s="62"/>
      <c r="DE178" s="62"/>
      <c r="DF178" s="62"/>
      <c r="DG178" s="62"/>
      <c r="DH178" s="62"/>
      <c r="DI178" s="62"/>
      <c r="DJ178" s="62"/>
      <c r="DK178" s="62"/>
      <c r="DL178" s="62"/>
      <c r="DM178" s="62"/>
      <c r="DN178" s="62"/>
      <c r="DO178" s="62"/>
      <c r="DP178" s="62"/>
      <c r="DQ178" s="62"/>
      <c r="DR178" s="62"/>
      <c r="DS178" s="62"/>
      <c r="DT178" s="62"/>
      <c r="DU178" s="62"/>
      <c r="DV178" s="62"/>
      <c r="DW178" s="62"/>
      <c r="DX178" s="62"/>
      <c r="DY178" s="62"/>
      <c r="DZ178" s="62"/>
      <c r="EA178" s="62"/>
      <c r="EB178" s="62"/>
      <c r="EC178" s="62"/>
      <c r="ED178" s="62"/>
      <c r="EE178" s="62"/>
    </row>
    <row r="179" ht="18" customHeight="1" spans="1:135">
      <c r="A179" s="142"/>
      <c r="B179" s="142"/>
      <c r="C179" s="142"/>
      <c r="D179" s="188"/>
      <c r="E179" s="188"/>
      <c r="F179" s="188"/>
      <c r="G179" s="188"/>
      <c r="H179" s="188"/>
      <c r="I179" s="188"/>
      <c r="J179" s="188"/>
      <c r="K179" s="188"/>
      <c r="L179" s="188"/>
      <c r="M179" s="188"/>
      <c r="N179" s="188"/>
      <c r="O179" s="188"/>
      <c r="P179" s="103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62"/>
      <c r="AX179" s="62"/>
      <c r="AY179" s="62"/>
      <c r="AZ179" s="62"/>
      <c r="BA179" s="62"/>
      <c r="BB179" s="62"/>
      <c r="BC179" s="62"/>
      <c r="BD179" s="62"/>
      <c r="BE179" s="62"/>
      <c r="BF179" s="62"/>
      <c r="BG179" s="62"/>
      <c r="BH179" s="62"/>
      <c r="BI179" s="62"/>
      <c r="BJ179" s="62"/>
      <c r="BK179" s="62"/>
      <c r="BL179" s="62"/>
      <c r="BM179" s="62"/>
      <c r="BN179" s="62"/>
      <c r="BO179" s="62"/>
      <c r="BP179" s="62"/>
      <c r="BQ179" s="62"/>
      <c r="BR179" s="62"/>
      <c r="BS179" s="62"/>
      <c r="BT179" s="62"/>
      <c r="BU179" s="62"/>
      <c r="BV179" s="62"/>
      <c r="BW179" s="62"/>
      <c r="BX179" s="62"/>
      <c r="BY179" s="62"/>
      <c r="BZ179" s="62"/>
      <c r="CA179" s="62"/>
      <c r="CB179" s="62"/>
      <c r="CC179" s="62"/>
      <c r="CD179" s="62"/>
      <c r="CE179" s="62"/>
      <c r="CF179" s="62"/>
      <c r="CG179" s="62"/>
      <c r="CH179" s="62"/>
      <c r="CI179" s="62"/>
      <c r="CJ179" s="62"/>
      <c r="CK179" s="62"/>
      <c r="CL179" s="62"/>
      <c r="CM179" s="62"/>
      <c r="CN179" s="62"/>
      <c r="CO179" s="62"/>
      <c r="CP179" s="62"/>
      <c r="CQ179" s="62"/>
      <c r="CR179" s="62"/>
      <c r="CS179" s="62"/>
      <c r="CT179" s="62"/>
      <c r="CU179" s="62"/>
      <c r="CV179" s="62"/>
      <c r="CW179" s="62"/>
      <c r="CX179" s="62"/>
      <c r="CY179" s="62"/>
      <c r="CZ179" s="62"/>
      <c r="DA179" s="62"/>
      <c r="DB179" s="62"/>
      <c r="DC179" s="62"/>
      <c r="DD179" s="62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62"/>
      <c r="EA179" s="62"/>
      <c r="EB179" s="62"/>
      <c r="EC179" s="62"/>
      <c r="ED179" s="62"/>
      <c r="EE179" s="62"/>
    </row>
    <row r="180" ht="12.75" customHeight="1" spans="1:135">
      <c r="A180" s="65">
        <v>1</v>
      </c>
      <c r="B180" s="66" t="s">
        <v>640</v>
      </c>
      <c r="C180" s="66">
        <v>56.57</v>
      </c>
      <c r="D180" s="67">
        <v>4.01735458534</v>
      </c>
      <c r="E180" s="67">
        <v>4.75595230242</v>
      </c>
      <c r="F180" s="67">
        <v>5.572</v>
      </c>
      <c r="G180" s="67">
        <v>5.98525807898</v>
      </c>
      <c r="H180" s="67">
        <v>5.7520688242</v>
      </c>
      <c r="I180" s="67">
        <v>6.0061836688</v>
      </c>
      <c r="J180" s="67">
        <v>5.35827179</v>
      </c>
      <c r="K180" s="67">
        <v>4.1490692123</v>
      </c>
      <c r="L180" s="67">
        <v>2.7733407173</v>
      </c>
      <c r="M180" s="67">
        <v>2.78623688294</v>
      </c>
      <c r="N180" s="67">
        <v>3.1351791783</v>
      </c>
      <c r="O180" s="67">
        <v>3.43597978737</v>
      </c>
      <c r="P180" s="130">
        <f t="shared" ref="P180:P184" si="51">SUM(D180:O180)</f>
        <v>53.72689502795</v>
      </c>
      <c r="Q180" s="79">
        <f t="shared" ref="Q180:Q185" si="52">O180-O167</f>
        <v>0.35816304343</v>
      </c>
      <c r="R180" s="79">
        <f t="shared" ref="R180:R185" si="53">O180-N180</f>
        <v>0.30080060907</v>
      </c>
      <c r="S180" s="79">
        <f t="shared" ref="S180:S185" si="54">O180-C180/12</f>
        <v>-1.27818687929667</v>
      </c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62"/>
      <c r="AX180" s="62"/>
      <c r="AY180" s="62"/>
      <c r="AZ180" s="62"/>
      <c r="BA180" s="62"/>
      <c r="BB180" s="62"/>
      <c r="BC180" s="62"/>
      <c r="BD180" s="62"/>
      <c r="BE180" s="62"/>
      <c r="BF180" s="62"/>
      <c r="BG180" s="62"/>
      <c r="BH180" s="62"/>
      <c r="BI180" s="62"/>
      <c r="BJ180" s="62"/>
      <c r="BK180" s="62"/>
      <c r="BL180" s="62"/>
      <c r="BM180" s="62"/>
      <c r="BN180" s="62"/>
      <c r="BO180" s="62"/>
      <c r="BP180" s="62"/>
      <c r="BQ180" s="62"/>
      <c r="BR180" s="62"/>
      <c r="BS180" s="62"/>
      <c r="BT180" s="62"/>
      <c r="BU180" s="62"/>
      <c r="BV180" s="62"/>
      <c r="BW180" s="62"/>
      <c r="BX180" s="62"/>
      <c r="BY180" s="62"/>
      <c r="BZ180" s="62"/>
      <c r="CA180" s="62"/>
      <c r="CB180" s="62"/>
      <c r="CC180" s="62"/>
      <c r="CD180" s="62"/>
      <c r="CE180" s="62"/>
      <c r="CF180" s="62"/>
      <c r="CG180" s="62"/>
      <c r="CH180" s="62"/>
      <c r="CI180" s="62"/>
      <c r="CJ180" s="62"/>
      <c r="CK180" s="62"/>
      <c r="CL180" s="62"/>
      <c r="CM180" s="62"/>
      <c r="CN180" s="62"/>
      <c r="CO180" s="62"/>
      <c r="CP180" s="62"/>
      <c r="CQ180" s="62"/>
      <c r="CR180" s="62"/>
      <c r="CS180" s="62"/>
      <c r="CT180" s="62"/>
      <c r="CU180" s="62"/>
      <c r="CV180" s="62"/>
      <c r="CW180" s="62"/>
      <c r="CX180" s="62"/>
      <c r="CY180" s="62"/>
      <c r="CZ180" s="62"/>
      <c r="DA180" s="62"/>
      <c r="DB180" s="62"/>
      <c r="DC180" s="62"/>
      <c r="DD180" s="62"/>
      <c r="DE180" s="62"/>
      <c r="DF180" s="62"/>
      <c r="DG180" s="62"/>
      <c r="DH180" s="62"/>
      <c r="DI180" s="62"/>
      <c r="DJ180" s="62"/>
      <c r="DK180" s="62"/>
      <c r="DL180" s="62"/>
      <c r="DM180" s="62"/>
      <c r="DN180" s="62"/>
      <c r="DO180" s="62"/>
      <c r="DP180" s="62"/>
      <c r="DQ180" s="62"/>
      <c r="DR180" s="62"/>
      <c r="DS180" s="62"/>
      <c r="DT180" s="62"/>
      <c r="DU180" s="62"/>
      <c r="DV180" s="62"/>
      <c r="DW180" s="62"/>
      <c r="DX180" s="62"/>
      <c r="DY180" s="62"/>
      <c r="DZ180" s="62"/>
      <c r="EA180" s="62"/>
      <c r="EB180" s="62"/>
      <c r="EC180" s="62"/>
      <c r="ED180" s="62"/>
      <c r="EE180" s="62"/>
    </row>
    <row r="181" ht="12.75" customHeight="1" spans="1:135">
      <c r="A181" s="65">
        <v>2</v>
      </c>
      <c r="B181" s="66" t="s">
        <v>648</v>
      </c>
      <c r="C181" s="66">
        <v>32.48</v>
      </c>
      <c r="D181" s="67">
        <v>2.204100101133</v>
      </c>
      <c r="E181" s="67">
        <v>2.976304425219</v>
      </c>
      <c r="F181" s="67">
        <v>3.8407</v>
      </c>
      <c r="G181" s="67">
        <v>4.15941694476625</v>
      </c>
      <c r="H181" s="67">
        <v>3.965268363345</v>
      </c>
      <c r="I181" s="67">
        <v>3.6511533614825</v>
      </c>
      <c r="J181" s="67">
        <v>3.35380716917375</v>
      </c>
      <c r="K181" s="67">
        <v>2.91523895732</v>
      </c>
      <c r="L181" s="67">
        <v>1.71494618608</v>
      </c>
      <c r="M181" s="67">
        <v>1.77948013449625</v>
      </c>
      <c r="N181" s="67">
        <v>1.87247264915</v>
      </c>
      <c r="O181" s="67">
        <v>1.8213635245075</v>
      </c>
      <c r="P181" s="130">
        <f t="shared" si="51"/>
        <v>34.2542518166732</v>
      </c>
      <c r="Q181" s="79">
        <f t="shared" si="52"/>
        <v>0.15230548771125</v>
      </c>
      <c r="R181" s="79">
        <f t="shared" si="53"/>
        <v>-0.0511091246424999</v>
      </c>
      <c r="S181" s="79">
        <f t="shared" si="54"/>
        <v>-0.885303142159167</v>
      </c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62"/>
      <c r="AX181" s="62"/>
      <c r="AY181" s="62"/>
      <c r="AZ181" s="62"/>
      <c r="BA181" s="62"/>
      <c r="BB181" s="62"/>
      <c r="BC181" s="62"/>
      <c r="BD181" s="62"/>
      <c r="BE181" s="62"/>
      <c r="BF181" s="62"/>
      <c r="BG181" s="62"/>
      <c r="BH181" s="62"/>
      <c r="BI181" s="62"/>
      <c r="BJ181" s="62"/>
      <c r="BK181" s="62"/>
      <c r="BL181" s="62"/>
      <c r="BM181" s="62"/>
      <c r="BN181" s="62"/>
      <c r="BO181" s="62"/>
      <c r="BP181" s="62"/>
      <c r="BQ181" s="62"/>
      <c r="BR181" s="62"/>
      <c r="BS181" s="62"/>
      <c r="BT181" s="62"/>
      <c r="BU181" s="62"/>
      <c r="BV181" s="62"/>
      <c r="BW181" s="62"/>
      <c r="BX181" s="62"/>
      <c r="BY181" s="62"/>
      <c r="BZ181" s="62"/>
      <c r="CA181" s="62"/>
      <c r="CB181" s="62"/>
      <c r="CC181" s="62"/>
      <c r="CD181" s="62"/>
      <c r="CE181" s="62"/>
      <c r="CF181" s="62"/>
      <c r="CG181" s="62"/>
      <c r="CH181" s="62"/>
      <c r="CI181" s="62"/>
      <c r="CJ181" s="62"/>
      <c r="CK181" s="62"/>
      <c r="CL181" s="62"/>
      <c r="CM181" s="62"/>
      <c r="CN181" s="62"/>
      <c r="CO181" s="62"/>
      <c r="CP181" s="62"/>
      <c r="CQ181" s="62"/>
      <c r="CR181" s="62"/>
      <c r="CS181" s="62"/>
      <c r="CT181" s="62"/>
      <c r="CU181" s="62"/>
      <c r="CV181" s="62"/>
      <c r="CW181" s="62"/>
      <c r="CX181" s="62"/>
      <c r="CY181" s="62"/>
      <c r="CZ181" s="62"/>
      <c r="DA181" s="62"/>
      <c r="DB181" s="62"/>
      <c r="DC181" s="62"/>
      <c r="DD181" s="62"/>
      <c r="DE181" s="62"/>
      <c r="DF181" s="62"/>
      <c r="DG181" s="62"/>
      <c r="DH181" s="62"/>
      <c r="DI181" s="62"/>
      <c r="DJ181" s="62"/>
      <c r="DK181" s="62"/>
      <c r="DL181" s="62"/>
      <c r="DM181" s="62"/>
      <c r="DN181" s="62"/>
      <c r="DO181" s="62"/>
      <c r="DP181" s="62"/>
      <c r="DQ181" s="62"/>
      <c r="DR181" s="62"/>
      <c r="DS181" s="62"/>
      <c r="DT181" s="62"/>
      <c r="DU181" s="62"/>
      <c r="DV181" s="62"/>
      <c r="DW181" s="62"/>
      <c r="DX181" s="62"/>
      <c r="DY181" s="62"/>
      <c r="DZ181" s="62"/>
      <c r="EA181" s="62"/>
      <c r="EB181" s="62"/>
      <c r="EC181" s="62"/>
      <c r="ED181" s="62"/>
      <c r="EE181" s="62"/>
    </row>
    <row r="182" ht="12.75" customHeight="1" spans="1:135">
      <c r="A182" s="65">
        <v>3</v>
      </c>
      <c r="B182" s="66" t="s">
        <v>644</v>
      </c>
      <c r="C182" s="66">
        <v>25.65</v>
      </c>
      <c r="D182" s="67">
        <v>2.001088586632</v>
      </c>
      <c r="E182" s="67">
        <v>2.271735067488</v>
      </c>
      <c r="F182" s="67">
        <v>2.5496</v>
      </c>
      <c r="G182" s="67">
        <v>2.7488562752108</v>
      </c>
      <c r="H182" s="67">
        <v>2.62923645005561</v>
      </c>
      <c r="I182" s="67">
        <v>2.72332652803199</v>
      </c>
      <c r="J182" s="67">
        <v>2.3816360146796</v>
      </c>
      <c r="K182" s="67">
        <v>1.8760227460208</v>
      </c>
      <c r="L182" s="67">
        <v>1.2227447983076</v>
      </c>
      <c r="M182" s="67">
        <v>1.2346234137606</v>
      </c>
      <c r="N182" s="67">
        <v>1.3907357474464</v>
      </c>
      <c r="O182" s="67">
        <v>1.5732718563432</v>
      </c>
      <c r="P182" s="130">
        <f t="shared" si="51"/>
        <v>24.6028774839766</v>
      </c>
      <c r="Q182" s="79">
        <f t="shared" si="52"/>
        <v>-0.0175654959528</v>
      </c>
      <c r="R182" s="79">
        <f t="shared" si="53"/>
        <v>0.1825361088968</v>
      </c>
      <c r="S182" s="79">
        <f t="shared" si="54"/>
        <v>-0.5642281436568</v>
      </c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62"/>
      <c r="AX182" s="62"/>
      <c r="AY182" s="62"/>
      <c r="AZ182" s="62"/>
      <c r="BA182" s="62"/>
      <c r="BB182" s="62"/>
      <c r="BC182" s="62"/>
      <c r="BD182" s="62"/>
      <c r="BE182" s="62"/>
      <c r="BF182" s="62"/>
      <c r="BG182" s="62"/>
      <c r="BH182" s="62"/>
      <c r="BI182" s="62"/>
      <c r="BJ182" s="62"/>
      <c r="BK182" s="62"/>
      <c r="BL182" s="62"/>
      <c r="BM182" s="62"/>
      <c r="BN182" s="62"/>
      <c r="BO182" s="62"/>
      <c r="BP182" s="62"/>
      <c r="BQ182" s="62"/>
      <c r="BR182" s="62"/>
      <c r="BS182" s="62"/>
      <c r="BT182" s="62"/>
      <c r="BU182" s="62"/>
      <c r="BV182" s="62"/>
      <c r="BW182" s="62"/>
      <c r="BX182" s="62"/>
      <c r="BY182" s="62"/>
      <c r="BZ182" s="62"/>
      <c r="CA182" s="62"/>
      <c r="CB182" s="62"/>
      <c r="CC182" s="62"/>
      <c r="CD182" s="62"/>
      <c r="CE182" s="62"/>
      <c r="CF182" s="62"/>
      <c r="CG182" s="62"/>
      <c r="CH182" s="62"/>
      <c r="CI182" s="62"/>
      <c r="CJ182" s="62"/>
      <c r="CK182" s="62"/>
      <c r="CL182" s="62"/>
      <c r="CM182" s="62"/>
      <c r="CN182" s="62"/>
      <c r="CO182" s="62"/>
      <c r="CP182" s="62"/>
      <c r="CQ182" s="62"/>
      <c r="CR182" s="62"/>
      <c r="CS182" s="62"/>
      <c r="CT182" s="62"/>
      <c r="CU182" s="62"/>
      <c r="CV182" s="62"/>
      <c r="CW182" s="62"/>
      <c r="CX182" s="62"/>
      <c r="CY182" s="62"/>
      <c r="CZ182" s="62"/>
      <c r="DA182" s="62"/>
      <c r="DB182" s="62"/>
      <c r="DC182" s="62"/>
      <c r="DD182" s="62"/>
      <c r="DE182" s="62"/>
      <c r="DF182" s="62"/>
      <c r="DG182" s="62"/>
      <c r="DH182" s="62"/>
      <c r="DI182" s="62"/>
      <c r="DJ182" s="62"/>
      <c r="DK182" s="62"/>
      <c r="DL182" s="62"/>
      <c r="DM182" s="62"/>
      <c r="DN182" s="62"/>
      <c r="DO182" s="62"/>
      <c r="DP182" s="62"/>
      <c r="DQ182" s="62"/>
      <c r="DR182" s="62"/>
      <c r="DS182" s="62"/>
      <c r="DT182" s="62"/>
      <c r="DU182" s="62"/>
      <c r="DV182" s="62"/>
      <c r="DW182" s="62"/>
      <c r="DX182" s="62"/>
      <c r="DY182" s="62"/>
      <c r="DZ182" s="62"/>
      <c r="EA182" s="62"/>
      <c r="EB182" s="62"/>
      <c r="EC182" s="62"/>
      <c r="ED182" s="62"/>
      <c r="EE182" s="62"/>
    </row>
    <row r="183" ht="12.75" customHeight="1" spans="1:135">
      <c r="A183" s="65">
        <v>4</v>
      </c>
      <c r="B183" s="66" t="s">
        <v>646</v>
      </c>
      <c r="C183" s="66">
        <v>59.05</v>
      </c>
      <c r="D183" s="67">
        <v>4.72888977444</v>
      </c>
      <c r="E183" s="67">
        <v>5.77449811802</v>
      </c>
      <c r="F183" s="67">
        <v>6.2949</v>
      </c>
      <c r="G183" s="67">
        <v>6.53401600753</v>
      </c>
      <c r="H183" s="67">
        <v>6.43112151376004</v>
      </c>
      <c r="I183" s="67">
        <v>6.28815049635999</v>
      </c>
      <c r="J183" s="67">
        <v>5.67613192212002</v>
      </c>
      <c r="K183" s="67">
        <v>4.81438352238</v>
      </c>
      <c r="L183" s="67">
        <v>3.18112242787999</v>
      </c>
      <c r="M183" s="67">
        <v>3.23034688472799</v>
      </c>
      <c r="N183" s="67">
        <v>3.72910273196</v>
      </c>
      <c r="O183" s="67">
        <v>3.480794647144</v>
      </c>
      <c r="P183" s="130">
        <f t="shared" si="51"/>
        <v>60.163458046322</v>
      </c>
      <c r="Q183" s="79">
        <f t="shared" si="52"/>
        <v>-0.180453727796</v>
      </c>
      <c r="R183" s="79">
        <f t="shared" si="53"/>
        <v>-0.248308084816</v>
      </c>
      <c r="S183" s="79">
        <f t="shared" si="54"/>
        <v>-1.44003868618933</v>
      </c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2"/>
      <c r="AU183" s="62"/>
      <c r="AV183" s="62"/>
      <c r="AW183" s="62"/>
      <c r="AX183" s="62"/>
      <c r="AY183" s="62"/>
      <c r="AZ183" s="62"/>
      <c r="BA183" s="62"/>
      <c r="BB183" s="62"/>
      <c r="BC183" s="62"/>
      <c r="BD183" s="62"/>
      <c r="BE183" s="62"/>
      <c r="BF183" s="62"/>
      <c r="BG183" s="62"/>
      <c r="BH183" s="62"/>
      <c r="BI183" s="62"/>
      <c r="BJ183" s="62"/>
      <c r="BK183" s="62"/>
      <c r="BL183" s="62"/>
      <c r="BM183" s="62"/>
      <c r="BN183" s="62"/>
      <c r="BO183" s="62"/>
      <c r="BP183" s="62"/>
      <c r="BQ183" s="62"/>
      <c r="BR183" s="62"/>
      <c r="BS183" s="62"/>
      <c r="BT183" s="62"/>
      <c r="BU183" s="62"/>
      <c r="BV183" s="62"/>
      <c r="BW183" s="62"/>
      <c r="BX183" s="62"/>
      <c r="BY183" s="62"/>
      <c r="BZ183" s="62"/>
      <c r="CA183" s="62"/>
      <c r="CB183" s="62"/>
      <c r="CC183" s="62"/>
      <c r="CD183" s="62"/>
      <c r="CE183" s="62"/>
      <c r="CF183" s="62"/>
      <c r="CG183" s="62"/>
      <c r="CH183" s="62"/>
      <c r="CI183" s="62"/>
      <c r="CJ183" s="62"/>
      <c r="CK183" s="62"/>
      <c r="CL183" s="62"/>
      <c r="CM183" s="62"/>
      <c r="CN183" s="62"/>
      <c r="CO183" s="62"/>
      <c r="CP183" s="62"/>
      <c r="CQ183" s="62"/>
      <c r="CR183" s="62"/>
      <c r="CS183" s="62"/>
      <c r="CT183" s="62"/>
      <c r="CU183" s="62"/>
      <c r="CV183" s="62"/>
      <c r="CW183" s="62"/>
      <c r="CX183" s="62"/>
      <c r="CY183" s="62"/>
      <c r="CZ183" s="62"/>
      <c r="DA183" s="62"/>
      <c r="DB183" s="62"/>
      <c r="DC183" s="62"/>
      <c r="DD183" s="62"/>
      <c r="DE183" s="62"/>
      <c r="DF183" s="62"/>
      <c r="DG183" s="62"/>
      <c r="DH183" s="62"/>
      <c r="DI183" s="62"/>
      <c r="DJ183" s="62"/>
      <c r="DK183" s="62"/>
      <c r="DL183" s="62"/>
      <c r="DM183" s="62"/>
      <c r="DN183" s="62"/>
      <c r="DO183" s="62"/>
      <c r="DP183" s="62"/>
      <c r="DQ183" s="62"/>
      <c r="DR183" s="62"/>
      <c r="DS183" s="62"/>
      <c r="DT183" s="62"/>
      <c r="DU183" s="62"/>
      <c r="DV183" s="62"/>
      <c r="DW183" s="62"/>
      <c r="DX183" s="62"/>
      <c r="DY183" s="62"/>
      <c r="DZ183" s="62"/>
      <c r="EA183" s="62"/>
      <c r="EB183" s="62"/>
      <c r="EC183" s="62"/>
      <c r="ED183" s="62"/>
      <c r="EE183" s="62"/>
    </row>
    <row r="184" ht="12.75" customHeight="1" spans="1:135">
      <c r="A184" s="65">
        <v>5</v>
      </c>
      <c r="B184" s="66" t="s">
        <v>642</v>
      </c>
      <c r="C184" s="66">
        <v>66.12</v>
      </c>
      <c r="D184" s="67">
        <v>4.664375104552</v>
      </c>
      <c r="E184" s="67">
        <v>6.299515927541</v>
      </c>
      <c r="F184" s="67">
        <v>7.982</v>
      </c>
      <c r="G184" s="67">
        <v>7.9175136780767</v>
      </c>
      <c r="H184" s="67">
        <v>7.5415295076494</v>
      </c>
      <c r="I184" s="67">
        <v>7.42126652805799</v>
      </c>
      <c r="J184" s="67">
        <v>6.6689998855529</v>
      </c>
      <c r="K184" s="67">
        <v>5.8401721590942</v>
      </c>
      <c r="L184" s="67">
        <v>3.6443526987224</v>
      </c>
      <c r="M184" s="67">
        <v>3.4677779241119</v>
      </c>
      <c r="N184" s="67">
        <v>3.6754150026736</v>
      </c>
      <c r="O184" s="67">
        <v>3.3519286931068</v>
      </c>
      <c r="P184" s="130">
        <f t="shared" si="51"/>
        <v>68.4748471091389</v>
      </c>
      <c r="Q184" s="79">
        <f t="shared" si="52"/>
        <v>0.22075816868031</v>
      </c>
      <c r="R184" s="79">
        <f t="shared" si="53"/>
        <v>-0.3234863095668</v>
      </c>
      <c r="S184" s="79">
        <f t="shared" si="54"/>
        <v>-2.1580713068932</v>
      </c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62"/>
      <c r="AX184" s="62"/>
      <c r="AY184" s="62"/>
      <c r="AZ184" s="62"/>
      <c r="BA184" s="62"/>
      <c r="BB184" s="62"/>
      <c r="BC184" s="62"/>
      <c r="BD184" s="62"/>
      <c r="BE184" s="62"/>
      <c r="BF184" s="62"/>
      <c r="BG184" s="62"/>
      <c r="BH184" s="62"/>
      <c r="BI184" s="62"/>
      <c r="BJ184" s="62"/>
      <c r="BK184" s="62"/>
      <c r="BL184" s="62"/>
      <c r="BM184" s="62"/>
      <c r="BN184" s="62"/>
      <c r="BO184" s="62"/>
      <c r="BP184" s="62"/>
      <c r="BQ184" s="62"/>
      <c r="BR184" s="62"/>
      <c r="BS184" s="62"/>
      <c r="BT184" s="62"/>
      <c r="BU184" s="62"/>
      <c r="BV184" s="62"/>
      <c r="BW184" s="62"/>
      <c r="BX184" s="62"/>
      <c r="BY184" s="62"/>
      <c r="BZ184" s="62"/>
      <c r="CA184" s="62"/>
      <c r="CB184" s="62"/>
      <c r="CC184" s="62"/>
      <c r="CD184" s="62"/>
      <c r="CE184" s="62"/>
      <c r="CF184" s="62"/>
      <c r="CG184" s="62"/>
      <c r="CH184" s="62"/>
      <c r="CI184" s="62"/>
      <c r="CJ184" s="62"/>
      <c r="CK184" s="62"/>
      <c r="CL184" s="62"/>
      <c r="CM184" s="62"/>
      <c r="CN184" s="62"/>
      <c r="CO184" s="62"/>
      <c r="CP184" s="62"/>
      <c r="CQ184" s="62"/>
      <c r="CR184" s="62"/>
      <c r="CS184" s="62"/>
      <c r="CT184" s="62"/>
      <c r="CU184" s="62"/>
      <c r="CV184" s="62"/>
      <c r="CW184" s="62"/>
      <c r="CX184" s="62"/>
      <c r="CY184" s="62"/>
      <c r="CZ184" s="62"/>
      <c r="DA184" s="62"/>
      <c r="DB184" s="62"/>
      <c r="DC184" s="62"/>
      <c r="DD184" s="62"/>
      <c r="DE184" s="62"/>
      <c r="DF184" s="62"/>
      <c r="DG184" s="62"/>
      <c r="DH184" s="62"/>
      <c r="DI184" s="62"/>
      <c r="DJ184" s="62"/>
      <c r="DK184" s="62"/>
      <c r="DL184" s="62"/>
      <c r="DM184" s="62"/>
      <c r="DN184" s="62"/>
      <c r="DO184" s="62"/>
      <c r="DP184" s="62"/>
      <c r="DQ184" s="62"/>
      <c r="DR184" s="62"/>
      <c r="DS184" s="62"/>
      <c r="DT184" s="62"/>
      <c r="DU184" s="62"/>
      <c r="DV184" s="62"/>
      <c r="DW184" s="62"/>
      <c r="DX184" s="62"/>
      <c r="DY184" s="62"/>
      <c r="DZ184" s="62"/>
      <c r="EA184" s="62"/>
      <c r="EB184" s="62"/>
      <c r="EC184" s="62"/>
      <c r="ED184" s="62"/>
      <c r="EE184" s="62"/>
    </row>
    <row r="185" ht="37.5" customHeight="1" spans="1:135">
      <c r="A185" s="189" t="s">
        <v>19</v>
      </c>
      <c r="B185" s="190"/>
      <c r="C185" s="70">
        <f t="shared" ref="C185:P185" si="55">SUM(C180:C184)</f>
        <v>239.87</v>
      </c>
      <c r="D185" s="71">
        <f t="shared" si="55"/>
        <v>17.615808152097</v>
      </c>
      <c r="E185" s="71">
        <f t="shared" si="55"/>
        <v>22.078005840688</v>
      </c>
      <c r="F185" s="71">
        <f t="shared" si="55"/>
        <v>26.2392</v>
      </c>
      <c r="G185" s="71">
        <f t="shared" si="55"/>
        <v>27.3450609845638</v>
      </c>
      <c r="H185" s="71">
        <f t="shared" si="55"/>
        <v>26.3192246590101</v>
      </c>
      <c r="I185" s="71">
        <f t="shared" si="55"/>
        <v>26.0900805827325</v>
      </c>
      <c r="J185" s="71">
        <f t="shared" si="55"/>
        <v>23.4388467815263</v>
      </c>
      <c r="K185" s="71">
        <f t="shared" si="55"/>
        <v>19.594886597115</v>
      </c>
      <c r="L185" s="71">
        <f t="shared" si="55"/>
        <v>12.53650682829</v>
      </c>
      <c r="M185" s="71">
        <f t="shared" si="55"/>
        <v>12.4984652400367</v>
      </c>
      <c r="N185" s="71">
        <f t="shared" si="55"/>
        <v>13.80290530953</v>
      </c>
      <c r="O185" s="71">
        <f t="shared" si="55"/>
        <v>13.6633385084715</v>
      </c>
      <c r="P185" s="71">
        <f t="shared" si="55"/>
        <v>241.222329484061</v>
      </c>
      <c r="Q185" s="79">
        <f t="shared" si="52"/>
        <v>0.533207476072761</v>
      </c>
      <c r="R185" s="79">
        <f t="shared" si="53"/>
        <v>-0.1395668010585</v>
      </c>
      <c r="S185" s="79">
        <f t="shared" si="54"/>
        <v>-6.32582815819516</v>
      </c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62"/>
      <c r="AX185" s="62"/>
      <c r="AY185" s="62"/>
      <c r="AZ185" s="62"/>
      <c r="BA185" s="62"/>
      <c r="BB185" s="62"/>
      <c r="BC185" s="62"/>
      <c r="BD185" s="62"/>
      <c r="BE185" s="62"/>
      <c r="BF185" s="62"/>
      <c r="BG185" s="62"/>
      <c r="BH185" s="62"/>
      <c r="BI185" s="62"/>
      <c r="BJ185" s="62"/>
      <c r="BK185" s="62"/>
      <c r="BL185" s="62"/>
      <c r="BM185" s="62"/>
      <c r="BN185" s="62"/>
      <c r="BO185" s="62"/>
      <c r="BP185" s="62"/>
      <c r="BQ185" s="62"/>
      <c r="BR185" s="62"/>
      <c r="BS185" s="62"/>
      <c r="BT185" s="62"/>
      <c r="BU185" s="62"/>
      <c r="BV185" s="62"/>
      <c r="BW185" s="62"/>
      <c r="BX185" s="62"/>
      <c r="BY185" s="62"/>
      <c r="BZ185" s="62"/>
      <c r="CA185" s="62"/>
      <c r="CB185" s="62"/>
      <c r="CC185" s="62"/>
      <c r="CD185" s="62"/>
      <c r="CE185" s="62"/>
      <c r="CF185" s="62"/>
      <c r="CG185" s="62"/>
      <c r="CH185" s="62"/>
      <c r="CI185" s="62"/>
      <c r="CJ185" s="62"/>
      <c r="CK185" s="62"/>
      <c r="CL185" s="62"/>
      <c r="CM185" s="62"/>
      <c r="CN185" s="62"/>
      <c r="CO185" s="62"/>
      <c r="CP185" s="62"/>
      <c r="CQ185" s="62"/>
      <c r="CR185" s="62"/>
      <c r="CS185" s="62"/>
      <c r="CT185" s="62"/>
      <c r="CU185" s="62"/>
      <c r="CV185" s="62"/>
      <c r="CW185" s="62"/>
      <c r="CX185" s="62"/>
      <c r="CY185" s="62"/>
      <c r="CZ185" s="62"/>
      <c r="DA185" s="62"/>
      <c r="DB185" s="62"/>
      <c r="DC185" s="62"/>
      <c r="DD185" s="62"/>
      <c r="DE185" s="62"/>
      <c r="DF185" s="62"/>
      <c r="DG185" s="62"/>
      <c r="DH185" s="62"/>
      <c r="DI185" s="62"/>
      <c r="DJ185" s="62"/>
      <c r="DK185" s="62"/>
      <c r="DL185" s="62"/>
      <c r="DM185" s="62"/>
      <c r="DN185" s="62"/>
      <c r="DO185" s="62"/>
      <c r="DP185" s="62"/>
      <c r="DQ185" s="62"/>
      <c r="DR185" s="62"/>
      <c r="DS185" s="62"/>
      <c r="DT185" s="62"/>
      <c r="DU185" s="62"/>
      <c r="DV185" s="62"/>
      <c r="DW185" s="62"/>
      <c r="DX185" s="62"/>
      <c r="DY185" s="62"/>
      <c r="DZ185" s="62"/>
      <c r="EA185" s="62"/>
      <c r="EB185" s="62"/>
      <c r="EC185" s="62"/>
      <c r="ED185" s="62"/>
      <c r="EE185" s="62"/>
    </row>
    <row r="186" ht="6" customHeight="1" spans="1:135">
      <c r="A186" s="191"/>
      <c r="B186" s="192"/>
      <c r="C186" s="7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5"/>
      <c r="Q186" s="79"/>
      <c r="R186" s="79">
        <f>J186-I186</f>
        <v>0</v>
      </c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62"/>
      <c r="AX186" s="62"/>
      <c r="AY186" s="62"/>
      <c r="AZ186" s="62"/>
      <c r="BA186" s="62"/>
      <c r="BB186" s="62"/>
      <c r="BC186" s="62"/>
      <c r="BD186" s="62"/>
      <c r="BE186" s="62"/>
      <c r="BF186" s="62"/>
      <c r="BG186" s="62"/>
      <c r="BH186" s="62"/>
      <c r="BI186" s="62"/>
      <c r="BJ186" s="62"/>
      <c r="BK186" s="62"/>
      <c r="BL186" s="62"/>
      <c r="BM186" s="62"/>
      <c r="BN186" s="62"/>
      <c r="BO186" s="62"/>
      <c r="BP186" s="62"/>
      <c r="BQ186" s="62"/>
      <c r="BR186" s="62"/>
      <c r="BS186" s="62"/>
      <c r="BT186" s="62"/>
      <c r="BU186" s="62"/>
      <c r="BV186" s="62"/>
      <c r="BW186" s="62"/>
      <c r="BX186" s="62"/>
      <c r="BY186" s="62"/>
      <c r="BZ186" s="62"/>
      <c r="CA186" s="62"/>
      <c r="CB186" s="62"/>
      <c r="CC186" s="62"/>
      <c r="CD186" s="62"/>
      <c r="CE186" s="62"/>
      <c r="CF186" s="62"/>
      <c r="CG186" s="62"/>
      <c r="CH186" s="62"/>
      <c r="CI186" s="62"/>
      <c r="CJ186" s="62"/>
      <c r="CK186" s="62"/>
      <c r="CL186" s="62"/>
      <c r="CM186" s="62"/>
      <c r="CN186" s="62"/>
      <c r="CO186" s="62"/>
      <c r="CP186" s="62"/>
      <c r="CQ186" s="62"/>
      <c r="CR186" s="62"/>
      <c r="CS186" s="62"/>
      <c r="CT186" s="62"/>
      <c r="CU186" s="62"/>
      <c r="CV186" s="62"/>
      <c r="CW186" s="62"/>
      <c r="CX186" s="62"/>
      <c r="CY186" s="62"/>
      <c r="CZ186" s="62"/>
      <c r="DA186" s="62"/>
      <c r="DB186" s="62"/>
      <c r="DC186" s="62"/>
      <c r="DD186" s="62"/>
      <c r="DE186" s="62"/>
      <c r="DF186" s="62"/>
      <c r="DG186" s="62"/>
      <c r="DH186" s="62"/>
      <c r="DI186" s="62"/>
      <c r="DJ186" s="62"/>
      <c r="DK186" s="62"/>
      <c r="DL186" s="62"/>
      <c r="DM186" s="62"/>
      <c r="DN186" s="62"/>
      <c r="DO186" s="62"/>
      <c r="DP186" s="62"/>
      <c r="DQ186" s="62"/>
      <c r="DR186" s="62"/>
      <c r="DS186" s="62"/>
      <c r="DT186" s="62"/>
      <c r="DU186" s="62"/>
      <c r="DV186" s="62"/>
      <c r="DW186" s="62"/>
      <c r="DX186" s="62"/>
      <c r="DY186" s="62"/>
      <c r="DZ186" s="62"/>
      <c r="EA186" s="62"/>
      <c r="EB186" s="62"/>
      <c r="EC186" s="62"/>
      <c r="ED186" s="62"/>
      <c r="EE186" s="62"/>
    </row>
    <row r="187" ht="37.5" customHeight="1" spans="1:135">
      <c r="A187" s="61" t="s">
        <v>867</v>
      </c>
      <c r="Q187" s="79"/>
      <c r="R187" s="79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62"/>
      <c r="AX187" s="62"/>
      <c r="AY187" s="62"/>
      <c r="AZ187" s="62"/>
      <c r="BA187" s="62"/>
      <c r="BB187" s="62"/>
      <c r="BC187" s="62"/>
      <c r="BD187" s="62"/>
      <c r="BE187" s="62"/>
      <c r="BF187" s="62"/>
      <c r="BG187" s="62"/>
      <c r="BH187" s="62"/>
      <c r="BI187" s="62"/>
      <c r="BJ187" s="62"/>
      <c r="BK187" s="62"/>
      <c r="BL187" s="62"/>
      <c r="BM187" s="62"/>
      <c r="BN187" s="62"/>
      <c r="BO187" s="62"/>
      <c r="BP187" s="62"/>
      <c r="BQ187" s="62"/>
      <c r="BR187" s="62"/>
      <c r="BS187" s="62"/>
      <c r="BT187" s="62"/>
      <c r="BU187" s="62"/>
      <c r="BV187" s="62"/>
      <c r="BW187" s="62"/>
      <c r="BX187" s="62"/>
      <c r="BY187" s="62"/>
      <c r="BZ187" s="62"/>
      <c r="CA187" s="62"/>
      <c r="CB187" s="62"/>
      <c r="CC187" s="62"/>
      <c r="CD187" s="62"/>
      <c r="CE187" s="62"/>
      <c r="CF187" s="62"/>
      <c r="CG187" s="62"/>
      <c r="CH187" s="62"/>
      <c r="CI187" s="62"/>
      <c r="CJ187" s="62"/>
      <c r="CK187" s="62"/>
      <c r="CL187" s="62"/>
      <c r="CM187" s="62"/>
      <c r="CN187" s="62"/>
      <c r="CO187" s="62"/>
      <c r="CP187" s="62"/>
      <c r="CQ187" s="62"/>
      <c r="CR187" s="62"/>
      <c r="CS187" s="62"/>
      <c r="CT187" s="62"/>
      <c r="CU187" s="62"/>
      <c r="CV187" s="62"/>
      <c r="CW187" s="62"/>
      <c r="CX187" s="62"/>
      <c r="CY187" s="62"/>
      <c r="CZ187" s="62"/>
      <c r="DA187" s="62"/>
      <c r="DB187" s="62"/>
      <c r="DC187" s="62"/>
      <c r="DD187" s="62"/>
      <c r="DE187" s="62"/>
      <c r="DF187" s="62"/>
      <c r="DG187" s="62"/>
      <c r="DH187" s="62"/>
      <c r="DI187" s="62"/>
      <c r="DJ187" s="62"/>
      <c r="DK187" s="62"/>
      <c r="DL187" s="62"/>
      <c r="DM187" s="62"/>
      <c r="DN187" s="62"/>
      <c r="DO187" s="62"/>
      <c r="DP187" s="62"/>
      <c r="DQ187" s="62"/>
      <c r="DR187" s="62"/>
      <c r="DS187" s="62"/>
      <c r="DT187" s="62"/>
      <c r="DU187" s="62"/>
      <c r="DV187" s="62"/>
      <c r="DW187" s="62"/>
      <c r="DX187" s="62"/>
      <c r="DY187" s="62"/>
      <c r="DZ187" s="62"/>
      <c r="EA187" s="62"/>
      <c r="EB187" s="62"/>
      <c r="EC187" s="62"/>
      <c r="ED187" s="62"/>
      <c r="EE187" s="62"/>
    </row>
    <row r="188" ht="8.25" customHeight="1" spans="1:135">
      <c r="A188" s="62"/>
      <c r="B188" s="62"/>
      <c r="C188" s="62"/>
      <c r="D188" s="62"/>
      <c r="E188" s="62"/>
      <c r="F188" s="62"/>
      <c r="G188" s="62"/>
      <c r="H188" s="193"/>
      <c r="I188" s="62"/>
      <c r="J188" s="62"/>
      <c r="K188" s="62"/>
      <c r="L188" s="62"/>
      <c r="M188" s="62"/>
      <c r="N188" s="62"/>
      <c r="O188" s="62"/>
      <c r="P188" s="103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62"/>
      <c r="AX188" s="62"/>
      <c r="AY188" s="62"/>
      <c r="AZ188" s="62"/>
      <c r="BA188" s="62"/>
      <c r="BB188" s="62"/>
      <c r="BC188" s="62"/>
      <c r="BD188" s="62"/>
      <c r="BE188" s="62"/>
      <c r="BF188" s="62"/>
      <c r="BG188" s="62"/>
      <c r="BH188" s="62"/>
      <c r="BI188" s="62"/>
      <c r="BJ188" s="62"/>
      <c r="BK188" s="62"/>
      <c r="BL188" s="62"/>
      <c r="BM188" s="62"/>
      <c r="BN188" s="62"/>
      <c r="BO188" s="62"/>
      <c r="BP188" s="62"/>
      <c r="BQ188" s="62"/>
      <c r="BR188" s="62"/>
      <c r="BS188" s="62"/>
      <c r="BT188" s="62"/>
      <c r="BU188" s="62"/>
      <c r="BV188" s="62"/>
      <c r="BW188" s="62"/>
      <c r="BX188" s="62"/>
      <c r="BY188" s="62"/>
      <c r="BZ188" s="62"/>
      <c r="CA188" s="62"/>
      <c r="CB188" s="62"/>
      <c r="CC188" s="62"/>
      <c r="CD188" s="62"/>
      <c r="CE188" s="62"/>
      <c r="CF188" s="62"/>
      <c r="CG188" s="62"/>
      <c r="CH188" s="62"/>
      <c r="CI188" s="62"/>
      <c r="CJ188" s="62"/>
      <c r="CK188" s="62"/>
      <c r="CL188" s="62"/>
      <c r="CM188" s="62"/>
      <c r="CN188" s="62"/>
      <c r="CO188" s="62"/>
      <c r="CP188" s="62"/>
      <c r="CQ188" s="62"/>
      <c r="CR188" s="62"/>
      <c r="CS188" s="62"/>
      <c r="CT188" s="62"/>
      <c r="CU188" s="62"/>
      <c r="CV188" s="62"/>
      <c r="CW188" s="62"/>
      <c r="CX188" s="62"/>
      <c r="CY188" s="62"/>
      <c r="CZ188" s="62"/>
      <c r="DA188" s="62"/>
      <c r="DB188" s="62"/>
      <c r="DC188" s="62"/>
      <c r="DD188" s="62"/>
      <c r="DE188" s="62"/>
      <c r="DF188" s="62"/>
      <c r="DG188" s="62"/>
      <c r="DH188" s="62"/>
      <c r="DI188" s="62"/>
      <c r="DJ188" s="62"/>
      <c r="DK188" s="62"/>
      <c r="DL188" s="62"/>
      <c r="DM188" s="62"/>
      <c r="DN188" s="62"/>
      <c r="DO188" s="62"/>
      <c r="DP188" s="62"/>
      <c r="DQ188" s="62"/>
      <c r="DR188" s="62"/>
      <c r="DS188" s="62"/>
      <c r="DT188" s="62"/>
      <c r="DU188" s="62"/>
      <c r="DV188" s="62"/>
      <c r="DW188" s="62"/>
      <c r="DX188" s="62"/>
      <c r="DY188" s="62"/>
      <c r="DZ188" s="62"/>
      <c r="EA188" s="62"/>
      <c r="EB188" s="62"/>
      <c r="EC188" s="62"/>
      <c r="ED188" s="62"/>
      <c r="EE188" s="62"/>
    </row>
    <row r="189" ht="30.75" customHeight="1" spans="1:135">
      <c r="A189" s="63" t="s">
        <v>628</v>
      </c>
      <c r="B189" s="64" t="s">
        <v>212</v>
      </c>
      <c r="C189" s="94" t="s">
        <v>868</v>
      </c>
      <c r="D189" s="63" t="s">
        <v>869</v>
      </c>
      <c r="E189" s="63" t="s">
        <v>771</v>
      </c>
      <c r="F189" s="63" t="s">
        <v>772</v>
      </c>
      <c r="G189" s="63" t="s">
        <v>773</v>
      </c>
      <c r="H189" s="63" t="s">
        <v>774</v>
      </c>
      <c r="I189" s="63" t="s">
        <v>775</v>
      </c>
      <c r="J189" s="63" t="s">
        <v>776</v>
      </c>
      <c r="K189" s="63" t="s">
        <v>777</v>
      </c>
      <c r="L189" s="63" t="s">
        <v>778</v>
      </c>
      <c r="M189" s="63" t="s">
        <v>779</v>
      </c>
      <c r="N189" s="63" t="s">
        <v>405</v>
      </c>
      <c r="O189" s="63" t="s">
        <v>406</v>
      </c>
      <c r="P189" s="63" t="s">
        <v>6</v>
      </c>
      <c r="Q189" s="142" t="s">
        <v>851</v>
      </c>
      <c r="R189" s="149" t="s">
        <v>852</v>
      </c>
      <c r="S189" s="87" t="s">
        <v>866</v>
      </c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62"/>
      <c r="AX189" s="62"/>
      <c r="AY189" s="62"/>
      <c r="AZ189" s="62"/>
      <c r="BA189" s="62"/>
      <c r="BB189" s="62"/>
      <c r="BC189" s="62"/>
      <c r="BD189" s="62"/>
      <c r="BE189" s="62"/>
      <c r="BF189" s="62"/>
      <c r="BG189" s="62"/>
      <c r="BH189" s="62"/>
      <c r="BI189" s="62"/>
      <c r="BJ189" s="62"/>
      <c r="BK189" s="62"/>
      <c r="BL189" s="62"/>
      <c r="BM189" s="62"/>
      <c r="BN189" s="62"/>
      <c r="BO189" s="62"/>
      <c r="BP189" s="62"/>
      <c r="BQ189" s="62"/>
      <c r="BR189" s="62"/>
      <c r="BS189" s="62"/>
      <c r="BT189" s="62"/>
      <c r="BU189" s="62"/>
      <c r="BV189" s="62"/>
      <c r="BW189" s="62"/>
      <c r="BX189" s="62"/>
      <c r="BY189" s="62"/>
      <c r="BZ189" s="62"/>
      <c r="CA189" s="62"/>
      <c r="CB189" s="62"/>
      <c r="CC189" s="62"/>
      <c r="CD189" s="62"/>
      <c r="CE189" s="62"/>
      <c r="CF189" s="62"/>
      <c r="CG189" s="62"/>
      <c r="CH189" s="62"/>
      <c r="CI189" s="62"/>
      <c r="CJ189" s="62"/>
      <c r="CK189" s="62"/>
      <c r="CL189" s="62"/>
      <c r="CM189" s="62"/>
      <c r="CN189" s="62"/>
      <c r="CO189" s="62"/>
      <c r="CP189" s="62"/>
      <c r="CQ189" s="62"/>
      <c r="CR189" s="62"/>
      <c r="CS189" s="62"/>
      <c r="CT189" s="62"/>
      <c r="CU189" s="62"/>
      <c r="CV189" s="62"/>
      <c r="CW189" s="62"/>
      <c r="CX189" s="62"/>
      <c r="CY189" s="62"/>
      <c r="CZ189" s="62"/>
      <c r="DA189" s="62"/>
      <c r="DB189" s="62"/>
      <c r="DC189" s="62"/>
      <c r="DD189" s="62"/>
      <c r="DE189" s="62"/>
      <c r="DF189" s="62"/>
      <c r="DG189" s="62"/>
      <c r="DH189" s="62"/>
      <c r="DI189" s="62"/>
      <c r="DJ189" s="62"/>
      <c r="DK189" s="62"/>
      <c r="DL189" s="62"/>
      <c r="DM189" s="62"/>
      <c r="DN189" s="62"/>
      <c r="DO189" s="62"/>
      <c r="DP189" s="62"/>
      <c r="DQ189" s="62"/>
      <c r="DR189" s="62"/>
      <c r="DS189" s="62"/>
      <c r="DT189" s="62"/>
      <c r="DU189" s="62"/>
      <c r="DV189" s="62"/>
      <c r="DW189" s="62"/>
      <c r="DX189" s="62"/>
      <c r="DY189" s="62"/>
      <c r="DZ189" s="62"/>
      <c r="EA189" s="62"/>
      <c r="EB189" s="62"/>
      <c r="EC189" s="62"/>
      <c r="ED189" s="62"/>
      <c r="EE189" s="62"/>
    </row>
    <row r="190" ht="18" customHeight="1" spans="1:135">
      <c r="A190" s="142"/>
      <c r="B190" s="142"/>
      <c r="C190" s="142"/>
      <c r="D190" s="188"/>
      <c r="E190" s="188"/>
      <c r="F190" s="188"/>
      <c r="G190" s="188"/>
      <c r="H190" s="188"/>
      <c r="I190" s="188"/>
      <c r="J190" s="188"/>
      <c r="K190" s="188"/>
      <c r="L190" s="188"/>
      <c r="M190" s="188"/>
      <c r="N190" s="188"/>
      <c r="O190" s="188"/>
      <c r="P190" s="103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62"/>
      <c r="AS190" s="62"/>
      <c r="AT190" s="62"/>
      <c r="AU190" s="62"/>
      <c r="AV190" s="62"/>
      <c r="AW190" s="62"/>
      <c r="AX190" s="62"/>
      <c r="AY190" s="62"/>
      <c r="AZ190" s="62"/>
      <c r="BA190" s="62"/>
      <c r="BB190" s="62"/>
      <c r="BC190" s="62"/>
      <c r="BD190" s="62"/>
      <c r="BE190" s="62"/>
      <c r="BF190" s="62"/>
      <c r="BG190" s="62"/>
      <c r="BH190" s="62"/>
      <c r="BI190" s="62"/>
      <c r="BJ190" s="62"/>
      <c r="BK190" s="62"/>
      <c r="BL190" s="62"/>
      <c r="BM190" s="62"/>
      <c r="BN190" s="62"/>
      <c r="BO190" s="62"/>
      <c r="BP190" s="62"/>
      <c r="BQ190" s="62"/>
      <c r="BR190" s="62"/>
      <c r="BS190" s="62"/>
      <c r="BT190" s="62"/>
      <c r="BU190" s="62"/>
      <c r="BV190" s="62"/>
      <c r="BW190" s="62"/>
      <c r="BX190" s="62"/>
      <c r="BY190" s="62"/>
      <c r="BZ190" s="62"/>
      <c r="CA190" s="62"/>
      <c r="CB190" s="62"/>
      <c r="CC190" s="62"/>
      <c r="CD190" s="62"/>
      <c r="CE190" s="62"/>
      <c r="CF190" s="62"/>
      <c r="CG190" s="62"/>
      <c r="CH190" s="62"/>
      <c r="CI190" s="62"/>
      <c r="CJ190" s="62"/>
      <c r="CK190" s="62"/>
      <c r="CL190" s="62"/>
      <c r="CM190" s="62"/>
      <c r="CN190" s="62"/>
      <c r="CO190" s="62"/>
      <c r="CP190" s="62"/>
      <c r="CQ190" s="62"/>
      <c r="CR190" s="62"/>
      <c r="CS190" s="62"/>
      <c r="CT190" s="62"/>
      <c r="CU190" s="62"/>
      <c r="CV190" s="62"/>
      <c r="CW190" s="62"/>
      <c r="CX190" s="62"/>
      <c r="CY190" s="62"/>
      <c r="CZ190" s="62"/>
      <c r="DA190" s="62"/>
      <c r="DB190" s="62"/>
      <c r="DC190" s="62"/>
      <c r="DD190" s="62"/>
      <c r="DE190" s="62"/>
      <c r="DF190" s="62"/>
      <c r="DG190" s="62"/>
      <c r="DH190" s="62"/>
      <c r="DI190" s="62"/>
      <c r="DJ190" s="62"/>
      <c r="DK190" s="62"/>
      <c r="DL190" s="62"/>
      <c r="DM190" s="62"/>
      <c r="DN190" s="62"/>
      <c r="DO190" s="62"/>
      <c r="DP190" s="62"/>
      <c r="DQ190" s="62"/>
      <c r="DR190" s="62"/>
      <c r="DS190" s="62"/>
      <c r="DT190" s="62"/>
      <c r="DU190" s="62"/>
      <c r="DV190" s="62"/>
      <c r="DW190" s="62"/>
      <c r="DX190" s="62"/>
      <c r="DY190" s="62"/>
      <c r="DZ190" s="62"/>
      <c r="EA190" s="62"/>
      <c r="EB190" s="62"/>
      <c r="EC190" s="62"/>
      <c r="ED190" s="62"/>
      <c r="EE190" s="62"/>
    </row>
    <row r="191" ht="12.75" customHeight="1" spans="1:135">
      <c r="A191" s="65">
        <v>1</v>
      </c>
      <c r="B191" s="66" t="s">
        <v>640</v>
      </c>
      <c r="C191" s="66">
        <v>56.57</v>
      </c>
      <c r="D191" s="67">
        <v>4.19355215434706</v>
      </c>
      <c r="E191" s="67">
        <v>5.293</v>
      </c>
      <c r="F191" s="67">
        <v>3.34783823101291</v>
      </c>
      <c r="G191" s="67">
        <v>5.07356279441</v>
      </c>
      <c r="H191" s="67">
        <v>6.1884275367</v>
      </c>
      <c r="I191" s="67">
        <v>5.9515757174</v>
      </c>
      <c r="J191" s="67">
        <v>6.10442573718</v>
      </c>
      <c r="K191" s="67">
        <v>5.76368443632</v>
      </c>
      <c r="L191" s="67">
        <v>3.18269527928</v>
      </c>
      <c r="M191" s="67">
        <v>2.96947713286</v>
      </c>
      <c r="N191" s="195">
        <v>3.36033369232</v>
      </c>
      <c r="O191" s="67">
        <v>3.32058850694</v>
      </c>
      <c r="P191" s="130">
        <f t="shared" ref="P191:P195" si="56">SUM(D191:O191)</f>
        <v>54.74916121877</v>
      </c>
      <c r="Q191" s="79">
        <f t="shared" ref="Q191:Q196" si="57">O191-O180</f>
        <v>-0.11539128043</v>
      </c>
      <c r="R191" s="79">
        <f t="shared" ref="R191:R196" si="58">O191-N191</f>
        <v>-0.0397451853799997</v>
      </c>
      <c r="S191" s="79">
        <f t="shared" ref="S191:S196" si="59">O191-C191</f>
        <v>-53.24941149306</v>
      </c>
      <c r="T191" s="62"/>
      <c r="U191" s="79">
        <f>SUM(D191:N191)</f>
        <v>51.42857271183</v>
      </c>
      <c r="V191" s="62">
        <v>56.16714907154</v>
      </c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62"/>
      <c r="AX191" s="62"/>
      <c r="AY191" s="62"/>
      <c r="AZ191" s="62"/>
      <c r="BA191" s="62"/>
      <c r="BB191" s="62"/>
      <c r="BC191" s="62"/>
      <c r="BD191" s="62"/>
      <c r="BE191" s="62"/>
      <c r="BF191" s="62"/>
      <c r="BG191" s="62"/>
      <c r="BH191" s="62"/>
      <c r="BI191" s="62"/>
      <c r="BJ191" s="62"/>
      <c r="BK191" s="62"/>
      <c r="BL191" s="62"/>
      <c r="BM191" s="62"/>
      <c r="BN191" s="62"/>
      <c r="BO191" s="62"/>
      <c r="BP191" s="62"/>
      <c r="BQ191" s="62"/>
      <c r="BR191" s="62"/>
      <c r="BS191" s="62"/>
      <c r="BT191" s="62"/>
      <c r="BU191" s="62"/>
      <c r="BV191" s="62"/>
      <c r="BW191" s="62"/>
      <c r="BX191" s="62"/>
      <c r="BY191" s="62"/>
      <c r="BZ191" s="62"/>
      <c r="CA191" s="62"/>
      <c r="CB191" s="62"/>
      <c r="CC191" s="62"/>
      <c r="CD191" s="62"/>
      <c r="CE191" s="62"/>
      <c r="CF191" s="62"/>
      <c r="CG191" s="62"/>
      <c r="CH191" s="62"/>
      <c r="CI191" s="62"/>
      <c r="CJ191" s="62"/>
      <c r="CK191" s="62"/>
      <c r="CL191" s="62"/>
      <c r="CM191" s="62"/>
      <c r="CN191" s="62"/>
      <c r="CO191" s="62"/>
      <c r="CP191" s="62"/>
      <c r="CQ191" s="62"/>
      <c r="CR191" s="62"/>
      <c r="CS191" s="62"/>
      <c r="CT191" s="62"/>
      <c r="CU191" s="62"/>
      <c r="CV191" s="62"/>
      <c r="CW191" s="62"/>
      <c r="CX191" s="62"/>
      <c r="CY191" s="62"/>
      <c r="CZ191" s="62"/>
      <c r="DA191" s="62"/>
      <c r="DB191" s="62"/>
      <c r="DC191" s="62"/>
      <c r="DD191" s="62"/>
      <c r="DE191" s="62"/>
      <c r="DF191" s="62"/>
      <c r="DG191" s="62"/>
      <c r="DH191" s="62"/>
      <c r="DI191" s="62"/>
      <c r="DJ191" s="62"/>
      <c r="DK191" s="62"/>
      <c r="DL191" s="62"/>
      <c r="DM191" s="62"/>
      <c r="DN191" s="62"/>
      <c r="DO191" s="62"/>
      <c r="DP191" s="62"/>
      <c r="DQ191" s="62"/>
      <c r="DR191" s="62"/>
      <c r="DS191" s="62"/>
      <c r="DT191" s="62"/>
      <c r="DU191" s="62"/>
      <c r="DV191" s="62"/>
      <c r="DW191" s="62"/>
      <c r="DX191" s="62"/>
      <c r="DY191" s="62"/>
      <c r="DZ191" s="62"/>
      <c r="EA191" s="62"/>
      <c r="EB191" s="62"/>
      <c r="EC191" s="62"/>
      <c r="ED191" s="62"/>
      <c r="EE191" s="62"/>
    </row>
    <row r="192" ht="12.75" customHeight="1" spans="1:135">
      <c r="A192" s="65">
        <v>2</v>
      </c>
      <c r="B192" s="66" t="s">
        <v>648</v>
      </c>
      <c r="C192" s="66">
        <v>32.48</v>
      </c>
      <c r="D192" s="67">
        <v>2.2239</v>
      </c>
      <c r="E192" s="67">
        <v>3.255</v>
      </c>
      <c r="F192" s="67">
        <v>1.84539309444875</v>
      </c>
      <c r="G192" s="67">
        <v>2.41340924158375</v>
      </c>
      <c r="H192" s="67">
        <v>3.68975577781375</v>
      </c>
      <c r="I192" s="67">
        <v>3.65707205926</v>
      </c>
      <c r="J192" s="67">
        <v>3.742916802693</v>
      </c>
      <c r="K192" s="67">
        <v>3.634744268044</v>
      </c>
      <c r="L192" s="67">
        <v>1.98097308535145</v>
      </c>
      <c r="M192" s="67">
        <v>1.8700072380134</v>
      </c>
      <c r="N192" s="175">
        <v>1.9975426108139</v>
      </c>
      <c r="O192" s="67">
        <v>1.931191557105</v>
      </c>
      <c r="P192" s="130">
        <f t="shared" si="56"/>
        <v>32.241905735127</v>
      </c>
      <c r="Q192" s="79">
        <f t="shared" si="57"/>
        <v>0.1098280325975</v>
      </c>
      <c r="R192" s="79">
        <f t="shared" si="58"/>
        <v>-0.0663510537089</v>
      </c>
      <c r="S192" s="79">
        <f t="shared" si="59"/>
        <v>-30.548808442895</v>
      </c>
      <c r="T192" s="62"/>
      <c r="U192" s="79">
        <f t="shared" ref="U192:U205" si="60">SUM(D192:N192)</f>
        <v>30.310714178022</v>
      </c>
      <c r="V192" s="62">
        <v>35.93922594822</v>
      </c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62"/>
      <c r="AX192" s="62"/>
      <c r="AY192" s="62"/>
      <c r="AZ192" s="62"/>
      <c r="BA192" s="62"/>
      <c r="BB192" s="62"/>
      <c r="BC192" s="62"/>
      <c r="BD192" s="62"/>
      <c r="BE192" s="62"/>
      <c r="BF192" s="62"/>
      <c r="BG192" s="62"/>
      <c r="BH192" s="62"/>
      <c r="BI192" s="62"/>
      <c r="BJ192" s="62"/>
      <c r="BK192" s="62"/>
      <c r="BL192" s="62"/>
      <c r="BM192" s="62"/>
      <c r="BN192" s="62"/>
      <c r="BO192" s="62"/>
      <c r="BP192" s="62"/>
      <c r="BQ192" s="62"/>
      <c r="BR192" s="62"/>
      <c r="BS192" s="62"/>
      <c r="BT192" s="62"/>
      <c r="BU192" s="62"/>
      <c r="BV192" s="62"/>
      <c r="BW192" s="62"/>
      <c r="BX192" s="62"/>
      <c r="BY192" s="62"/>
      <c r="BZ192" s="62"/>
      <c r="CA192" s="62"/>
      <c r="CB192" s="62"/>
      <c r="CC192" s="62"/>
      <c r="CD192" s="62"/>
      <c r="CE192" s="62"/>
      <c r="CF192" s="62"/>
      <c r="CG192" s="62"/>
      <c r="CH192" s="62"/>
      <c r="CI192" s="62"/>
      <c r="CJ192" s="62"/>
      <c r="CK192" s="62"/>
      <c r="CL192" s="62"/>
      <c r="CM192" s="62"/>
      <c r="CN192" s="62"/>
      <c r="CO192" s="62"/>
      <c r="CP192" s="62"/>
      <c r="CQ192" s="62"/>
      <c r="CR192" s="62"/>
      <c r="CS192" s="62"/>
      <c r="CT192" s="62"/>
      <c r="CU192" s="62"/>
      <c r="CV192" s="62"/>
      <c r="CW192" s="62"/>
      <c r="CX192" s="62"/>
      <c r="CY192" s="62"/>
      <c r="CZ192" s="62"/>
      <c r="DA192" s="62"/>
      <c r="DB192" s="62"/>
      <c r="DC192" s="62"/>
      <c r="DD192" s="62"/>
      <c r="DE192" s="62"/>
      <c r="DF192" s="62"/>
      <c r="DG192" s="62"/>
      <c r="DH192" s="62"/>
      <c r="DI192" s="62"/>
      <c r="DJ192" s="62"/>
      <c r="DK192" s="62"/>
      <c r="DL192" s="62"/>
      <c r="DM192" s="62"/>
      <c r="DN192" s="62"/>
      <c r="DO192" s="62"/>
      <c r="DP192" s="62"/>
      <c r="DQ192" s="62"/>
      <c r="DR192" s="62"/>
      <c r="DS192" s="62"/>
      <c r="DT192" s="62"/>
      <c r="DU192" s="62"/>
      <c r="DV192" s="62"/>
      <c r="DW192" s="62"/>
      <c r="DX192" s="62"/>
      <c r="DY192" s="62"/>
      <c r="DZ192" s="62"/>
      <c r="EA192" s="62"/>
      <c r="EB192" s="62"/>
      <c r="EC192" s="62"/>
      <c r="ED192" s="62"/>
      <c r="EE192" s="62"/>
    </row>
    <row r="193" ht="12.75" customHeight="1" spans="1:135">
      <c r="A193" s="65">
        <v>3</v>
      </c>
      <c r="B193" s="66" t="s">
        <v>644</v>
      </c>
      <c r="C193" s="66">
        <v>25.65</v>
      </c>
      <c r="D193" s="67">
        <v>2.00030905596249</v>
      </c>
      <c r="E193" s="67">
        <v>2.558</v>
      </c>
      <c r="F193" s="67">
        <v>1.4247050890079</v>
      </c>
      <c r="G193" s="67">
        <v>1.9946897288104</v>
      </c>
      <c r="H193" s="67">
        <v>2.7133365536145</v>
      </c>
      <c r="I193" s="67">
        <v>2.67810467312895</v>
      </c>
      <c r="J193" s="67">
        <v>2.883668142061</v>
      </c>
      <c r="K193" s="67">
        <v>2.719354954898</v>
      </c>
      <c r="L193" s="67">
        <v>1.4123435839442</v>
      </c>
      <c r="M193" s="67">
        <v>1.3495838993336</v>
      </c>
      <c r="N193" s="195">
        <v>1.5419317355401</v>
      </c>
      <c r="O193" s="67">
        <v>1.569452885384</v>
      </c>
      <c r="P193" s="130">
        <f t="shared" si="56"/>
        <v>24.8454803016851</v>
      </c>
      <c r="Q193" s="79">
        <f t="shared" si="57"/>
        <v>-0.00381897095920003</v>
      </c>
      <c r="R193" s="79">
        <f t="shared" si="58"/>
        <v>0.0275211498438999</v>
      </c>
      <c r="S193" s="79">
        <f t="shared" si="59"/>
        <v>-24.080547114616</v>
      </c>
      <c r="T193" s="62"/>
      <c r="U193" s="79">
        <f t="shared" si="60"/>
        <v>23.2760274163011</v>
      </c>
      <c r="V193" s="62">
        <v>25.944683461107</v>
      </c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  <c r="AS193" s="62"/>
      <c r="AT193" s="62"/>
      <c r="AU193" s="62"/>
      <c r="AV193" s="62"/>
      <c r="AW193" s="62"/>
      <c r="AX193" s="62"/>
      <c r="AY193" s="62"/>
      <c r="AZ193" s="62"/>
      <c r="BA193" s="62"/>
      <c r="BB193" s="62"/>
      <c r="BC193" s="62"/>
      <c r="BD193" s="62"/>
      <c r="BE193" s="62"/>
      <c r="BF193" s="62"/>
      <c r="BG193" s="62"/>
      <c r="BH193" s="62"/>
      <c r="BI193" s="62"/>
      <c r="BJ193" s="62"/>
      <c r="BK193" s="62"/>
      <c r="BL193" s="62"/>
      <c r="BM193" s="62"/>
      <c r="BN193" s="62"/>
      <c r="BO193" s="62"/>
      <c r="BP193" s="62"/>
      <c r="BQ193" s="62"/>
      <c r="BR193" s="62"/>
      <c r="BS193" s="62"/>
      <c r="BT193" s="62"/>
      <c r="BU193" s="62"/>
      <c r="BV193" s="62"/>
      <c r="BW193" s="62"/>
      <c r="BX193" s="62"/>
      <c r="BY193" s="62"/>
      <c r="BZ193" s="62"/>
      <c r="CA193" s="62"/>
      <c r="CB193" s="62"/>
      <c r="CC193" s="62"/>
      <c r="CD193" s="62"/>
      <c r="CE193" s="62"/>
      <c r="CF193" s="62"/>
      <c r="CG193" s="62"/>
      <c r="CH193" s="62"/>
      <c r="CI193" s="62"/>
      <c r="CJ193" s="62"/>
      <c r="CK193" s="62"/>
      <c r="CL193" s="62"/>
      <c r="CM193" s="62"/>
      <c r="CN193" s="62"/>
      <c r="CO193" s="62"/>
      <c r="CP193" s="62"/>
      <c r="CQ193" s="62"/>
      <c r="CR193" s="62"/>
      <c r="CS193" s="62"/>
      <c r="CT193" s="62"/>
      <c r="CU193" s="62"/>
      <c r="CV193" s="62"/>
      <c r="CW193" s="62"/>
      <c r="CX193" s="62"/>
      <c r="CY193" s="62"/>
      <c r="CZ193" s="62"/>
      <c r="DA193" s="62"/>
      <c r="DB193" s="62"/>
      <c r="DC193" s="62"/>
      <c r="DD193" s="62"/>
      <c r="DE193" s="62"/>
      <c r="DF193" s="62"/>
      <c r="DG193" s="62"/>
      <c r="DH193" s="62"/>
      <c r="DI193" s="62"/>
      <c r="DJ193" s="62"/>
      <c r="DK193" s="62"/>
      <c r="DL193" s="62"/>
      <c r="DM193" s="62"/>
      <c r="DN193" s="62"/>
      <c r="DO193" s="62"/>
      <c r="DP193" s="62"/>
      <c r="DQ193" s="62"/>
      <c r="DR193" s="62"/>
      <c r="DS193" s="62"/>
      <c r="DT193" s="62"/>
      <c r="DU193" s="62"/>
      <c r="DV193" s="62"/>
      <c r="DW193" s="62"/>
      <c r="DX193" s="62"/>
      <c r="DY193" s="62"/>
      <c r="DZ193" s="62"/>
      <c r="EA193" s="62"/>
      <c r="EB193" s="62"/>
      <c r="EC193" s="62"/>
      <c r="ED193" s="62"/>
      <c r="EE193" s="62"/>
    </row>
    <row r="194" ht="12.75" customHeight="1" spans="1:135">
      <c r="A194" s="65">
        <v>4</v>
      </c>
      <c r="B194" s="66" t="s">
        <v>646</v>
      </c>
      <c r="C194" s="66">
        <v>59.05</v>
      </c>
      <c r="D194" s="67">
        <v>4.41133049832113</v>
      </c>
      <c r="E194" s="67">
        <v>6.107</v>
      </c>
      <c r="F194" s="67">
        <v>3.63288485017088</v>
      </c>
      <c r="G194" s="67">
        <v>5.489361833072</v>
      </c>
      <c r="H194" s="67">
        <v>6.28457933518</v>
      </c>
      <c r="I194" s="67">
        <v>6.3267280347</v>
      </c>
      <c r="J194" s="67">
        <v>6.5908142062</v>
      </c>
      <c r="K194" s="67">
        <v>6.1804818091</v>
      </c>
      <c r="L194" s="67">
        <v>3.54782980864</v>
      </c>
      <c r="M194" s="67">
        <v>3.23217643634</v>
      </c>
      <c r="N194" s="195">
        <v>3.53155057966</v>
      </c>
      <c r="O194" s="67">
        <v>3.79725199148</v>
      </c>
      <c r="P194" s="130">
        <f t="shared" si="56"/>
        <v>59.131989382864</v>
      </c>
      <c r="Q194" s="79">
        <f t="shared" si="57"/>
        <v>0.316457344336</v>
      </c>
      <c r="R194" s="79">
        <f t="shared" si="58"/>
        <v>0.26570141182</v>
      </c>
      <c r="S194" s="79">
        <f t="shared" si="59"/>
        <v>-55.25274800852</v>
      </c>
      <c r="T194" s="62"/>
      <c r="U194" s="79">
        <f t="shared" si="60"/>
        <v>55.334737391384</v>
      </c>
      <c r="V194" s="62">
        <v>61.44779432981</v>
      </c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62"/>
      <c r="AX194" s="62"/>
      <c r="AY194" s="62"/>
      <c r="AZ194" s="62"/>
      <c r="BA194" s="62"/>
      <c r="BB194" s="62"/>
      <c r="BC194" s="62"/>
      <c r="BD194" s="62"/>
      <c r="BE194" s="62"/>
      <c r="BF194" s="62"/>
      <c r="BG194" s="62"/>
      <c r="BH194" s="62"/>
      <c r="BI194" s="62"/>
      <c r="BJ194" s="62"/>
      <c r="BK194" s="62"/>
      <c r="BL194" s="62"/>
      <c r="BM194" s="62"/>
      <c r="BN194" s="62"/>
      <c r="BO194" s="62"/>
      <c r="BP194" s="62"/>
      <c r="BQ194" s="62"/>
      <c r="BR194" s="62"/>
      <c r="BS194" s="62"/>
      <c r="BT194" s="62"/>
      <c r="BU194" s="62"/>
      <c r="BV194" s="62"/>
      <c r="BW194" s="62"/>
      <c r="BX194" s="62"/>
      <c r="BY194" s="62"/>
      <c r="BZ194" s="62"/>
      <c r="CA194" s="62"/>
      <c r="CB194" s="62"/>
      <c r="CC194" s="62"/>
      <c r="CD194" s="62"/>
      <c r="CE194" s="62"/>
      <c r="CF194" s="62"/>
      <c r="CG194" s="62"/>
      <c r="CH194" s="62"/>
      <c r="CI194" s="62"/>
      <c r="CJ194" s="62"/>
      <c r="CK194" s="62"/>
      <c r="CL194" s="62"/>
      <c r="CM194" s="62"/>
      <c r="CN194" s="62"/>
      <c r="CO194" s="62"/>
      <c r="CP194" s="62"/>
      <c r="CQ194" s="62"/>
      <c r="CR194" s="62"/>
      <c r="CS194" s="62"/>
      <c r="CT194" s="62"/>
      <c r="CU194" s="62"/>
      <c r="CV194" s="62"/>
      <c r="CW194" s="62"/>
      <c r="CX194" s="62"/>
      <c r="CY194" s="62"/>
      <c r="CZ194" s="62"/>
      <c r="DA194" s="62"/>
      <c r="DB194" s="62"/>
      <c r="DC194" s="62"/>
      <c r="DD194" s="62"/>
      <c r="DE194" s="62"/>
      <c r="DF194" s="62"/>
      <c r="DG194" s="62"/>
      <c r="DH194" s="62"/>
      <c r="DI194" s="62"/>
      <c r="DJ194" s="62"/>
      <c r="DK194" s="62"/>
      <c r="DL194" s="62"/>
      <c r="DM194" s="62"/>
      <c r="DN194" s="62"/>
      <c r="DO194" s="62"/>
      <c r="DP194" s="62"/>
      <c r="DQ194" s="62"/>
      <c r="DR194" s="62"/>
      <c r="DS194" s="62"/>
      <c r="DT194" s="62"/>
      <c r="DU194" s="62"/>
      <c r="DV194" s="62"/>
      <c r="DW194" s="62"/>
      <c r="DX194" s="62"/>
      <c r="DY194" s="62"/>
      <c r="DZ194" s="62"/>
      <c r="EA194" s="62"/>
      <c r="EB194" s="62"/>
      <c r="EC194" s="62"/>
      <c r="ED194" s="62"/>
      <c r="EE194" s="62"/>
    </row>
    <row r="195" ht="12.75" customHeight="1" spans="1:135">
      <c r="A195" s="65">
        <v>5</v>
      </c>
      <c r="B195" s="66" t="s">
        <v>642</v>
      </c>
      <c r="C195" s="66">
        <v>66.12</v>
      </c>
      <c r="D195" s="67">
        <v>4.403</v>
      </c>
      <c r="E195" s="67">
        <v>6.018</v>
      </c>
      <c r="F195" s="67">
        <v>5.18427719979834</v>
      </c>
      <c r="G195" s="67">
        <v>6.4878783520771</v>
      </c>
      <c r="H195" s="67">
        <v>7.649392168323</v>
      </c>
      <c r="I195" s="67">
        <v>7.21414345477105</v>
      </c>
      <c r="J195" s="67">
        <v>7.716725236797</v>
      </c>
      <c r="K195" s="67">
        <v>7.469752185826</v>
      </c>
      <c r="L195" s="67">
        <v>3.9516375945615</v>
      </c>
      <c r="M195" s="67">
        <v>3.6749014849508</v>
      </c>
      <c r="N195" s="198">
        <v>3.7220458970373</v>
      </c>
      <c r="O195" s="67">
        <v>3.58695729776599</v>
      </c>
      <c r="P195" s="130">
        <f t="shared" si="56"/>
        <v>67.0787108719081</v>
      </c>
      <c r="Q195" s="79">
        <f t="shared" si="57"/>
        <v>0.23502860465919</v>
      </c>
      <c r="R195" s="79">
        <f t="shared" si="58"/>
        <v>-0.13508859927131</v>
      </c>
      <c r="S195" s="79">
        <f t="shared" si="59"/>
        <v>-62.533042702234</v>
      </c>
      <c r="T195" s="62"/>
      <c r="U195" s="79">
        <f t="shared" si="60"/>
        <v>63.4917535741421</v>
      </c>
      <c r="V195" s="62">
        <v>70.018368695663</v>
      </c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62"/>
      <c r="AX195" s="62"/>
      <c r="AY195" s="62"/>
      <c r="AZ195" s="62"/>
      <c r="BA195" s="62"/>
      <c r="BB195" s="62"/>
      <c r="BC195" s="62"/>
      <c r="BD195" s="62"/>
      <c r="BE195" s="62"/>
      <c r="BF195" s="62"/>
      <c r="BG195" s="62"/>
      <c r="BH195" s="62"/>
      <c r="BI195" s="62"/>
      <c r="BJ195" s="62"/>
      <c r="BK195" s="62"/>
      <c r="BL195" s="62"/>
      <c r="BM195" s="62"/>
      <c r="BN195" s="62"/>
      <c r="BO195" s="62"/>
      <c r="BP195" s="62"/>
      <c r="BQ195" s="62"/>
      <c r="BR195" s="62"/>
      <c r="BS195" s="62"/>
      <c r="BT195" s="62"/>
      <c r="BU195" s="62"/>
      <c r="BV195" s="62"/>
      <c r="BW195" s="62"/>
      <c r="BX195" s="62"/>
      <c r="BY195" s="62"/>
      <c r="BZ195" s="62"/>
      <c r="CA195" s="62"/>
      <c r="CB195" s="62"/>
      <c r="CC195" s="62"/>
      <c r="CD195" s="62"/>
      <c r="CE195" s="62"/>
      <c r="CF195" s="62"/>
      <c r="CG195" s="62"/>
      <c r="CH195" s="62"/>
      <c r="CI195" s="62"/>
      <c r="CJ195" s="62"/>
      <c r="CK195" s="62"/>
      <c r="CL195" s="62"/>
      <c r="CM195" s="62"/>
      <c r="CN195" s="62"/>
      <c r="CO195" s="62"/>
      <c r="CP195" s="62"/>
      <c r="CQ195" s="62"/>
      <c r="CR195" s="62"/>
      <c r="CS195" s="62"/>
      <c r="CT195" s="62"/>
      <c r="CU195" s="62"/>
      <c r="CV195" s="62"/>
      <c r="CW195" s="62"/>
      <c r="CX195" s="62"/>
      <c r="CY195" s="62"/>
      <c r="CZ195" s="62"/>
      <c r="DA195" s="62"/>
      <c r="DB195" s="62"/>
      <c r="DC195" s="62"/>
      <c r="DD195" s="62"/>
      <c r="DE195" s="62"/>
      <c r="DF195" s="62"/>
      <c r="DG195" s="62"/>
      <c r="DH195" s="62"/>
      <c r="DI195" s="62"/>
      <c r="DJ195" s="62"/>
      <c r="DK195" s="62"/>
      <c r="DL195" s="62"/>
      <c r="DM195" s="62"/>
      <c r="DN195" s="62"/>
      <c r="DO195" s="62"/>
      <c r="DP195" s="62"/>
      <c r="DQ195" s="62"/>
      <c r="DR195" s="62"/>
      <c r="DS195" s="62"/>
      <c r="DT195" s="62"/>
      <c r="DU195" s="62"/>
      <c r="DV195" s="62"/>
      <c r="DW195" s="62"/>
      <c r="DX195" s="62"/>
      <c r="DY195" s="62"/>
      <c r="DZ195" s="62"/>
      <c r="EA195" s="62"/>
      <c r="EB195" s="62"/>
      <c r="EC195" s="62"/>
      <c r="ED195" s="62"/>
      <c r="EE195" s="62"/>
    </row>
    <row r="196" ht="37.5" customHeight="1" spans="1:135">
      <c r="A196" s="189" t="s">
        <v>19</v>
      </c>
      <c r="B196" s="196"/>
      <c r="C196" s="70">
        <f t="shared" ref="C196:P196" si="61">SUM(C191:C195)</f>
        <v>239.87</v>
      </c>
      <c r="D196" s="71">
        <f t="shared" si="61"/>
        <v>17.2320917086307</v>
      </c>
      <c r="E196" s="71">
        <f t="shared" si="61"/>
        <v>23.231</v>
      </c>
      <c r="F196" s="71">
        <f t="shared" si="61"/>
        <v>15.4350984644388</v>
      </c>
      <c r="G196" s="71">
        <f t="shared" si="61"/>
        <v>21.4589019499533</v>
      </c>
      <c r="H196" s="71">
        <f t="shared" si="61"/>
        <v>26.5254913716313</v>
      </c>
      <c r="I196" s="71">
        <f t="shared" si="61"/>
        <v>25.82762393926</v>
      </c>
      <c r="J196" s="71">
        <f t="shared" si="61"/>
        <v>27.038550124931</v>
      </c>
      <c r="K196" s="71">
        <f t="shared" si="61"/>
        <v>25.768017654188</v>
      </c>
      <c r="L196" s="71">
        <f t="shared" si="61"/>
        <v>14.0754793517771</v>
      </c>
      <c r="M196" s="71">
        <f t="shared" si="61"/>
        <v>13.0961461914978</v>
      </c>
      <c r="N196" s="71">
        <f t="shared" si="61"/>
        <v>14.1534045153713</v>
      </c>
      <c r="O196" s="71">
        <f t="shared" si="61"/>
        <v>14.205442238675</v>
      </c>
      <c r="P196" s="71">
        <f t="shared" si="61"/>
        <v>238.047247510354</v>
      </c>
      <c r="Q196" s="79">
        <f t="shared" si="57"/>
        <v>0.54210373020349</v>
      </c>
      <c r="R196" s="79">
        <f t="shared" si="58"/>
        <v>0.0520377233036911</v>
      </c>
      <c r="S196" s="79">
        <f t="shared" si="59"/>
        <v>-225.664557761325</v>
      </c>
      <c r="T196" s="62"/>
      <c r="U196" s="79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62"/>
      <c r="AX196" s="62"/>
      <c r="AY196" s="62"/>
      <c r="AZ196" s="62"/>
      <c r="BA196" s="62"/>
      <c r="BB196" s="62"/>
      <c r="BC196" s="62"/>
      <c r="BD196" s="62"/>
      <c r="BE196" s="62"/>
      <c r="BF196" s="62"/>
      <c r="BG196" s="62"/>
      <c r="BH196" s="62"/>
      <c r="BI196" s="62"/>
      <c r="BJ196" s="62"/>
      <c r="BK196" s="62"/>
      <c r="BL196" s="62"/>
      <c r="BM196" s="62"/>
      <c r="BN196" s="62"/>
      <c r="BO196" s="62"/>
      <c r="BP196" s="62"/>
      <c r="BQ196" s="62"/>
      <c r="BR196" s="62"/>
      <c r="BS196" s="62"/>
      <c r="BT196" s="62"/>
      <c r="BU196" s="62"/>
      <c r="BV196" s="62"/>
      <c r="BW196" s="62"/>
      <c r="BX196" s="62"/>
      <c r="BY196" s="62"/>
      <c r="BZ196" s="62"/>
      <c r="CA196" s="62"/>
      <c r="CB196" s="62"/>
      <c r="CC196" s="62"/>
      <c r="CD196" s="62"/>
      <c r="CE196" s="62"/>
      <c r="CF196" s="62"/>
      <c r="CG196" s="62"/>
      <c r="CH196" s="62"/>
      <c r="CI196" s="62"/>
      <c r="CJ196" s="62"/>
      <c r="CK196" s="62"/>
      <c r="CL196" s="62"/>
      <c r="CM196" s="62"/>
      <c r="CN196" s="62"/>
      <c r="CO196" s="62"/>
      <c r="CP196" s="62"/>
      <c r="CQ196" s="62"/>
      <c r="CR196" s="62"/>
      <c r="CS196" s="62"/>
      <c r="CT196" s="62"/>
      <c r="CU196" s="62"/>
      <c r="CV196" s="62"/>
      <c r="CW196" s="62"/>
      <c r="CX196" s="62"/>
      <c r="CY196" s="62"/>
      <c r="CZ196" s="62"/>
      <c r="DA196" s="62"/>
      <c r="DB196" s="62"/>
      <c r="DC196" s="62"/>
      <c r="DD196" s="62"/>
      <c r="DE196" s="62"/>
      <c r="DF196" s="62"/>
      <c r="DG196" s="62"/>
      <c r="DH196" s="62"/>
      <c r="DI196" s="62"/>
      <c r="DJ196" s="62"/>
      <c r="DK196" s="62"/>
      <c r="DL196" s="62"/>
      <c r="DM196" s="62"/>
      <c r="DN196" s="62"/>
      <c r="DO196" s="62"/>
      <c r="DP196" s="62"/>
      <c r="DQ196" s="62"/>
      <c r="DR196" s="62"/>
      <c r="DS196" s="62"/>
      <c r="DT196" s="62"/>
      <c r="DU196" s="62"/>
      <c r="DV196" s="62"/>
      <c r="DW196" s="62"/>
      <c r="DX196" s="62"/>
      <c r="DY196" s="62"/>
      <c r="DZ196" s="62"/>
      <c r="EA196" s="62"/>
      <c r="EB196" s="62"/>
      <c r="EC196" s="62"/>
      <c r="ED196" s="62"/>
      <c r="EE196" s="62"/>
    </row>
    <row r="197" ht="36.75" customHeight="1" spans="1:135">
      <c r="A197" s="187" t="s">
        <v>837</v>
      </c>
      <c r="B197" s="85"/>
      <c r="C197" s="142"/>
      <c r="D197" s="188">
        <f t="shared" ref="D197:P197" si="62">D196-D185</f>
        <v>-0.383716443466319</v>
      </c>
      <c r="E197" s="188">
        <f t="shared" si="62"/>
        <v>1.152994159312</v>
      </c>
      <c r="F197" s="188">
        <f t="shared" si="62"/>
        <v>-10.8041015355612</v>
      </c>
      <c r="G197" s="188">
        <f t="shared" si="62"/>
        <v>-5.88615903461055</v>
      </c>
      <c r="H197" s="188">
        <f t="shared" si="62"/>
        <v>0.206266712621151</v>
      </c>
      <c r="I197" s="188">
        <f t="shared" si="62"/>
        <v>-0.2624566434725</v>
      </c>
      <c r="J197" s="188">
        <f t="shared" si="62"/>
        <v>3.5997033434047</v>
      </c>
      <c r="K197" s="188">
        <f t="shared" si="62"/>
        <v>6.173131057073</v>
      </c>
      <c r="L197" s="188">
        <f t="shared" si="62"/>
        <v>1.53897252348715</v>
      </c>
      <c r="M197" s="188">
        <f t="shared" si="62"/>
        <v>0.597680951461101</v>
      </c>
      <c r="N197" s="188">
        <f t="shared" si="62"/>
        <v>0.350499205841299</v>
      </c>
      <c r="O197" s="188">
        <f t="shared" si="62"/>
        <v>0.54210373020349</v>
      </c>
      <c r="P197" s="188">
        <f t="shared" si="62"/>
        <v>-3.1750819737068</v>
      </c>
      <c r="Q197" s="79"/>
      <c r="R197" s="79"/>
      <c r="S197" s="62"/>
      <c r="T197" s="62"/>
      <c r="U197" s="79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2"/>
      <c r="BA197" s="62"/>
      <c r="BB197" s="62"/>
      <c r="BC197" s="62"/>
      <c r="BD197" s="62"/>
      <c r="BE197" s="62"/>
      <c r="BF197" s="62"/>
      <c r="BG197" s="62"/>
      <c r="BH197" s="62"/>
      <c r="BI197" s="62"/>
      <c r="BJ197" s="62"/>
      <c r="BK197" s="62"/>
      <c r="BL197" s="62"/>
      <c r="BM197" s="62"/>
      <c r="BN197" s="62"/>
      <c r="BO197" s="62"/>
      <c r="BP197" s="62"/>
      <c r="BQ197" s="62"/>
      <c r="BR197" s="62"/>
      <c r="BS197" s="62"/>
      <c r="BT197" s="62"/>
      <c r="BU197" s="62"/>
      <c r="BV197" s="62"/>
      <c r="BW197" s="62"/>
      <c r="BX197" s="62"/>
      <c r="BY197" s="62"/>
      <c r="BZ197" s="62"/>
      <c r="CA197" s="62"/>
      <c r="CB197" s="62"/>
      <c r="CC197" s="62"/>
      <c r="CD197" s="62"/>
      <c r="CE197" s="62"/>
      <c r="CF197" s="62"/>
      <c r="CG197" s="62"/>
      <c r="CH197" s="62"/>
      <c r="CI197" s="62"/>
      <c r="CJ197" s="62"/>
      <c r="CK197" s="62"/>
      <c r="CL197" s="62"/>
      <c r="CM197" s="62"/>
      <c r="CN197" s="62"/>
      <c r="CO197" s="62"/>
      <c r="CP197" s="62"/>
      <c r="CQ197" s="62"/>
      <c r="CR197" s="62"/>
      <c r="CS197" s="62"/>
      <c r="CT197" s="62"/>
      <c r="CU197" s="62"/>
      <c r="CV197" s="62"/>
      <c r="CW197" s="62"/>
      <c r="CX197" s="62"/>
      <c r="CY197" s="62"/>
      <c r="CZ197" s="62"/>
      <c r="DA197" s="62"/>
      <c r="DB197" s="62"/>
      <c r="DC197" s="62"/>
      <c r="DD197" s="62"/>
      <c r="DE197" s="62"/>
      <c r="DF197" s="62"/>
      <c r="DG197" s="62"/>
      <c r="DH197" s="62"/>
      <c r="DI197" s="62"/>
      <c r="DJ197" s="62"/>
      <c r="DK197" s="62"/>
      <c r="DL197" s="62"/>
      <c r="DM197" s="62"/>
      <c r="DN197" s="62"/>
      <c r="DO197" s="62"/>
      <c r="DP197" s="62"/>
      <c r="DQ197" s="62"/>
      <c r="DR197" s="62"/>
      <c r="DS197" s="62"/>
      <c r="DT197" s="62"/>
      <c r="DU197" s="62"/>
      <c r="DV197" s="62"/>
      <c r="DW197" s="62"/>
      <c r="DX197" s="62"/>
      <c r="DY197" s="62"/>
      <c r="DZ197" s="62"/>
      <c r="EA197" s="62"/>
      <c r="EB197" s="62"/>
      <c r="EC197" s="62"/>
      <c r="ED197" s="62"/>
      <c r="EE197" s="62"/>
    </row>
    <row r="198" ht="19.5" customHeight="1" spans="1:135">
      <c r="A198" s="142"/>
      <c r="B198" s="142"/>
      <c r="C198" s="142"/>
      <c r="D198" s="188"/>
      <c r="E198" s="188"/>
      <c r="F198" s="188"/>
      <c r="G198" s="188"/>
      <c r="H198" s="188"/>
      <c r="I198" s="188"/>
      <c r="J198" s="188"/>
      <c r="K198" s="188"/>
      <c r="L198" s="188"/>
      <c r="M198" s="188"/>
      <c r="N198" s="188"/>
      <c r="O198" s="188"/>
      <c r="P198" s="188"/>
      <c r="Q198" s="79"/>
      <c r="R198" s="79"/>
      <c r="S198" s="62"/>
      <c r="T198" s="62"/>
      <c r="U198" s="79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62"/>
      <c r="AX198" s="62"/>
      <c r="AY198" s="62"/>
      <c r="AZ198" s="62"/>
      <c r="BA198" s="62"/>
      <c r="BB198" s="62"/>
      <c r="BC198" s="62"/>
      <c r="BD198" s="62"/>
      <c r="BE198" s="62"/>
      <c r="BF198" s="62"/>
      <c r="BG198" s="62"/>
      <c r="BH198" s="62"/>
      <c r="BI198" s="62"/>
      <c r="BJ198" s="62"/>
      <c r="BK198" s="62"/>
      <c r="BL198" s="62"/>
      <c r="BM198" s="62"/>
      <c r="BN198" s="62"/>
      <c r="BO198" s="62"/>
      <c r="BP198" s="62"/>
      <c r="BQ198" s="62"/>
      <c r="BR198" s="62"/>
      <c r="BS198" s="62"/>
      <c r="BT198" s="62"/>
      <c r="BU198" s="62"/>
      <c r="BV198" s="62"/>
      <c r="BW198" s="62"/>
      <c r="BX198" s="62"/>
      <c r="BY198" s="62"/>
      <c r="BZ198" s="62"/>
      <c r="CA198" s="62"/>
      <c r="CB198" s="62"/>
      <c r="CC198" s="62"/>
      <c r="CD198" s="62"/>
      <c r="CE198" s="62"/>
      <c r="CF198" s="62"/>
      <c r="CG198" s="62"/>
      <c r="CH198" s="62"/>
      <c r="CI198" s="62"/>
      <c r="CJ198" s="62"/>
      <c r="CK198" s="62"/>
      <c r="CL198" s="62"/>
      <c r="CM198" s="62"/>
      <c r="CN198" s="62"/>
      <c r="CO198" s="62"/>
      <c r="CP198" s="62"/>
      <c r="CQ198" s="62"/>
      <c r="CR198" s="62"/>
      <c r="CS198" s="62"/>
      <c r="CT198" s="62"/>
      <c r="CU198" s="62"/>
      <c r="CV198" s="62"/>
      <c r="CW198" s="62"/>
      <c r="CX198" s="62"/>
      <c r="CY198" s="62"/>
      <c r="CZ198" s="62"/>
      <c r="DA198" s="62"/>
      <c r="DB198" s="62"/>
      <c r="DC198" s="62"/>
      <c r="DD198" s="62"/>
      <c r="DE198" s="62"/>
      <c r="DF198" s="62"/>
      <c r="DG198" s="62"/>
      <c r="DH198" s="62"/>
      <c r="DI198" s="62"/>
      <c r="DJ198" s="62"/>
      <c r="DK198" s="62"/>
      <c r="DL198" s="62"/>
      <c r="DM198" s="62"/>
      <c r="DN198" s="62"/>
      <c r="DO198" s="62"/>
      <c r="DP198" s="62"/>
      <c r="DQ198" s="62"/>
      <c r="DR198" s="62"/>
      <c r="DS198" s="62"/>
      <c r="DT198" s="62"/>
      <c r="DU198" s="62"/>
      <c r="DV198" s="62"/>
      <c r="DW198" s="62"/>
      <c r="DX198" s="62"/>
      <c r="DY198" s="62"/>
      <c r="DZ198" s="62"/>
      <c r="EA198" s="62"/>
      <c r="EB198" s="62"/>
      <c r="EC198" s="62"/>
      <c r="ED198" s="62"/>
      <c r="EE198" s="62"/>
    </row>
    <row r="199" ht="28.5" customHeight="1" spans="1:135">
      <c r="A199" s="63" t="s">
        <v>628</v>
      </c>
      <c r="B199" s="64" t="s">
        <v>212</v>
      </c>
      <c r="C199" s="94" t="s">
        <v>868</v>
      </c>
      <c r="D199" s="63" t="s">
        <v>870</v>
      </c>
      <c r="E199" s="63" t="s">
        <v>781</v>
      </c>
      <c r="F199" s="63" t="s">
        <v>782</v>
      </c>
      <c r="G199" s="63" t="s">
        <v>783</v>
      </c>
      <c r="H199" s="63" t="s">
        <v>784</v>
      </c>
      <c r="I199" s="63" t="s">
        <v>785</v>
      </c>
      <c r="J199" s="63" t="s">
        <v>786</v>
      </c>
      <c r="K199" s="63" t="s">
        <v>787</v>
      </c>
      <c r="L199" s="63" t="s">
        <v>788</v>
      </c>
      <c r="M199" s="63" t="s">
        <v>789</v>
      </c>
      <c r="N199" s="63" t="s">
        <v>790</v>
      </c>
      <c r="O199" s="63" t="s">
        <v>791</v>
      </c>
      <c r="P199" s="63" t="s">
        <v>6</v>
      </c>
      <c r="Q199" s="142" t="s">
        <v>851</v>
      </c>
      <c r="R199" s="149" t="s">
        <v>852</v>
      </c>
      <c r="S199" s="87" t="s">
        <v>866</v>
      </c>
      <c r="T199" s="62"/>
      <c r="U199" s="79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62"/>
      <c r="AX199" s="62"/>
      <c r="AY199" s="62"/>
      <c r="AZ199" s="62"/>
      <c r="BA199" s="62"/>
      <c r="BB199" s="62"/>
      <c r="BC199" s="62"/>
      <c r="BD199" s="62"/>
      <c r="BE199" s="62"/>
      <c r="BF199" s="62"/>
      <c r="BG199" s="62"/>
      <c r="BH199" s="62"/>
      <c r="BI199" s="62"/>
      <c r="BJ199" s="62"/>
      <c r="BK199" s="62"/>
      <c r="BL199" s="62"/>
      <c r="BM199" s="62"/>
      <c r="BN199" s="62"/>
      <c r="BO199" s="62"/>
      <c r="BP199" s="62"/>
      <c r="BQ199" s="62"/>
      <c r="BR199" s="62"/>
      <c r="BS199" s="62"/>
      <c r="BT199" s="62"/>
      <c r="BU199" s="62"/>
      <c r="BV199" s="62"/>
      <c r="BW199" s="62"/>
      <c r="BX199" s="62"/>
      <c r="BY199" s="62"/>
      <c r="BZ199" s="62"/>
      <c r="CA199" s="62"/>
      <c r="CB199" s="62"/>
      <c r="CC199" s="62"/>
      <c r="CD199" s="62"/>
      <c r="CE199" s="62"/>
      <c r="CF199" s="62"/>
      <c r="CG199" s="62"/>
      <c r="CH199" s="62"/>
      <c r="CI199" s="62"/>
      <c r="CJ199" s="62"/>
      <c r="CK199" s="62"/>
      <c r="CL199" s="62"/>
      <c r="CM199" s="62"/>
      <c r="CN199" s="62"/>
      <c r="CO199" s="62"/>
      <c r="CP199" s="62"/>
      <c r="CQ199" s="62"/>
      <c r="CR199" s="62"/>
      <c r="CS199" s="62"/>
      <c r="CT199" s="62"/>
      <c r="CU199" s="62"/>
      <c r="CV199" s="62"/>
      <c r="CW199" s="62"/>
      <c r="CX199" s="62"/>
      <c r="CY199" s="62"/>
      <c r="CZ199" s="62"/>
      <c r="DA199" s="62"/>
      <c r="DB199" s="62"/>
      <c r="DC199" s="62"/>
      <c r="DD199" s="62"/>
      <c r="DE199" s="62"/>
      <c r="DF199" s="62"/>
      <c r="DG199" s="62"/>
      <c r="DH199" s="62"/>
      <c r="DI199" s="62"/>
      <c r="DJ199" s="62"/>
      <c r="DK199" s="62"/>
      <c r="DL199" s="62"/>
      <c r="DM199" s="62"/>
      <c r="DN199" s="62"/>
      <c r="DO199" s="62"/>
      <c r="DP199" s="62"/>
      <c r="DQ199" s="62"/>
      <c r="DR199" s="62"/>
      <c r="DS199" s="62"/>
      <c r="DT199" s="62"/>
      <c r="DU199" s="62"/>
      <c r="DV199" s="62"/>
      <c r="DW199" s="62"/>
      <c r="DX199" s="62"/>
      <c r="DY199" s="62"/>
      <c r="DZ199" s="62"/>
      <c r="EA199" s="62"/>
      <c r="EB199" s="62"/>
      <c r="EC199" s="62"/>
      <c r="ED199" s="62"/>
      <c r="EE199" s="62"/>
    </row>
    <row r="200" ht="19.5" customHeight="1" spans="1:135">
      <c r="A200" s="142"/>
      <c r="B200" s="142"/>
      <c r="C200" s="142"/>
      <c r="D200" s="188"/>
      <c r="E200" s="188"/>
      <c r="F200" s="188"/>
      <c r="G200" s="188"/>
      <c r="H200" s="188"/>
      <c r="I200" s="188"/>
      <c r="J200" s="188"/>
      <c r="K200" s="188"/>
      <c r="L200" s="188"/>
      <c r="M200" s="188"/>
      <c r="N200" s="188"/>
      <c r="O200" s="188"/>
      <c r="P200" s="103"/>
      <c r="T200" s="62"/>
      <c r="U200" s="79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62"/>
      <c r="AX200" s="62"/>
      <c r="AY200" s="62"/>
      <c r="AZ200" s="62"/>
      <c r="BA200" s="62"/>
      <c r="BB200" s="62"/>
      <c r="BC200" s="62"/>
      <c r="BD200" s="62"/>
      <c r="BE200" s="62"/>
      <c r="BF200" s="62"/>
      <c r="BG200" s="62"/>
      <c r="BH200" s="62"/>
      <c r="BI200" s="62"/>
      <c r="BJ200" s="62"/>
      <c r="BK200" s="62"/>
      <c r="BL200" s="62"/>
      <c r="BM200" s="62"/>
      <c r="BN200" s="62"/>
      <c r="BO200" s="62"/>
      <c r="BP200" s="62"/>
      <c r="BQ200" s="62"/>
      <c r="BR200" s="62"/>
      <c r="BS200" s="62"/>
      <c r="BT200" s="62"/>
      <c r="BU200" s="62"/>
      <c r="BV200" s="62"/>
      <c r="BW200" s="62"/>
      <c r="BX200" s="62"/>
      <c r="BY200" s="62"/>
      <c r="BZ200" s="62"/>
      <c r="CA200" s="62"/>
      <c r="CB200" s="62"/>
      <c r="CC200" s="62"/>
      <c r="CD200" s="62"/>
      <c r="CE200" s="62"/>
      <c r="CF200" s="62"/>
      <c r="CG200" s="62"/>
      <c r="CH200" s="62"/>
      <c r="CI200" s="62"/>
      <c r="CJ200" s="62"/>
      <c r="CK200" s="62"/>
      <c r="CL200" s="62"/>
      <c r="CM200" s="62"/>
      <c r="CN200" s="62"/>
      <c r="CO200" s="62"/>
      <c r="CP200" s="62"/>
      <c r="CQ200" s="62"/>
      <c r="CR200" s="62"/>
      <c r="CS200" s="62"/>
      <c r="CT200" s="62"/>
      <c r="CU200" s="62"/>
      <c r="CV200" s="62"/>
      <c r="CW200" s="62"/>
      <c r="CX200" s="62"/>
      <c r="CY200" s="62"/>
      <c r="CZ200" s="62"/>
      <c r="DA200" s="62"/>
      <c r="DB200" s="62"/>
      <c r="DC200" s="62"/>
      <c r="DD200" s="62"/>
      <c r="DE200" s="62"/>
      <c r="DF200" s="62"/>
      <c r="DG200" s="62"/>
      <c r="DH200" s="62"/>
      <c r="DI200" s="62"/>
      <c r="DJ200" s="62"/>
      <c r="DK200" s="62"/>
      <c r="DL200" s="62"/>
      <c r="DM200" s="62"/>
      <c r="DN200" s="62"/>
      <c r="DO200" s="62"/>
      <c r="DP200" s="62"/>
      <c r="DQ200" s="62"/>
      <c r="DR200" s="62"/>
      <c r="DS200" s="62"/>
      <c r="DT200" s="62"/>
      <c r="DU200" s="62"/>
      <c r="DV200" s="62"/>
      <c r="DW200" s="62"/>
      <c r="DX200" s="62"/>
      <c r="DY200" s="62"/>
      <c r="DZ200" s="62"/>
      <c r="EA200" s="62"/>
      <c r="EB200" s="62"/>
      <c r="EC200" s="62"/>
      <c r="ED200" s="62"/>
      <c r="EE200" s="62"/>
    </row>
    <row r="201" ht="19.5" customHeight="1" spans="1:135">
      <c r="A201" s="65">
        <v>1</v>
      </c>
      <c r="B201" s="66" t="s">
        <v>640</v>
      </c>
      <c r="C201" s="66">
        <v>56.57</v>
      </c>
      <c r="D201" s="67">
        <v>5.60390421838</v>
      </c>
      <c r="E201" s="67">
        <v>6.67764555907999</v>
      </c>
      <c r="F201" s="67">
        <v>5.47610208242</v>
      </c>
      <c r="G201" s="67">
        <v>5.78595533920002</v>
      </c>
      <c r="H201" s="67">
        <v>6.19533013294</v>
      </c>
      <c r="I201" s="67">
        <v>6.34353094155997</v>
      </c>
      <c r="J201" s="67">
        <v>5.48982899692</v>
      </c>
      <c r="K201" s="67">
        <v>5.476643333582</v>
      </c>
      <c r="L201" s="67">
        <v>3.058139471832</v>
      </c>
      <c r="M201" s="67">
        <v>2.9264563657</v>
      </c>
      <c r="N201" s="67">
        <v>3.133612629926</v>
      </c>
      <c r="O201" s="67">
        <v>3.104486418816</v>
      </c>
      <c r="P201" s="130">
        <f t="shared" ref="P201:P205" si="63">SUM(D201:O201)</f>
        <v>59.271635490356</v>
      </c>
      <c r="Q201" s="79">
        <f t="shared" ref="Q201:Q206" si="64">O201-O191</f>
        <v>-0.216102088124</v>
      </c>
      <c r="R201" s="79">
        <f t="shared" ref="R201:R206" si="65">O201-N201</f>
        <v>-0.0291262111099999</v>
      </c>
      <c r="S201" s="79">
        <f t="shared" ref="S201:S206" si="66">P201-C201</f>
        <v>2.70163549035598</v>
      </c>
      <c r="T201" s="62"/>
      <c r="U201" s="79">
        <f t="shared" si="60"/>
        <v>56.16714907154</v>
      </c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2"/>
      <c r="AS201" s="62"/>
      <c r="AT201" s="62"/>
      <c r="AU201" s="62"/>
      <c r="AV201" s="62"/>
      <c r="AW201" s="62"/>
      <c r="AX201" s="62"/>
      <c r="AY201" s="62"/>
      <c r="AZ201" s="62"/>
      <c r="BA201" s="62"/>
      <c r="BB201" s="62"/>
      <c r="BC201" s="62"/>
      <c r="BD201" s="62"/>
      <c r="BE201" s="62"/>
      <c r="BF201" s="62"/>
      <c r="BG201" s="62"/>
      <c r="BH201" s="62"/>
      <c r="BI201" s="62"/>
      <c r="BJ201" s="62"/>
      <c r="BK201" s="62"/>
      <c r="BL201" s="62"/>
      <c r="BM201" s="62"/>
      <c r="BN201" s="62"/>
      <c r="BO201" s="62"/>
      <c r="BP201" s="62"/>
      <c r="BQ201" s="62"/>
      <c r="BR201" s="62"/>
      <c r="BS201" s="62"/>
      <c r="BT201" s="62"/>
      <c r="BU201" s="62"/>
      <c r="BV201" s="62"/>
      <c r="BW201" s="62"/>
      <c r="BX201" s="62"/>
      <c r="BY201" s="62"/>
      <c r="BZ201" s="62"/>
      <c r="CA201" s="62"/>
      <c r="CB201" s="62"/>
      <c r="CC201" s="62"/>
      <c r="CD201" s="62"/>
      <c r="CE201" s="62"/>
      <c r="CF201" s="62"/>
      <c r="CG201" s="62"/>
      <c r="CH201" s="62"/>
      <c r="CI201" s="62"/>
      <c r="CJ201" s="62"/>
      <c r="CK201" s="62"/>
      <c r="CL201" s="62"/>
      <c r="CM201" s="62"/>
      <c r="CN201" s="62"/>
      <c r="CO201" s="62"/>
      <c r="CP201" s="62"/>
      <c r="CQ201" s="62"/>
      <c r="CR201" s="62"/>
      <c r="CS201" s="62"/>
      <c r="CT201" s="62"/>
      <c r="CU201" s="62"/>
      <c r="CV201" s="62"/>
      <c r="CW201" s="62"/>
      <c r="CX201" s="62"/>
      <c r="CY201" s="62"/>
      <c r="CZ201" s="62"/>
      <c r="DA201" s="62"/>
      <c r="DB201" s="62"/>
      <c r="DC201" s="62"/>
      <c r="DD201" s="62"/>
      <c r="DE201" s="62"/>
      <c r="DF201" s="62"/>
      <c r="DG201" s="62"/>
      <c r="DH201" s="62"/>
      <c r="DI201" s="62"/>
      <c r="DJ201" s="62"/>
      <c r="DK201" s="62"/>
      <c r="DL201" s="62"/>
      <c r="DM201" s="62"/>
      <c r="DN201" s="62"/>
      <c r="DO201" s="62"/>
      <c r="DP201" s="62"/>
      <c r="DQ201" s="62"/>
      <c r="DR201" s="62"/>
      <c r="DS201" s="62"/>
      <c r="DT201" s="62"/>
      <c r="DU201" s="62"/>
      <c r="DV201" s="62"/>
      <c r="DW201" s="62"/>
      <c r="DX201" s="62"/>
      <c r="DY201" s="62"/>
      <c r="DZ201" s="62"/>
      <c r="EA201" s="62"/>
      <c r="EB201" s="62"/>
      <c r="EC201" s="62"/>
      <c r="ED201" s="62"/>
      <c r="EE201" s="62"/>
    </row>
    <row r="202" ht="19.5" customHeight="1" spans="1:135">
      <c r="A202" s="65">
        <v>2</v>
      </c>
      <c r="B202" s="66" t="s">
        <v>648</v>
      </c>
      <c r="C202" s="66">
        <v>32.48</v>
      </c>
      <c r="D202" s="67">
        <v>3.24740310346</v>
      </c>
      <c r="E202" s="67">
        <v>4.129531625679</v>
      </c>
      <c r="F202" s="67">
        <v>3.770989333776</v>
      </c>
      <c r="G202" s="67">
        <v>3.798870504194</v>
      </c>
      <c r="H202" s="67">
        <v>4.041118638381</v>
      </c>
      <c r="I202" s="67">
        <v>4.203602618589</v>
      </c>
      <c r="J202" s="67">
        <v>3.723715604364</v>
      </c>
      <c r="K202" s="67">
        <v>3.549979364057</v>
      </c>
      <c r="L202" s="67">
        <v>1.81418405732002</v>
      </c>
      <c r="M202" s="67">
        <v>1.791757176889</v>
      </c>
      <c r="N202" s="67">
        <v>1.868073921511</v>
      </c>
      <c r="O202" s="67">
        <v>1.7358424216</v>
      </c>
      <c r="P202" s="130">
        <f t="shared" si="63"/>
        <v>37.67506836982</v>
      </c>
      <c r="Q202" s="79">
        <f t="shared" si="64"/>
        <v>-0.195349135505</v>
      </c>
      <c r="R202" s="79">
        <f t="shared" si="65"/>
        <v>-0.132231499911</v>
      </c>
      <c r="S202" s="79">
        <f t="shared" si="66"/>
        <v>5.19506836982001</v>
      </c>
      <c r="T202" s="62"/>
      <c r="U202" s="79">
        <f t="shared" si="60"/>
        <v>35.93922594822</v>
      </c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  <c r="AR202" s="62"/>
      <c r="AS202" s="62"/>
      <c r="AT202" s="62"/>
      <c r="AU202" s="62"/>
      <c r="AV202" s="62"/>
      <c r="AW202" s="62"/>
      <c r="AX202" s="62"/>
      <c r="AY202" s="62"/>
      <c r="AZ202" s="62"/>
      <c r="BA202" s="62"/>
      <c r="BB202" s="62"/>
      <c r="BC202" s="62"/>
      <c r="BD202" s="62"/>
      <c r="BE202" s="62"/>
      <c r="BF202" s="62"/>
      <c r="BG202" s="62"/>
      <c r="BH202" s="62"/>
      <c r="BI202" s="62"/>
      <c r="BJ202" s="62"/>
      <c r="BK202" s="62"/>
      <c r="BL202" s="62"/>
      <c r="BM202" s="62"/>
      <c r="BN202" s="62"/>
      <c r="BO202" s="62"/>
      <c r="BP202" s="62"/>
      <c r="BQ202" s="62"/>
      <c r="BR202" s="62"/>
      <c r="BS202" s="62"/>
      <c r="BT202" s="62"/>
      <c r="BU202" s="62"/>
      <c r="BV202" s="62"/>
      <c r="BW202" s="62"/>
      <c r="BX202" s="62"/>
      <c r="BY202" s="62"/>
      <c r="BZ202" s="62"/>
      <c r="CA202" s="62"/>
      <c r="CB202" s="62"/>
      <c r="CC202" s="62"/>
      <c r="CD202" s="62"/>
      <c r="CE202" s="62"/>
      <c r="CF202" s="62"/>
      <c r="CG202" s="62"/>
      <c r="CH202" s="62"/>
      <c r="CI202" s="62"/>
      <c r="CJ202" s="62"/>
      <c r="CK202" s="62"/>
      <c r="CL202" s="62"/>
      <c r="CM202" s="62"/>
      <c r="CN202" s="62"/>
      <c r="CO202" s="62"/>
      <c r="CP202" s="62"/>
      <c r="CQ202" s="62"/>
      <c r="CR202" s="62"/>
      <c r="CS202" s="62"/>
      <c r="CT202" s="62"/>
      <c r="CU202" s="62"/>
      <c r="CV202" s="62"/>
      <c r="CW202" s="62"/>
      <c r="CX202" s="62"/>
      <c r="CY202" s="62"/>
      <c r="CZ202" s="62"/>
      <c r="DA202" s="62"/>
      <c r="DB202" s="62"/>
      <c r="DC202" s="62"/>
      <c r="DD202" s="62"/>
      <c r="DE202" s="62"/>
      <c r="DF202" s="62"/>
      <c r="DG202" s="62"/>
      <c r="DH202" s="62"/>
      <c r="DI202" s="62"/>
      <c r="DJ202" s="62"/>
      <c r="DK202" s="62"/>
      <c r="DL202" s="62"/>
      <c r="DM202" s="62"/>
      <c r="DN202" s="62"/>
      <c r="DO202" s="62"/>
      <c r="DP202" s="62"/>
      <c r="DQ202" s="62"/>
      <c r="DR202" s="62"/>
      <c r="DS202" s="62"/>
      <c r="DT202" s="62"/>
      <c r="DU202" s="62"/>
      <c r="DV202" s="62"/>
      <c r="DW202" s="62"/>
      <c r="DX202" s="62"/>
      <c r="DY202" s="62"/>
      <c r="DZ202" s="62"/>
      <c r="EA202" s="62"/>
      <c r="EB202" s="62"/>
      <c r="EC202" s="62"/>
      <c r="ED202" s="62"/>
      <c r="EE202" s="62"/>
    </row>
    <row r="203" ht="19.5" customHeight="1" spans="1:135">
      <c r="A203" s="65">
        <v>3</v>
      </c>
      <c r="B203" s="66" t="s">
        <v>644</v>
      </c>
      <c r="C203" s="66">
        <v>25.65</v>
      </c>
      <c r="D203" s="67">
        <v>2.698845719556</v>
      </c>
      <c r="E203" s="67">
        <v>3.153664414746</v>
      </c>
      <c r="F203" s="67">
        <v>2.535720415185</v>
      </c>
      <c r="G203" s="67">
        <v>2.55112994168201</v>
      </c>
      <c r="H203" s="67">
        <v>2.854068480818</v>
      </c>
      <c r="I203" s="67">
        <v>2.92155521488498</v>
      </c>
      <c r="J203" s="67">
        <v>2.511845622372</v>
      </c>
      <c r="K203" s="67">
        <v>2.546290165486</v>
      </c>
      <c r="L203" s="67">
        <v>1.391062480792</v>
      </c>
      <c r="M203" s="67">
        <v>1.328569344652</v>
      </c>
      <c r="N203" s="67">
        <v>1.451931660933</v>
      </c>
      <c r="O203" s="67">
        <v>1.468713405624</v>
      </c>
      <c r="P203" s="130">
        <f t="shared" si="63"/>
        <v>27.413396866731</v>
      </c>
      <c r="Q203" s="79">
        <f t="shared" si="64"/>
        <v>-0.10073947976</v>
      </c>
      <c r="R203" s="79">
        <f t="shared" si="65"/>
        <v>0.0167817446910001</v>
      </c>
      <c r="S203" s="79">
        <f t="shared" si="66"/>
        <v>1.76339686673099</v>
      </c>
      <c r="T203" s="62"/>
      <c r="U203" s="79">
        <f t="shared" si="60"/>
        <v>25.944683461107</v>
      </c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2"/>
      <c r="AU203" s="62"/>
      <c r="AV203" s="62"/>
      <c r="AW203" s="62"/>
      <c r="AX203" s="62"/>
      <c r="AY203" s="62"/>
      <c r="AZ203" s="62"/>
      <c r="BA203" s="62"/>
      <c r="BB203" s="62"/>
      <c r="BC203" s="62"/>
      <c r="BD203" s="62"/>
      <c r="BE203" s="62"/>
      <c r="BF203" s="62"/>
      <c r="BG203" s="62"/>
      <c r="BH203" s="62"/>
      <c r="BI203" s="62"/>
      <c r="BJ203" s="62"/>
      <c r="BK203" s="62"/>
      <c r="BL203" s="62"/>
      <c r="BM203" s="62"/>
      <c r="BN203" s="62"/>
      <c r="BO203" s="62"/>
      <c r="BP203" s="62"/>
      <c r="BQ203" s="62"/>
      <c r="BR203" s="62"/>
      <c r="BS203" s="62"/>
      <c r="BT203" s="62"/>
      <c r="BU203" s="62"/>
      <c r="BV203" s="62"/>
      <c r="BW203" s="62"/>
      <c r="BX203" s="62"/>
      <c r="BY203" s="62"/>
      <c r="BZ203" s="62"/>
      <c r="CA203" s="62"/>
      <c r="CB203" s="62"/>
      <c r="CC203" s="62"/>
      <c r="CD203" s="62"/>
      <c r="CE203" s="62"/>
      <c r="CF203" s="62"/>
      <c r="CG203" s="62"/>
      <c r="CH203" s="62"/>
      <c r="CI203" s="62"/>
      <c r="CJ203" s="62"/>
      <c r="CK203" s="62"/>
      <c r="CL203" s="62"/>
      <c r="CM203" s="62"/>
      <c r="CN203" s="62"/>
      <c r="CO203" s="62"/>
      <c r="CP203" s="62"/>
      <c r="CQ203" s="62"/>
      <c r="CR203" s="62"/>
      <c r="CS203" s="62"/>
      <c r="CT203" s="62"/>
      <c r="CU203" s="62"/>
      <c r="CV203" s="62"/>
      <c r="CW203" s="62"/>
      <c r="CX203" s="62"/>
      <c r="CY203" s="62"/>
      <c r="CZ203" s="62"/>
      <c r="DA203" s="62"/>
      <c r="DB203" s="62"/>
      <c r="DC203" s="62"/>
      <c r="DD203" s="62"/>
      <c r="DE203" s="62"/>
      <c r="DF203" s="62"/>
      <c r="DG203" s="62"/>
      <c r="DH203" s="62"/>
      <c r="DI203" s="62"/>
      <c r="DJ203" s="62"/>
      <c r="DK203" s="62"/>
      <c r="DL203" s="62"/>
      <c r="DM203" s="62"/>
      <c r="DN203" s="62"/>
      <c r="DO203" s="62"/>
      <c r="DP203" s="62"/>
      <c r="DQ203" s="62"/>
      <c r="DR203" s="62"/>
      <c r="DS203" s="62"/>
      <c r="DT203" s="62"/>
      <c r="DU203" s="62"/>
      <c r="DV203" s="62"/>
      <c r="DW203" s="62"/>
      <c r="DX203" s="62"/>
      <c r="DY203" s="62"/>
      <c r="DZ203" s="62"/>
      <c r="EA203" s="62"/>
      <c r="EB203" s="62"/>
      <c r="EC203" s="62"/>
      <c r="ED203" s="62"/>
      <c r="EE203" s="62"/>
    </row>
    <row r="204" ht="19.5" customHeight="1" spans="1:135">
      <c r="A204" s="65">
        <v>4</v>
      </c>
      <c r="B204" s="66" t="s">
        <v>646</v>
      </c>
      <c r="C204" s="66">
        <v>59.05</v>
      </c>
      <c r="D204" s="67">
        <v>6.36191789982</v>
      </c>
      <c r="E204" s="67">
        <v>7.59626867404</v>
      </c>
      <c r="F204" s="67">
        <v>5.94621031029</v>
      </c>
      <c r="G204" s="67">
        <v>6.0016692096</v>
      </c>
      <c r="H204" s="67">
        <v>6.81823804084</v>
      </c>
      <c r="I204" s="67">
        <v>6.74701103167</v>
      </c>
      <c r="J204" s="67">
        <v>6.17356409516</v>
      </c>
      <c r="K204" s="67">
        <v>6.00647787032</v>
      </c>
      <c r="L204" s="67">
        <v>3.3339868194</v>
      </c>
      <c r="M204" s="67">
        <v>2.99542782201</v>
      </c>
      <c r="N204" s="67">
        <v>3.46702255666001</v>
      </c>
      <c r="O204" s="67">
        <v>3.45057841765999</v>
      </c>
      <c r="P204" s="130">
        <f t="shared" si="63"/>
        <v>64.89837274747</v>
      </c>
      <c r="Q204" s="79">
        <f t="shared" si="64"/>
        <v>-0.34667357382001</v>
      </c>
      <c r="R204" s="79">
        <f t="shared" si="65"/>
        <v>-0.0164441390000203</v>
      </c>
      <c r="S204" s="79">
        <f t="shared" si="66"/>
        <v>5.84837274747001</v>
      </c>
      <c r="T204" s="62"/>
      <c r="U204" s="79">
        <f t="shared" si="60"/>
        <v>61.44779432981</v>
      </c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2"/>
      <c r="AU204" s="62"/>
      <c r="AV204" s="62"/>
      <c r="AW204" s="62"/>
      <c r="AX204" s="62"/>
      <c r="AY204" s="62"/>
      <c r="AZ204" s="62"/>
      <c r="BA204" s="62"/>
      <c r="BB204" s="62"/>
      <c r="BC204" s="62"/>
      <c r="BD204" s="62"/>
      <c r="BE204" s="62"/>
      <c r="BF204" s="62"/>
      <c r="BG204" s="62"/>
      <c r="BH204" s="62"/>
      <c r="BI204" s="62"/>
      <c r="BJ204" s="62"/>
      <c r="BK204" s="62"/>
      <c r="BL204" s="62"/>
      <c r="BM204" s="62"/>
      <c r="BN204" s="62"/>
      <c r="BO204" s="62"/>
      <c r="BP204" s="62"/>
      <c r="BQ204" s="62"/>
      <c r="BR204" s="62"/>
      <c r="BS204" s="62"/>
      <c r="BT204" s="62"/>
      <c r="BU204" s="62"/>
      <c r="BV204" s="62"/>
      <c r="BW204" s="62"/>
      <c r="BX204" s="62"/>
      <c r="BY204" s="62"/>
      <c r="BZ204" s="62"/>
      <c r="CA204" s="62"/>
      <c r="CB204" s="62"/>
      <c r="CC204" s="62"/>
      <c r="CD204" s="62"/>
      <c r="CE204" s="62"/>
      <c r="CF204" s="62"/>
      <c r="CG204" s="62"/>
      <c r="CH204" s="62"/>
      <c r="CI204" s="62"/>
      <c r="CJ204" s="62"/>
      <c r="CK204" s="62"/>
      <c r="CL204" s="62"/>
      <c r="CM204" s="62"/>
      <c r="CN204" s="62"/>
      <c r="CO204" s="62"/>
      <c r="CP204" s="62"/>
      <c r="CQ204" s="62"/>
      <c r="CR204" s="62"/>
      <c r="CS204" s="62"/>
      <c r="CT204" s="62"/>
      <c r="CU204" s="62"/>
      <c r="CV204" s="62"/>
      <c r="CW204" s="62"/>
      <c r="CX204" s="62"/>
      <c r="CY204" s="62"/>
      <c r="CZ204" s="62"/>
      <c r="DA204" s="62"/>
      <c r="DB204" s="62"/>
      <c r="DC204" s="62"/>
      <c r="DD204" s="62"/>
      <c r="DE204" s="62"/>
      <c r="DF204" s="62"/>
      <c r="DG204" s="62"/>
      <c r="DH204" s="62"/>
      <c r="DI204" s="62"/>
      <c r="DJ204" s="62"/>
      <c r="DK204" s="62"/>
      <c r="DL204" s="62"/>
      <c r="DM204" s="62"/>
      <c r="DN204" s="62"/>
      <c r="DO204" s="62"/>
      <c r="DP204" s="62"/>
      <c r="DQ204" s="62"/>
      <c r="DR204" s="62"/>
      <c r="DS204" s="62"/>
      <c r="DT204" s="62"/>
      <c r="DU204" s="62"/>
      <c r="DV204" s="62"/>
      <c r="DW204" s="62"/>
      <c r="DX204" s="62"/>
      <c r="DY204" s="62"/>
      <c r="DZ204" s="62"/>
      <c r="EA204" s="62"/>
      <c r="EB204" s="62"/>
      <c r="EC204" s="62"/>
      <c r="ED204" s="62"/>
      <c r="EE204" s="62"/>
    </row>
    <row r="205" ht="19.5" customHeight="1" spans="1:135">
      <c r="A205" s="65">
        <v>5</v>
      </c>
      <c r="B205" s="66" t="s">
        <v>642</v>
      </c>
      <c r="C205" s="66">
        <v>66.12</v>
      </c>
      <c r="D205" s="67">
        <v>6.309305693764</v>
      </c>
      <c r="E205" s="67">
        <v>8.019909551248</v>
      </c>
      <c r="F205" s="67">
        <v>7.396559800641</v>
      </c>
      <c r="G205" s="67">
        <v>7.058603801998</v>
      </c>
      <c r="H205" s="67">
        <v>7.708224515512</v>
      </c>
      <c r="I205" s="67">
        <v>7.851665467235</v>
      </c>
      <c r="J205" s="67">
        <v>7.100756960608</v>
      </c>
      <c r="K205" s="67">
        <v>7.113317083882</v>
      </c>
      <c r="L205" s="67">
        <v>4.022931351856</v>
      </c>
      <c r="M205" s="67">
        <v>3.658809321749</v>
      </c>
      <c r="N205" s="67">
        <v>3.77828514717</v>
      </c>
      <c r="O205" s="67">
        <v>3.4814684623</v>
      </c>
      <c r="P205" s="130">
        <f t="shared" si="63"/>
        <v>73.499837157963</v>
      </c>
      <c r="Q205" s="79">
        <f t="shared" si="64"/>
        <v>-0.10548883546599</v>
      </c>
      <c r="R205" s="79">
        <f t="shared" si="65"/>
        <v>-0.29681668487</v>
      </c>
      <c r="S205" s="79">
        <f t="shared" si="66"/>
        <v>7.379837157963</v>
      </c>
      <c r="T205" s="62"/>
      <c r="U205" s="79">
        <f t="shared" si="60"/>
        <v>70.018368695663</v>
      </c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2"/>
      <c r="AU205" s="62"/>
      <c r="AV205" s="62"/>
      <c r="AW205" s="62"/>
      <c r="AX205" s="62"/>
      <c r="AY205" s="62"/>
      <c r="AZ205" s="62"/>
      <c r="BA205" s="62"/>
      <c r="BB205" s="62"/>
      <c r="BC205" s="62"/>
      <c r="BD205" s="62"/>
      <c r="BE205" s="62"/>
      <c r="BF205" s="62"/>
      <c r="BG205" s="62"/>
      <c r="BH205" s="62"/>
      <c r="BI205" s="62"/>
      <c r="BJ205" s="62"/>
      <c r="BK205" s="62"/>
      <c r="BL205" s="62"/>
      <c r="BM205" s="62"/>
      <c r="BN205" s="62"/>
      <c r="BO205" s="62"/>
      <c r="BP205" s="62"/>
      <c r="BQ205" s="62"/>
      <c r="BR205" s="62"/>
      <c r="BS205" s="62"/>
      <c r="BT205" s="62"/>
      <c r="BU205" s="62"/>
      <c r="BV205" s="62"/>
      <c r="BW205" s="62"/>
      <c r="BX205" s="62"/>
      <c r="BY205" s="62"/>
      <c r="BZ205" s="62"/>
      <c r="CA205" s="62"/>
      <c r="CB205" s="62"/>
      <c r="CC205" s="62"/>
      <c r="CD205" s="62"/>
      <c r="CE205" s="62"/>
      <c r="CF205" s="62"/>
      <c r="CG205" s="62"/>
      <c r="CH205" s="62"/>
      <c r="CI205" s="62"/>
      <c r="CJ205" s="62"/>
      <c r="CK205" s="62"/>
      <c r="CL205" s="62"/>
      <c r="CM205" s="62"/>
      <c r="CN205" s="62"/>
      <c r="CO205" s="62"/>
      <c r="CP205" s="62"/>
      <c r="CQ205" s="62"/>
      <c r="CR205" s="62"/>
      <c r="CS205" s="62"/>
      <c r="CT205" s="62"/>
      <c r="CU205" s="62"/>
      <c r="CV205" s="62"/>
      <c r="CW205" s="62"/>
      <c r="CX205" s="62"/>
      <c r="CY205" s="62"/>
      <c r="CZ205" s="62"/>
      <c r="DA205" s="62"/>
      <c r="DB205" s="62"/>
      <c r="DC205" s="62"/>
      <c r="DD205" s="62"/>
      <c r="DE205" s="62"/>
      <c r="DF205" s="62"/>
      <c r="DG205" s="62"/>
      <c r="DH205" s="62"/>
      <c r="DI205" s="62"/>
      <c r="DJ205" s="62"/>
      <c r="DK205" s="62"/>
      <c r="DL205" s="62"/>
      <c r="DM205" s="62"/>
      <c r="DN205" s="62"/>
      <c r="DO205" s="62"/>
      <c r="DP205" s="62"/>
      <c r="DQ205" s="62"/>
      <c r="DR205" s="62"/>
      <c r="DS205" s="62"/>
      <c r="DT205" s="62"/>
      <c r="DU205" s="62"/>
      <c r="DV205" s="62"/>
      <c r="DW205" s="62"/>
      <c r="DX205" s="62"/>
      <c r="DY205" s="62"/>
      <c r="DZ205" s="62"/>
      <c r="EA205" s="62"/>
      <c r="EB205" s="62"/>
      <c r="EC205" s="62"/>
      <c r="ED205" s="62"/>
      <c r="EE205" s="62"/>
    </row>
    <row r="206" ht="19.5" customHeight="1" spans="1:135">
      <c r="A206" s="189" t="s">
        <v>19</v>
      </c>
      <c r="B206" s="196"/>
      <c r="C206" s="70">
        <f t="shared" ref="C206:P206" si="67">SUM(C201:C205)</f>
        <v>239.87</v>
      </c>
      <c r="D206" s="71">
        <f t="shared" si="67"/>
        <v>24.22137663498</v>
      </c>
      <c r="E206" s="71">
        <f t="shared" si="67"/>
        <v>29.577019824793</v>
      </c>
      <c r="F206" s="71">
        <f t="shared" si="67"/>
        <v>25.125581942312</v>
      </c>
      <c r="G206" s="71">
        <f t="shared" si="67"/>
        <v>25.196228796674</v>
      </c>
      <c r="H206" s="71">
        <f t="shared" si="67"/>
        <v>27.616979808491</v>
      </c>
      <c r="I206" s="71">
        <f t="shared" si="67"/>
        <v>28.0673652739389</v>
      </c>
      <c r="J206" s="71">
        <f t="shared" si="67"/>
        <v>24.999711279424</v>
      </c>
      <c r="K206" s="71">
        <f t="shared" si="67"/>
        <v>24.692707817327</v>
      </c>
      <c r="L206" s="71">
        <f t="shared" si="67"/>
        <v>13.6203041812</v>
      </c>
      <c r="M206" s="71">
        <f t="shared" si="67"/>
        <v>12.701020031</v>
      </c>
      <c r="N206" s="71">
        <f t="shared" si="67"/>
        <v>13.6989259162</v>
      </c>
      <c r="O206" s="71">
        <f t="shared" si="67"/>
        <v>13.241089126</v>
      </c>
      <c r="P206" s="71">
        <f t="shared" si="67"/>
        <v>262.75831063234</v>
      </c>
      <c r="Q206" s="79">
        <f t="shared" si="64"/>
        <v>-0.964353112674999</v>
      </c>
      <c r="R206" s="79">
        <f t="shared" si="65"/>
        <v>-0.45783679020002</v>
      </c>
      <c r="S206" s="79">
        <f t="shared" si="66"/>
        <v>22.88831063234</v>
      </c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2"/>
      <c r="AU206" s="62"/>
      <c r="AV206" s="62"/>
      <c r="AW206" s="62"/>
      <c r="AX206" s="62"/>
      <c r="AY206" s="62"/>
      <c r="AZ206" s="62"/>
      <c r="BA206" s="62"/>
      <c r="BB206" s="62"/>
      <c r="BC206" s="62"/>
      <c r="BD206" s="62"/>
      <c r="BE206" s="62"/>
      <c r="BF206" s="62"/>
      <c r="BG206" s="62"/>
      <c r="BH206" s="62"/>
      <c r="BI206" s="62"/>
      <c r="BJ206" s="62"/>
      <c r="BK206" s="62"/>
      <c r="BL206" s="62"/>
      <c r="BM206" s="62"/>
      <c r="BN206" s="62"/>
      <c r="BO206" s="62"/>
      <c r="BP206" s="62"/>
      <c r="BQ206" s="62"/>
      <c r="BR206" s="62"/>
      <c r="BS206" s="62"/>
      <c r="BT206" s="62"/>
      <c r="BU206" s="62"/>
      <c r="BV206" s="62"/>
      <c r="BW206" s="62"/>
      <c r="BX206" s="62"/>
      <c r="BY206" s="62"/>
      <c r="BZ206" s="62"/>
      <c r="CA206" s="62"/>
      <c r="CB206" s="62"/>
      <c r="CC206" s="62"/>
      <c r="CD206" s="62"/>
      <c r="CE206" s="62"/>
      <c r="CF206" s="62"/>
      <c r="CG206" s="62"/>
      <c r="CH206" s="62"/>
      <c r="CI206" s="62"/>
      <c r="CJ206" s="62"/>
      <c r="CK206" s="62"/>
      <c r="CL206" s="62"/>
      <c r="CM206" s="62"/>
      <c r="CN206" s="62"/>
      <c r="CO206" s="62"/>
      <c r="CP206" s="62"/>
      <c r="CQ206" s="62"/>
      <c r="CR206" s="62"/>
      <c r="CS206" s="62"/>
      <c r="CT206" s="62"/>
      <c r="CU206" s="62"/>
      <c r="CV206" s="62"/>
      <c r="CW206" s="62"/>
      <c r="CX206" s="62"/>
      <c r="CY206" s="62"/>
      <c r="CZ206" s="62"/>
      <c r="DA206" s="62"/>
      <c r="DB206" s="62"/>
      <c r="DC206" s="62"/>
      <c r="DD206" s="62"/>
      <c r="DE206" s="62"/>
      <c r="DF206" s="62"/>
      <c r="DG206" s="62"/>
      <c r="DH206" s="62"/>
      <c r="DI206" s="62"/>
      <c r="DJ206" s="62"/>
      <c r="DK206" s="62"/>
      <c r="DL206" s="62"/>
      <c r="DM206" s="62"/>
      <c r="DN206" s="62"/>
      <c r="DO206" s="62"/>
      <c r="DP206" s="62"/>
      <c r="DQ206" s="62"/>
      <c r="DR206" s="62"/>
      <c r="DS206" s="62"/>
      <c r="DT206" s="62"/>
      <c r="DU206" s="62"/>
      <c r="DV206" s="62"/>
      <c r="DW206" s="62"/>
      <c r="DX206" s="62"/>
      <c r="DY206" s="62"/>
      <c r="DZ206" s="62"/>
      <c r="EA206" s="62"/>
      <c r="EB206" s="62"/>
      <c r="EC206" s="62"/>
      <c r="ED206" s="62"/>
      <c r="EE206" s="62"/>
    </row>
    <row r="207" ht="19.5" customHeight="1" spans="1:135">
      <c r="A207" s="187" t="s">
        <v>837</v>
      </c>
      <c r="B207" s="85"/>
      <c r="C207" s="142"/>
      <c r="D207" s="188">
        <f>D206-D196</f>
        <v>6.98928492634932</v>
      </c>
      <c r="E207" s="188">
        <f t="shared" ref="E207:P207" si="68">E206-E196</f>
        <v>6.34601982479299</v>
      </c>
      <c r="F207" s="188">
        <f t="shared" si="68"/>
        <v>9.69048347787322</v>
      </c>
      <c r="G207" s="188">
        <f t="shared" si="68"/>
        <v>3.73732684672078</v>
      </c>
      <c r="H207" s="188">
        <f t="shared" si="68"/>
        <v>1.09148843685975</v>
      </c>
      <c r="I207" s="188">
        <f t="shared" si="68"/>
        <v>2.23974133467895</v>
      </c>
      <c r="J207" s="188">
        <f t="shared" si="68"/>
        <v>-2.038838845507</v>
      </c>
      <c r="K207" s="188">
        <f t="shared" si="68"/>
        <v>-1.075309836861</v>
      </c>
      <c r="L207" s="188">
        <f t="shared" si="68"/>
        <v>-0.45517517057713</v>
      </c>
      <c r="M207" s="188">
        <f t="shared" si="68"/>
        <v>-0.395126160497799</v>
      </c>
      <c r="N207" s="188">
        <f t="shared" si="68"/>
        <v>-0.454478599171289</v>
      </c>
      <c r="O207" s="188">
        <f t="shared" si="68"/>
        <v>-0.964353112674999</v>
      </c>
      <c r="P207" s="188">
        <f t="shared" si="68"/>
        <v>24.7110631219858</v>
      </c>
      <c r="Q207" s="79"/>
      <c r="R207" s="79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  <c r="AS207" s="62"/>
      <c r="AT207" s="62"/>
      <c r="AU207" s="62"/>
      <c r="AV207" s="62"/>
      <c r="AW207" s="62"/>
      <c r="AX207" s="62"/>
      <c r="AY207" s="62"/>
      <c r="AZ207" s="62"/>
      <c r="BA207" s="62"/>
      <c r="BB207" s="62"/>
      <c r="BC207" s="62"/>
      <c r="BD207" s="62"/>
      <c r="BE207" s="62"/>
      <c r="BF207" s="62"/>
      <c r="BG207" s="62"/>
      <c r="BH207" s="62"/>
      <c r="BI207" s="62"/>
      <c r="BJ207" s="62"/>
      <c r="BK207" s="62"/>
      <c r="BL207" s="62"/>
      <c r="BM207" s="62"/>
      <c r="BN207" s="62"/>
      <c r="BO207" s="62"/>
      <c r="BP207" s="62"/>
      <c r="BQ207" s="62"/>
      <c r="BR207" s="62"/>
      <c r="BS207" s="62"/>
      <c r="BT207" s="62"/>
      <c r="BU207" s="62"/>
      <c r="BV207" s="62"/>
      <c r="BW207" s="62"/>
      <c r="BX207" s="62"/>
      <c r="BY207" s="62"/>
      <c r="BZ207" s="62"/>
      <c r="CA207" s="62"/>
      <c r="CB207" s="62"/>
      <c r="CC207" s="62"/>
      <c r="CD207" s="62"/>
      <c r="CE207" s="62"/>
      <c r="CF207" s="62"/>
      <c r="CG207" s="62"/>
      <c r="CH207" s="62"/>
      <c r="CI207" s="62"/>
      <c r="CJ207" s="62"/>
      <c r="CK207" s="62"/>
      <c r="CL207" s="62"/>
      <c r="CM207" s="62"/>
      <c r="CN207" s="62"/>
      <c r="CO207" s="62"/>
      <c r="CP207" s="62"/>
      <c r="CQ207" s="62"/>
      <c r="CR207" s="62"/>
      <c r="CS207" s="62"/>
      <c r="CT207" s="62"/>
      <c r="CU207" s="62"/>
      <c r="CV207" s="62"/>
      <c r="CW207" s="62"/>
      <c r="CX207" s="62"/>
      <c r="CY207" s="62"/>
      <c r="CZ207" s="62"/>
      <c r="DA207" s="62"/>
      <c r="DB207" s="62"/>
      <c r="DC207" s="62"/>
      <c r="DD207" s="62"/>
      <c r="DE207" s="62"/>
      <c r="DF207" s="62"/>
      <c r="DG207" s="62"/>
      <c r="DH207" s="62"/>
      <c r="DI207" s="62"/>
      <c r="DJ207" s="62"/>
      <c r="DK207" s="62"/>
      <c r="DL207" s="62"/>
      <c r="DM207" s="62"/>
      <c r="DN207" s="62"/>
      <c r="DO207" s="62"/>
      <c r="DP207" s="62"/>
      <c r="DQ207" s="62"/>
      <c r="DR207" s="62"/>
      <c r="DS207" s="62"/>
      <c r="DT207" s="62"/>
      <c r="DU207" s="62"/>
      <c r="DV207" s="62"/>
      <c r="DW207" s="62"/>
      <c r="DX207" s="62"/>
      <c r="DY207" s="62"/>
      <c r="DZ207" s="62"/>
      <c r="EA207" s="62"/>
      <c r="EB207" s="62"/>
      <c r="EC207" s="62"/>
      <c r="ED207" s="62"/>
      <c r="EE207" s="62"/>
    </row>
    <row r="208" ht="19.5" customHeight="1" spans="1:135">
      <c r="A208" s="142"/>
      <c r="B208" s="142"/>
      <c r="C208" s="142"/>
      <c r="D208" s="188"/>
      <c r="E208" s="188"/>
      <c r="F208" s="188"/>
      <c r="G208" s="188"/>
      <c r="H208" s="188"/>
      <c r="I208" s="188"/>
      <c r="J208" s="188"/>
      <c r="K208" s="188"/>
      <c r="L208" s="188"/>
      <c r="M208" s="188"/>
      <c r="N208" s="188"/>
      <c r="O208" s="188"/>
      <c r="P208" s="188"/>
      <c r="Q208" s="79"/>
      <c r="R208" s="79"/>
      <c r="S208" s="62"/>
      <c r="T208" s="62"/>
      <c r="U208" s="79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  <c r="BI208" s="62"/>
      <c r="BJ208" s="62"/>
      <c r="BK208" s="62"/>
      <c r="BL208" s="62"/>
      <c r="BM208" s="62"/>
      <c r="BN208" s="62"/>
      <c r="BO208" s="62"/>
      <c r="BP208" s="62"/>
      <c r="BQ208" s="62"/>
      <c r="BR208" s="62"/>
      <c r="BS208" s="62"/>
      <c r="BT208" s="62"/>
      <c r="BU208" s="62"/>
      <c r="BV208" s="62"/>
      <c r="BW208" s="62"/>
      <c r="BX208" s="62"/>
      <c r="BY208" s="62"/>
      <c r="BZ208" s="62"/>
      <c r="CA208" s="62"/>
      <c r="CB208" s="62"/>
      <c r="CC208" s="62"/>
      <c r="CD208" s="62"/>
      <c r="CE208" s="62"/>
      <c r="CF208" s="62"/>
      <c r="CG208" s="62"/>
      <c r="CH208" s="62"/>
      <c r="CI208" s="62"/>
      <c r="CJ208" s="62"/>
      <c r="CK208" s="62"/>
      <c r="CL208" s="62"/>
      <c r="CM208" s="62"/>
      <c r="CN208" s="62"/>
      <c r="CO208" s="62"/>
      <c r="CP208" s="62"/>
      <c r="CQ208" s="62"/>
      <c r="CR208" s="62"/>
      <c r="CS208" s="62"/>
      <c r="CT208" s="62"/>
      <c r="CU208" s="62"/>
      <c r="CV208" s="62"/>
      <c r="CW208" s="62"/>
      <c r="CX208" s="62"/>
      <c r="CY208" s="62"/>
      <c r="CZ208" s="62"/>
      <c r="DA208" s="62"/>
      <c r="DB208" s="62"/>
      <c r="DC208" s="62"/>
      <c r="DD208" s="62"/>
      <c r="DE208" s="62"/>
      <c r="DF208" s="62"/>
      <c r="DG208" s="62"/>
      <c r="DH208" s="62"/>
      <c r="DI208" s="62"/>
      <c r="DJ208" s="62"/>
      <c r="DK208" s="62"/>
      <c r="DL208" s="62"/>
      <c r="DM208" s="62"/>
      <c r="DN208" s="62"/>
      <c r="DO208" s="62"/>
      <c r="DP208" s="62"/>
      <c r="DQ208" s="62"/>
      <c r="DR208" s="62"/>
      <c r="DS208" s="62"/>
      <c r="DT208" s="62"/>
      <c r="DU208" s="62"/>
      <c r="DV208" s="62"/>
      <c r="DW208" s="62"/>
      <c r="DX208" s="62"/>
      <c r="DY208" s="62"/>
      <c r="DZ208" s="62"/>
      <c r="EA208" s="62"/>
      <c r="EB208" s="62"/>
      <c r="EC208" s="62"/>
      <c r="ED208" s="62"/>
      <c r="EE208" s="62"/>
    </row>
    <row r="209" ht="28.5" customHeight="1" spans="1:135">
      <c r="A209" s="63" t="s">
        <v>628</v>
      </c>
      <c r="B209" s="64" t="s">
        <v>212</v>
      </c>
      <c r="C209" s="94" t="s">
        <v>868</v>
      </c>
      <c r="D209" s="63" t="s">
        <v>871</v>
      </c>
      <c r="E209" s="63" t="s">
        <v>390</v>
      </c>
      <c r="F209" s="63" t="s">
        <v>391</v>
      </c>
      <c r="G209" s="63" t="s">
        <v>392</v>
      </c>
      <c r="H209" s="63" t="s">
        <v>393</v>
      </c>
      <c r="I209" s="63" t="s">
        <v>872</v>
      </c>
      <c r="J209" s="63" t="s">
        <v>395</v>
      </c>
      <c r="K209" s="63" t="s">
        <v>396</v>
      </c>
      <c r="L209" s="63" t="s">
        <v>397</v>
      </c>
      <c r="M209" s="63" t="s">
        <v>873</v>
      </c>
      <c r="N209" s="63" t="s">
        <v>399</v>
      </c>
      <c r="O209" s="63" t="s">
        <v>400</v>
      </c>
      <c r="P209" s="63" t="s">
        <v>6</v>
      </c>
      <c r="Q209" s="142" t="s">
        <v>851</v>
      </c>
      <c r="R209" s="149" t="s">
        <v>852</v>
      </c>
      <c r="S209" s="87" t="s">
        <v>866</v>
      </c>
      <c r="T209" s="62"/>
      <c r="U209" s="79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  <c r="AS209" s="62"/>
      <c r="AT209" s="62"/>
      <c r="AU209" s="62"/>
      <c r="AV209" s="62"/>
      <c r="AW209" s="62"/>
      <c r="AX209" s="62"/>
      <c r="AY209" s="62"/>
      <c r="AZ209" s="62"/>
      <c r="BA209" s="62"/>
      <c r="BB209" s="62"/>
      <c r="BC209" s="62"/>
      <c r="BD209" s="62"/>
      <c r="BE209" s="62"/>
      <c r="BF209" s="62"/>
      <c r="BG209" s="62"/>
      <c r="BH209" s="62"/>
      <c r="BI209" s="62"/>
      <c r="BJ209" s="62"/>
      <c r="BK209" s="62"/>
      <c r="BL209" s="62"/>
      <c r="BM209" s="62"/>
      <c r="BN209" s="62"/>
      <c r="BO209" s="62"/>
      <c r="BP209" s="62"/>
      <c r="BQ209" s="62"/>
      <c r="BR209" s="62"/>
      <c r="BS209" s="62"/>
      <c r="BT209" s="62"/>
      <c r="BU209" s="62"/>
      <c r="BV209" s="62"/>
      <c r="BW209" s="62"/>
      <c r="BX209" s="62"/>
      <c r="BY209" s="62"/>
      <c r="BZ209" s="62"/>
      <c r="CA209" s="62"/>
      <c r="CB209" s="62"/>
      <c r="CC209" s="62"/>
      <c r="CD209" s="62"/>
      <c r="CE209" s="62"/>
      <c r="CF209" s="62"/>
      <c r="CG209" s="62"/>
      <c r="CH209" s="62"/>
      <c r="CI209" s="62"/>
      <c r="CJ209" s="62"/>
      <c r="CK209" s="62"/>
      <c r="CL209" s="62"/>
      <c r="CM209" s="62"/>
      <c r="CN209" s="62"/>
      <c r="CO209" s="62"/>
      <c r="CP209" s="62"/>
      <c r="CQ209" s="62"/>
      <c r="CR209" s="62"/>
      <c r="CS209" s="62"/>
      <c r="CT209" s="62"/>
      <c r="CU209" s="62"/>
      <c r="CV209" s="62"/>
      <c r="CW209" s="62"/>
      <c r="CX209" s="62"/>
      <c r="CY209" s="62"/>
      <c r="CZ209" s="62"/>
      <c r="DA209" s="62"/>
      <c r="DB209" s="62"/>
      <c r="DC209" s="62"/>
      <c r="DD209" s="62"/>
      <c r="DE209" s="62"/>
      <c r="DF209" s="62"/>
      <c r="DG209" s="62"/>
      <c r="DH209" s="62"/>
      <c r="DI209" s="62"/>
      <c r="DJ209" s="62"/>
      <c r="DK209" s="62"/>
      <c r="DL209" s="62"/>
      <c r="DM209" s="62"/>
      <c r="DN209" s="62"/>
      <c r="DO209" s="62"/>
      <c r="DP209" s="62"/>
      <c r="DQ209" s="62"/>
      <c r="DR209" s="62"/>
      <c r="DS209" s="62"/>
      <c r="DT209" s="62"/>
      <c r="DU209" s="62"/>
      <c r="DV209" s="62"/>
      <c r="DW209" s="62"/>
      <c r="DX209" s="62"/>
      <c r="DY209" s="62"/>
      <c r="DZ209" s="62"/>
      <c r="EA209" s="62"/>
      <c r="EB209" s="62"/>
      <c r="EC209" s="62"/>
      <c r="ED209" s="62"/>
      <c r="EE209" s="62"/>
    </row>
    <row r="210" ht="19.5" customHeight="1" spans="1:135">
      <c r="A210" s="142"/>
      <c r="B210" s="142"/>
      <c r="C210" s="142"/>
      <c r="D210" s="188"/>
      <c r="E210" s="188"/>
      <c r="F210" s="188"/>
      <c r="G210" s="188"/>
      <c r="H210" s="188"/>
      <c r="I210" s="188"/>
      <c r="J210" s="188"/>
      <c r="K210" s="188"/>
      <c r="L210" s="188"/>
      <c r="M210" s="188"/>
      <c r="N210" s="188"/>
      <c r="O210" s="188"/>
      <c r="P210" s="103"/>
      <c r="T210" s="62"/>
      <c r="U210" s="79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  <c r="AS210" s="62"/>
      <c r="AT210" s="62"/>
      <c r="AU210" s="62"/>
      <c r="AV210" s="62"/>
      <c r="AW210" s="62"/>
      <c r="AX210" s="62"/>
      <c r="AY210" s="62"/>
      <c r="AZ210" s="62"/>
      <c r="BA210" s="62"/>
      <c r="BB210" s="62"/>
      <c r="BC210" s="62"/>
      <c r="BD210" s="62"/>
      <c r="BE210" s="62"/>
      <c r="BF210" s="62"/>
      <c r="BG210" s="62"/>
      <c r="BH210" s="62"/>
      <c r="BI210" s="62"/>
      <c r="BJ210" s="62"/>
      <c r="BK210" s="62"/>
      <c r="BL210" s="62"/>
      <c r="BM210" s="62"/>
      <c r="BN210" s="62"/>
      <c r="BO210" s="62"/>
      <c r="BP210" s="62"/>
      <c r="BQ210" s="62"/>
      <c r="BR210" s="62"/>
      <c r="BS210" s="62"/>
      <c r="BT210" s="62"/>
      <c r="BU210" s="62"/>
      <c r="BV210" s="62"/>
      <c r="BW210" s="62"/>
      <c r="BX210" s="62"/>
      <c r="BY210" s="62"/>
      <c r="BZ210" s="62"/>
      <c r="CA210" s="62"/>
      <c r="CB210" s="62"/>
      <c r="CC210" s="62"/>
      <c r="CD210" s="62"/>
      <c r="CE210" s="62"/>
      <c r="CF210" s="62"/>
      <c r="CG210" s="62"/>
      <c r="CH210" s="62"/>
      <c r="CI210" s="62"/>
      <c r="CJ210" s="62"/>
      <c r="CK210" s="62"/>
      <c r="CL210" s="62"/>
      <c r="CM210" s="62"/>
      <c r="CN210" s="62"/>
      <c r="CO210" s="62"/>
      <c r="CP210" s="62"/>
      <c r="CQ210" s="62"/>
      <c r="CR210" s="62"/>
      <c r="CS210" s="62"/>
      <c r="CT210" s="62"/>
      <c r="CU210" s="62"/>
      <c r="CV210" s="62"/>
      <c r="CW210" s="62"/>
      <c r="CX210" s="62"/>
      <c r="CY210" s="62"/>
      <c r="CZ210" s="62"/>
      <c r="DA210" s="62"/>
      <c r="DB210" s="62"/>
      <c r="DC210" s="62"/>
      <c r="DD210" s="62"/>
      <c r="DE210" s="62"/>
      <c r="DF210" s="62"/>
      <c r="DG210" s="62"/>
      <c r="DH210" s="62"/>
      <c r="DI210" s="62"/>
      <c r="DJ210" s="62"/>
      <c r="DK210" s="62"/>
      <c r="DL210" s="62"/>
      <c r="DM210" s="62"/>
      <c r="DN210" s="62"/>
      <c r="DO210" s="62"/>
      <c r="DP210" s="62"/>
      <c r="DQ210" s="62"/>
      <c r="DR210" s="62"/>
      <c r="DS210" s="62"/>
      <c r="DT210" s="62"/>
      <c r="DU210" s="62"/>
      <c r="DV210" s="62"/>
      <c r="DW210" s="62"/>
      <c r="DX210" s="62"/>
      <c r="DY210" s="62"/>
      <c r="DZ210" s="62"/>
      <c r="EA210" s="62"/>
      <c r="EB210" s="62"/>
      <c r="EC210" s="62"/>
      <c r="ED210" s="62"/>
      <c r="EE210" s="62"/>
    </row>
    <row r="211" ht="19.5" customHeight="1" spans="1:135">
      <c r="A211" s="65">
        <v>1</v>
      </c>
      <c r="B211" s="66" t="s">
        <v>640</v>
      </c>
      <c r="C211" s="66">
        <v>56.57</v>
      </c>
      <c r="D211" s="67">
        <v>5.334482254208</v>
      </c>
      <c r="E211" s="67">
        <v>7.329819778888</v>
      </c>
      <c r="F211" s="67">
        <v>5.77944822345</v>
      </c>
      <c r="G211" s="67"/>
      <c r="H211" s="67"/>
      <c r="I211" s="67"/>
      <c r="J211" s="67"/>
      <c r="K211" s="67"/>
      <c r="L211" s="67"/>
      <c r="M211" s="67"/>
      <c r="N211" s="67"/>
      <c r="O211" s="67"/>
      <c r="P211" s="130">
        <f>SUM(D211:O211)</f>
        <v>18.443750256546</v>
      </c>
      <c r="Q211" s="79">
        <f t="shared" ref="Q211:Q216" si="69">F211-F201</f>
        <v>0.30334614103</v>
      </c>
      <c r="R211" s="79">
        <f t="shared" ref="R211:R216" si="70">F211-E211</f>
        <v>-1.550371555438</v>
      </c>
      <c r="S211" s="79">
        <f t="shared" ref="S211:S216" si="71">P211-C211</f>
        <v>-38.126249743454</v>
      </c>
      <c r="T211" s="62"/>
      <c r="U211" s="79">
        <f t="shared" ref="U211:U215" si="72">SUM(D211:N211)</f>
        <v>18.443750256546</v>
      </c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2"/>
      <c r="AU211" s="62"/>
      <c r="AV211" s="62"/>
      <c r="AW211" s="62"/>
      <c r="AX211" s="62"/>
      <c r="AY211" s="62"/>
      <c r="AZ211" s="62"/>
      <c r="BA211" s="62"/>
      <c r="BB211" s="62"/>
      <c r="BC211" s="62"/>
      <c r="BD211" s="62"/>
      <c r="BE211" s="62"/>
      <c r="BF211" s="62"/>
      <c r="BG211" s="62"/>
      <c r="BH211" s="62"/>
      <c r="BI211" s="62"/>
      <c r="BJ211" s="62"/>
      <c r="BK211" s="62"/>
      <c r="BL211" s="62"/>
      <c r="BM211" s="62"/>
      <c r="BN211" s="62"/>
      <c r="BO211" s="62"/>
      <c r="BP211" s="62"/>
      <c r="BQ211" s="62"/>
      <c r="BR211" s="62"/>
      <c r="BS211" s="62"/>
      <c r="BT211" s="62"/>
      <c r="BU211" s="62"/>
      <c r="BV211" s="62"/>
      <c r="BW211" s="62"/>
      <c r="BX211" s="62"/>
      <c r="BY211" s="62"/>
      <c r="BZ211" s="62"/>
      <c r="CA211" s="62"/>
      <c r="CB211" s="62"/>
      <c r="CC211" s="62"/>
      <c r="CD211" s="62"/>
      <c r="CE211" s="62"/>
      <c r="CF211" s="62"/>
      <c r="CG211" s="62"/>
      <c r="CH211" s="62"/>
      <c r="CI211" s="62"/>
      <c r="CJ211" s="62"/>
      <c r="CK211" s="62"/>
      <c r="CL211" s="62"/>
      <c r="CM211" s="62"/>
      <c r="CN211" s="62"/>
      <c r="CO211" s="62"/>
      <c r="CP211" s="62"/>
      <c r="CQ211" s="62"/>
      <c r="CR211" s="62"/>
      <c r="CS211" s="62"/>
      <c r="CT211" s="62"/>
      <c r="CU211" s="62"/>
      <c r="CV211" s="62"/>
      <c r="CW211" s="62"/>
      <c r="CX211" s="62"/>
      <c r="CY211" s="62"/>
      <c r="CZ211" s="62"/>
      <c r="DA211" s="62"/>
      <c r="DB211" s="62"/>
      <c r="DC211" s="62"/>
      <c r="DD211" s="62"/>
      <c r="DE211" s="62"/>
      <c r="DF211" s="62"/>
      <c r="DG211" s="62"/>
      <c r="DH211" s="62"/>
      <c r="DI211" s="62"/>
      <c r="DJ211" s="62"/>
      <c r="DK211" s="62"/>
      <c r="DL211" s="62"/>
      <c r="DM211" s="62"/>
      <c r="DN211" s="62"/>
      <c r="DO211" s="62"/>
      <c r="DP211" s="62"/>
      <c r="DQ211" s="62"/>
      <c r="DR211" s="62"/>
      <c r="DS211" s="62"/>
      <c r="DT211" s="62"/>
      <c r="DU211" s="62"/>
      <c r="DV211" s="62"/>
      <c r="DW211" s="62"/>
      <c r="DX211" s="62"/>
      <c r="DY211" s="62"/>
      <c r="DZ211" s="62"/>
      <c r="EA211" s="62"/>
      <c r="EB211" s="62"/>
      <c r="EC211" s="62"/>
      <c r="ED211" s="62"/>
      <c r="EE211" s="62"/>
    </row>
    <row r="212" ht="19.5" customHeight="1" spans="1:135">
      <c r="A212" s="65">
        <v>2</v>
      </c>
      <c r="B212" s="66" t="s">
        <v>648</v>
      </c>
      <c r="C212" s="66">
        <v>32.48</v>
      </c>
      <c r="D212" s="67">
        <v>2.9869653383</v>
      </c>
      <c r="E212" s="67">
        <v>4.377193092651</v>
      </c>
      <c r="F212" s="67">
        <v>3.728190526669</v>
      </c>
      <c r="G212" s="67"/>
      <c r="H212" s="67"/>
      <c r="I212" s="67"/>
      <c r="J212" s="67"/>
      <c r="K212" s="67"/>
      <c r="L212" s="67"/>
      <c r="M212" s="67"/>
      <c r="N212" s="67"/>
      <c r="O212" s="67"/>
      <c r="P212" s="130">
        <f t="shared" ref="P211:P215" si="73">SUM(D212:O212)</f>
        <v>11.09234895762</v>
      </c>
      <c r="Q212" s="79">
        <f t="shared" si="69"/>
        <v>-0.0427988071069998</v>
      </c>
      <c r="R212" s="79">
        <f t="shared" si="70"/>
        <v>-0.649002565982</v>
      </c>
      <c r="S212" s="79">
        <f t="shared" si="71"/>
        <v>-21.38765104238</v>
      </c>
      <c r="T212" s="62"/>
      <c r="U212" s="79">
        <f t="shared" si="72"/>
        <v>11.09234895762</v>
      </c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  <c r="AS212" s="62"/>
      <c r="AT212" s="62"/>
      <c r="AU212" s="62"/>
      <c r="AV212" s="62"/>
      <c r="AW212" s="62"/>
      <c r="AX212" s="62"/>
      <c r="AY212" s="62"/>
      <c r="AZ212" s="62"/>
      <c r="BA212" s="62"/>
      <c r="BB212" s="62"/>
      <c r="BC212" s="62"/>
      <c r="BD212" s="62"/>
      <c r="BE212" s="62"/>
      <c r="BF212" s="62"/>
      <c r="BG212" s="62"/>
      <c r="BH212" s="62"/>
      <c r="BI212" s="62"/>
      <c r="BJ212" s="62"/>
      <c r="BK212" s="62"/>
      <c r="BL212" s="62"/>
      <c r="BM212" s="62"/>
      <c r="BN212" s="62"/>
      <c r="BO212" s="62"/>
      <c r="BP212" s="62"/>
      <c r="BQ212" s="62"/>
      <c r="BR212" s="62"/>
      <c r="BS212" s="62"/>
      <c r="BT212" s="62"/>
      <c r="BU212" s="62"/>
      <c r="BV212" s="62"/>
      <c r="BW212" s="62"/>
      <c r="BX212" s="62"/>
      <c r="BY212" s="62"/>
      <c r="BZ212" s="62"/>
      <c r="CA212" s="62"/>
      <c r="CB212" s="62"/>
      <c r="CC212" s="62"/>
      <c r="CD212" s="62"/>
      <c r="CE212" s="62"/>
      <c r="CF212" s="62"/>
      <c r="CG212" s="62"/>
      <c r="CH212" s="62"/>
      <c r="CI212" s="62"/>
      <c r="CJ212" s="62"/>
      <c r="CK212" s="62"/>
      <c r="CL212" s="62"/>
      <c r="CM212" s="62"/>
      <c r="CN212" s="62"/>
      <c r="CO212" s="62"/>
      <c r="CP212" s="62"/>
      <c r="CQ212" s="62"/>
      <c r="CR212" s="62"/>
      <c r="CS212" s="62"/>
      <c r="CT212" s="62"/>
      <c r="CU212" s="62"/>
      <c r="CV212" s="62"/>
      <c r="CW212" s="62"/>
      <c r="CX212" s="62"/>
      <c r="CY212" s="62"/>
      <c r="CZ212" s="62"/>
      <c r="DA212" s="62"/>
      <c r="DB212" s="62"/>
      <c r="DC212" s="62"/>
      <c r="DD212" s="62"/>
      <c r="DE212" s="62"/>
      <c r="DF212" s="62"/>
      <c r="DG212" s="62"/>
      <c r="DH212" s="62"/>
      <c r="DI212" s="62"/>
      <c r="DJ212" s="62"/>
      <c r="DK212" s="62"/>
      <c r="DL212" s="62"/>
      <c r="DM212" s="62"/>
      <c r="DN212" s="62"/>
      <c r="DO212" s="62"/>
      <c r="DP212" s="62"/>
      <c r="DQ212" s="62"/>
      <c r="DR212" s="62"/>
      <c r="DS212" s="62"/>
      <c r="DT212" s="62"/>
      <c r="DU212" s="62"/>
      <c r="DV212" s="62"/>
      <c r="DW212" s="62"/>
      <c r="DX212" s="62"/>
      <c r="DY212" s="62"/>
      <c r="DZ212" s="62"/>
      <c r="EA212" s="62"/>
      <c r="EB212" s="62"/>
      <c r="EC212" s="62"/>
      <c r="ED212" s="62"/>
      <c r="EE212" s="62"/>
    </row>
    <row r="213" ht="19.5" customHeight="1" spans="1:135">
      <c r="A213" s="65">
        <v>3</v>
      </c>
      <c r="B213" s="66" t="s">
        <v>644</v>
      </c>
      <c r="C213" s="66">
        <v>25.65</v>
      </c>
      <c r="D213" s="67">
        <v>2.557178214236</v>
      </c>
      <c r="E213" s="67">
        <v>3.531130007913</v>
      </c>
      <c r="F213" s="67">
        <v>2.667733232962</v>
      </c>
      <c r="G213" s="67"/>
      <c r="H213" s="67"/>
      <c r="I213" s="67"/>
      <c r="J213" s="67"/>
      <c r="K213" s="67"/>
      <c r="L213" s="67"/>
      <c r="M213" s="67"/>
      <c r="N213" s="67"/>
      <c r="O213" s="67"/>
      <c r="P213" s="130">
        <f t="shared" si="73"/>
        <v>8.756041455111</v>
      </c>
      <c r="Q213" s="79">
        <f t="shared" si="69"/>
        <v>0.132012817777</v>
      </c>
      <c r="R213" s="79">
        <f t="shared" si="70"/>
        <v>-0.863396774951</v>
      </c>
      <c r="S213" s="79">
        <f t="shared" si="71"/>
        <v>-16.893958544889</v>
      </c>
      <c r="T213" s="62"/>
      <c r="U213" s="79">
        <f t="shared" si="72"/>
        <v>8.756041455111</v>
      </c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2"/>
      <c r="AS213" s="62"/>
      <c r="AT213" s="62"/>
      <c r="AU213" s="62"/>
      <c r="AV213" s="62"/>
      <c r="AW213" s="62"/>
      <c r="AX213" s="62"/>
      <c r="AY213" s="62"/>
      <c r="AZ213" s="62"/>
      <c r="BA213" s="62"/>
      <c r="BB213" s="62"/>
      <c r="BC213" s="62"/>
      <c r="BD213" s="62"/>
      <c r="BE213" s="62"/>
      <c r="BF213" s="62"/>
      <c r="BG213" s="62"/>
      <c r="BH213" s="62"/>
      <c r="BI213" s="62"/>
      <c r="BJ213" s="62"/>
      <c r="BK213" s="62"/>
      <c r="BL213" s="62"/>
      <c r="BM213" s="62"/>
      <c r="BN213" s="62"/>
      <c r="BO213" s="62"/>
      <c r="BP213" s="62"/>
      <c r="BQ213" s="62"/>
      <c r="BR213" s="62"/>
      <c r="BS213" s="62"/>
      <c r="BT213" s="62"/>
      <c r="BU213" s="62"/>
      <c r="BV213" s="62"/>
      <c r="BW213" s="62"/>
      <c r="BX213" s="62"/>
      <c r="BY213" s="62"/>
      <c r="BZ213" s="62"/>
      <c r="CA213" s="62"/>
      <c r="CB213" s="62"/>
      <c r="CC213" s="62"/>
      <c r="CD213" s="62"/>
      <c r="CE213" s="62"/>
      <c r="CF213" s="62"/>
      <c r="CG213" s="62"/>
      <c r="CH213" s="62"/>
      <c r="CI213" s="62"/>
      <c r="CJ213" s="62"/>
      <c r="CK213" s="62"/>
      <c r="CL213" s="62"/>
      <c r="CM213" s="62"/>
      <c r="CN213" s="62"/>
      <c r="CO213" s="62"/>
      <c r="CP213" s="62"/>
      <c r="CQ213" s="62"/>
      <c r="CR213" s="62"/>
      <c r="CS213" s="62"/>
      <c r="CT213" s="62"/>
      <c r="CU213" s="62"/>
      <c r="CV213" s="62"/>
      <c r="CW213" s="62"/>
      <c r="CX213" s="62"/>
      <c r="CY213" s="62"/>
      <c r="CZ213" s="62"/>
      <c r="DA213" s="62"/>
      <c r="DB213" s="62"/>
      <c r="DC213" s="62"/>
      <c r="DD213" s="62"/>
      <c r="DE213" s="62"/>
      <c r="DF213" s="62"/>
      <c r="DG213" s="62"/>
      <c r="DH213" s="62"/>
      <c r="DI213" s="62"/>
      <c r="DJ213" s="62"/>
      <c r="DK213" s="62"/>
      <c r="DL213" s="62"/>
      <c r="DM213" s="62"/>
      <c r="DN213" s="62"/>
      <c r="DO213" s="62"/>
      <c r="DP213" s="62"/>
      <c r="DQ213" s="62"/>
      <c r="DR213" s="62"/>
      <c r="DS213" s="62"/>
      <c r="DT213" s="62"/>
      <c r="DU213" s="62"/>
      <c r="DV213" s="62"/>
      <c r="DW213" s="62"/>
      <c r="DX213" s="62"/>
      <c r="DY213" s="62"/>
      <c r="DZ213" s="62"/>
      <c r="EA213" s="62"/>
      <c r="EB213" s="62"/>
      <c r="EC213" s="62"/>
      <c r="ED213" s="62"/>
      <c r="EE213" s="62"/>
    </row>
    <row r="214" ht="19.5" customHeight="1" spans="1:135">
      <c r="A214" s="65">
        <v>4</v>
      </c>
      <c r="B214" s="66" t="s">
        <v>646</v>
      </c>
      <c r="C214" s="66">
        <v>59.05</v>
      </c>
      <c r="D214" s="67">
        <v>6.0331772806</v>
      </c>
      <c r="E214" s="67">
        <v>8.10733865455</v>
      </c>
      <c r="F214" s="67">
        <v>5.96518640941</v>
      </c>
      <c r="G214" s="67"/>
      <c r="H214" s="67"/>
      <c r="I214" s="67"/>
      <c r="J214" s="67"/>
      <c r="K214" s="67"/>
      <c r="L214" s="67"/>
      <c r="M214" s="67"/>
      <c r="N214" s="67"/>
      <c r="O214" s="67"/>
      <c r="P214" s="130">
        <f t="shared" si="73"/>
        <v>20.10570234456</v>
      </c>
      <c r="Q214" s="79">
        <f t="shared" si="69"/>
        <v>0.0189760991199996</v>
      </c>
      <c r="R214" s="79">
        <f t="shared" si="70"/>
        <v>-2.14215224514</v>
      </c>
      <c r="S214" s="79">
        <f t="shared" si="71"/>
        <v>-38.94429765544</v>
      </c>
      <c r="T214" s="62"/>
      <c r="U214" s="79">
        <f t="shared" si="72"/>
        <v>20.10570234456</v>
      </c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62"/>
      <c r="AP214" s="62"/>
      <c r="AQ214" s="62"/>
      <c r="AR214" s="62"/>
      <c r="AS214" s="62"/>
      <c r="AT214" s="62"/>
      <c r="AU214" s="62"/>
      <c r="AV214" s="62"/>
      <c r="AW214" s="62"/>
      <c r="AX214" s="62"/>
      <c r="AY214" s="62"/>
      <c r="AZ214" s="62"/>
      <c r="BA214" s="62"/>
      <c r="BB214" s="62"/>
      <c r="BC214" s="62"/>
      <c r="BD214" s="62"/>
      <c r="BE214" s="62"/>
      <c r="BF214" s="62"/>
      <c r="BG214" s="62"/>
      <c r="BH214" s="62"/>
      <c r="BI214" s="62"/>
      <c r="BJ214" s="62"/>
      <c r="BK214" s="62"/>
      <c r="BL214" s="62"/>
      <c r="BM214" s="62"/>
      <c r="BN214" s="62"/>
      <c r="BO214" s="62"/>
      <c r="BP214" s="62"/>
      <c r="BQ214" s="62"/>
      <c r="BR214" s="62"/>
      <c r="BS214" s="62"/>
      <c r="BT214" s="62"/>
      <c r="BU214" s="62"/>
      <c r="BV214" s="62"/>
      <c r="BW214" s="62"/>
      <c r="BX214" s="62"/>
      <c r="BY214" s="62"/>
      <c r="BZ214" s="62"/>
      <c r="CA214" s="62"/>
      <c r="CB214" s="62"/>
      <c r="CC214" s="62"/>
      <c r="CD214" s="62"/>
      <c r="CE214" s="62"/>
      <c r="CF214" s="62"/>
      <c r="CG214" s="62"/>
      <c r="CH214" s="62"/>
      <c r="CI214" s="62"/>
      <c r="CJ214" s="62"/>
      <c r="CK214" s="62"/>
      <c r="CL214" s="62"/>
      <c r="CM214" s="62"/>
      <c r="CN214" s="62"/>
      <c r="CO214" s="62"/>
      <c r="CP214" s="62"/>
      <c r="CQ214" s="62"/>
      <c r="CR214" s="62"/>
      <c r="CS214" s="62"/>
      <c r="CT214" s="62"/>
      <c r="CU214" s="62"/>
      <c r="CV214" s="62"/>
      <c r="CW214" s="62"/>
      <c r="CX214" s="62"/>
      <c r="CY214" s="62"/>
      <c r="CZ214" s="62"/>
      <c r="DA214" s="62"/>
      <c r="DB214" s="62"/>
      <c r="DC214" s="62"/>
      <c r="DD214" s="62"/>
      <c r="DE214" s="62"/>
      <c r="DF214" s="62"/>
      <c r="DG214" s="62"/>
      <c r="DH214" s="62"/>
      <c r="DI214" s="62"/>
      <c r="DJ214" s="62"/>
      <c r="DK214" s="62"/>
      <c r="DL214" s="62"/>
      <c r="DM214" s="62"/>
      <c r="DN214" s="62"/>
      <c r="DO214" s="62"/>
      <c r="DP214" s="62"/>
      <c r="DQ214" s="62"/>
      <c r="DR214" s="62"/>
      <c r="DS214" s="62"/>
      <c r="DT214" s="62"/>
      <c r="DU214" s="62"/>
      <c r="DV214" s="62"/>
      <c r="DW214" s="62"/>
      <c r="DX214" s="62"/>
      <c r="DY214" s="62"/>
      <c r="DZ214" s="62"/>
      <c r="EA214" s="62"/>
      <c r="EB214" s="62"/>
      <c r="EC214" s="62"/>
      <c r="ED214" s="62"/>
      <c r="EE214" s="62"/>
    </row>
    <row r="215" ht="19.5" customHeight="1" spans="1:135">
      <c r="A215" s="65">
        <v>5</v>
      </c>
      <c r="B215" s="66" t="s">
        <v>642</v>
      </c>
      <c r="C215" s="66">
        <v>66.12</v>
      </c>
      <c r="D215" s="67">
        <v>5.896824367856</v>
      </c>
      <c r="E215" s="67">
        <v>8.540398650798</v>
      </c>
      <c r="F215" s="67">
        <v>7.678621245509</v>
      </c>
      <c r="G215" s="67"/>
      <c r="H215" s="67"/>
      <c r="I215" s="67"/>
      <c r="J215" s="67"/>
      <c r="K215" s="67"/>
      <c r="L215" s="67"/>
      <c r="M215" s="67"/>
      <c r="N215" s="67"/>
      <c r="O215" s="67"/>
      <c r="P215" s="130">
        <f t="shared" si="73"/>
        <v>22.115844264163</v>
      </c>
      <c r="Q215" s="79">
        <f t="shared" si="69"/>
        <v>0.282061444868002</v>
      </c>
      <c r="R215" s="79">
        <f t="shared" si="70"/>
        <v>-0.861777405288999</v>
      </c>
      <c r="S215" s="79">
        <f t="shared" si="71"/>
        <v>-44.004155735837</v>
      </c>
      <c r="T215" s="62"/>
      <c r="U215" s="79">
        <f t="shared" si="72"/>
        <v>22.115844264163</v>
      </c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  <c r="AS215" s="62"/>
      <c r="AT215" s="62"/>
      <c r="AU215" s="62"/>
      <c r="AV215" s="62"/>
      <c r="AW215" s="62"/>
      <c r="AX215" s="62"/>
      <c r="AY215" s="62"/>
      <c r="AZ215" s="62"/>
      <c r="BA215" s="62"/>
      <c r="BB215" s="62"/>
      <c r="BC215" s="62"/>
      <c r="BD215" s="62"/>
      <c r="BE215" s="62"/>
      <c r="BF215" s="62"/>
      <c r="BG215" s="62"/>
      <c r="BH215" s="62"/>
      <c r="BI215" s="62"/>
      <c r="BJ215" s="62"/>
      <c r="BK215" s="62"/>
      <c r="BL215" s="62"/>
      <c r="BM215" s="62"/>
      <c r="BN215" s="62"/>
      <c r="BO215" s="62"/>
      <c r="BP215" s="62"/>
      <c r="BQ215" s="62"/>
      <c r="BR215" s="62"/>
      <c r="BS215" s="62"/>
      <c r="BT215" s="62"/>
      <c r="BU215" s="62"/>
      <c r="BV215" s="62"/>
      <c r="BW215" s="62"/>
      <c r="BX215" s="62"/>
      <c r="BY215" s="62"/>
      <c r="BZ215" s="62"/>
      <c r="CA215" s="62"/>
      <c r="CB215" s="62"/>
      <c r="CC215" s="62"/>
      <c r="CD215" s="62"/>
      <c r="CE215" s="62"/>
      <c r="CF215" s="62"/>
      <c r="CG215" s="62"/>
      <c r="CH215" s="62"/>
      <c r="CI215" s="62"/>
      <c r="CJ215" s="62"/>
      <c r="CK215" s="62"/>
      <c r="CL215" s="62"/>
      <c r="CM215" s="62"/>
      <c r="CN215" s="62"/>
      <c r="CO215" s="62"/>
      <c r="CP215" s="62"/>
      <c r="CQ215" s="62"/>
      <c r="CR215" s="62"/>
      <c r="CS215" s="62"/>
      <c r="CT215" s="62"/>
      <c r="CU215" s="62"/>
      <c r="CV215" s="62"/>
      <c r="CW215" s="62"/>
      <c r="CX215" s="62"/>
      <c r="CY215" s="62"/>
      <c r="CZ215" s="62"/>
      <c r="DA215" s="62"/>
      <c r="DB215" s="62"/>
      <c r="DC215" s="62"/>
      <c r="DD215" s="62"/>
      <c r="DE215" s="62"/>
      <c r="DF215" s="62"/>
      <c r="DG215" s="62"/>
      <c r="DH215" s="62"/>
      <c r="DI215" s="62"/>
      <c r="DJ215" s="62"/>
      <c r="DK215" s="62"/>
      <c r="DL215" s="62"/>
      <c r="DM215" s="62"/>
      <c r="DN215" s="62"/>
      <c r="DO215" s="62"/>
      <c r="DP215" s="62"/>
      <c r="DQ215" s="62"/>
      <c r="DR215" s="62"/>
      <c r="DS215" s="62"/>
      <c r="DT215" s="62"/>
      <c r="DU215" s="62"/>
      <c r="DV215" s="62"/>
      <c r="DW215" s="62"/>
      <c r="DX215" s="62"/>
      <c r="DY215" s="62"/>
      <c r="DZ215" s="62"/>
      <c r="EA215" s="62"/>
      <c r="EB215" s="62"/>
      <c r="EC215" s="62"/>
      <c r="ED215" s="62"/>
      <c r="EE215" s="62"/>
    </row>
    <row r="216" ht="19.5" customHeight="1" spans="1:135">
      <c r="A216" s="189" t="s">
        <v>19</v>
      </c>
      <c r="B216" s="196"/>
      <c r="C216" s="70">
        <f t="shared" ref="C216:P216" si="74">SUM(C211:C215)</f>
        <v>239.87</v>
      </c>
      <c r="D216" s="71">
        <f t="shared" si="74"/>
        <v>22.8086274552</v>
      </c>
      <c r="E216" s="71">
        <f t="shared" si="74"/>
        <v>31.8858801848</v>
      </c>
      <c r="F216" s="71">
        <f t="shared" si="74"/>
        <v>25.819179638</v>
      </c>
      <c r="G216" s="71">
        <f t="shared" si="74"/>
        <v>0</v>
      </c>
      <c r="H216" s="71">
        <f t="shared" si="74"/>
        <v>0</v>
      </c>
      <c r="I216" s="71">
        <f t="shared" si="74"/>
        <v>0</v>
      </c>
      <c r="J216" s="71">
        <f t="shared" si="74"/>
        <v>0</v>
      </c>
      <c r="K216" s="71">
        <f t="shared" si="74"/>
        <v>0</v>
      </c>
      <c r="L216" s="71">
        <f t="shared" si="74"/>
        <v>0</v>
      </c>
      <c r="M216" s="71">
        <f t="shared" si="74"/>
        <v>0</v>
      </c>
      <c r="N216" s="71">
        <f t="shared" si="74"/>
        <v>0</v>
      </c>
      <c r="O216" s="71">
        <f t="shared" si="74"/>
        <v>0</v>
      </c>
      <c r="P216" s="71">
        <f t="shared" si="74"/>
        <v>80.513687278</v>
      </c>
      <c r="Q216" s="79">
        <f t="shared" si="69"/>
        <v>0.693597695688002</v>
      </c>
      <c r="R216" s="79">
        <f t="shared" si="70"/>
        <v>-6.0667005468</v>
      </c>
      <c r="S216" s="79">
        <f t="shared" si="71"/>
        <v>-159.356312722</v>
      </c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2"/>
      <c r="AS216" s="62"/>
      <c r="AT216" s="62"/>
      <c r="AU216" s="62"/>
      <c r="AV216" s="62"/>
      <c r="AW216" s="62"/>
      <c r="AX216" s="62"/>
      <c r="AY216" s="62"/>
      <c r="AZ216" s="62"/>
      <c r="BA216" s="62"/>
      <c r="BB216" s="62"/>
      <c r="BC216" s="62"/>
      <c r="BD216" s="62"/>
      <c r="BE216" s="62"/>
      <c r="BF216" s="62"/>
      <c r="BG216" s="62"/>
      <c r="BH216" s="62"/>
      <c r="BI216" s="62"/>
      <c r="BJ216" s="62"/>
      <c r="BK216" s="62"/>
      <c r="BL216" s="62"/>
      <c r="BM216" s="62"/>
      <c r="BN216" s="62"/>
      <c r="BO216" s="62"/>
      <c r="BP216" s="62"/>
      <c r="BQ216" s="62"/>
      <c r="BR216" s="62"/>
      <c r="BS216" s="62"/>
      <c r="BT216" s="62"/>
      <c r="BU216" s="62"/>
      <c r="BV216" s="62"/>
      <c r="BW216" s="62"/>
      <c r="BX216" s="62"/>
      <c r="BY216" s="62"/>
      <c r="BZ216" s="62"/>
      <c r="CA216" s="62"/>
      <c r="CB216" s="62"/>
      <c r="CC216" s="62"/>
      <c r="CD216" s="62"/>
      <c r="CE216" s="62"/>
      <c r="CF216" s="62"/>
      <c r="CG216" s="62"/>
      <c r="CH216" s="62"/>
      <c r="CI216" s="62"/>
      <c r="CJ216" s="62"/>
      <c r="CK216" s="62"/>
      <c r="CL216" s="62"/>
      <c r="CM216" s="62"/>
      <c r="CN216" s="62"/>
      <c r="CO216" s="62"/>
      <c r="CP216" s="62"/>
      <c r="CQ216" s="62"/>
      <c r="CR216" s="62"/>
      <c r="CS216" s="62"/>
      <c r="CT216" s="62"/>
      <c r="CU216" s="62"/>
      <c r="CV216" s="62"/>
      <c r="CW216" s="62"/>
      <c r="CX216" s="62"/>
      <c r="CY216" s="62"/>
      <c r="CZ216" s="62"/>
      <c r="DA216" s="62"/>
      <c r="DB216" s="62"/>
      <c r="DC216" s="62"/>
      <c r="DD216" s="62"/>
      <c r="DE216" s="62"/>
      <c r="DF216" s="62"/>
      <c r="DG216" s="62"/>
      <c r="DH216" s="62"/>
      <c r="DI216" s="62"/>
      <c r="DJ216" s="62"/>
      <c r="DK216" s="62"/>
      <c r="DL216" s="62"/>
      <c r="DM216" s="62"/>
      <c r="DN216" s="62"/>
      <c r="DO216" s="62"/>
      <c r="DP216" s="62"/>
      <c r="DQ216" s="62"/>
      <c r="DR216" s="62"/>
      <c r="DS216" s="62"/>
      <c r="DT216" s="62"/>
      <c r="DU216" s="62"/>
      <c r="DV216" s="62"/>
      <c r="DW216" s="62"/>
      <c r="DX216" s="62"/>
      <c r="DY216" s="62"/>
      <c r="DZ216" s="62"/>
      <c r="EA216" s="62"/>
      <c r="EB216" s="62"/>
      <c r="EC216" s="62"/>
      <c r="ED216" s="62"/>
      <c r="EE216" s="62"/>
    </row>
    <row r="217" ht="19.5" customHeight="1" spans="1:135">
      <c r="A217" s="187" t="s">
        <v>837</v>
      </c>
      <c r="B217" s="85"/>
      <c r="C217" s="142"/>
      <c r="D217" s="188">
        <f t="shared" ref="D217:P217" si="75">D216-D206</f>
        <v>-1.41274917978</v>
      </c>
      <c r="E217" s="188">
        <f t="shared" si="75"/>
        <v>2.308860360007</v>
      </c>
      <c r="F217" s="188">
        <f t="shared" si="75"/>
        <v>0.693597695688002</v>
      </c>
      <c r="G217" s="188">
        <f t="shared" si="75"/>
        <v>-25.196228796674</v>
      </c>
      <c r="H217" s="188">
        <f t="shared" si="75"/>
        <v>-27.616979808491</v>
      </c>
      <c r="I217" s="188">
        <f t="shared" si="75"/>
        <v>-28.0673652739389</v>
      </c>
      <c r="J217" s="188">
        <f t="shared" si="75"/>
        <v>-24.999711279424</v>
      </c>
      <c r="K217" s="188">
        <f t="shared" si="75"/>
        <v>-24.692707817327</v>
      </c>
      <c r="L217" s="188">
        <f t="shared" si="75"/>
        <v>-13.6203041812</v>
      </c>
      <c r="M217" s="188">
        <f t="shared" si="75"/>
        <v>-12.701020031</v>
      </c>
      <c r="N217" s="188">
        <f t="shared" si="75"/>
        <v>-13.6989259162</v>
      </c>
      <c r="O217" s="188">
        <f t="shared" si="75"/>
        <v>-13.241089126</v>
      </c>
      <c r="P217" s="188">
        <f t="shared" si="75"/>
        <v>-182.24462335434</v>
      </c>
      <c r="Q217" s="79"/>
      <c r="R217" s="79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  <c r="AS217" s="62"/>
      <c r="AT217" s="62"/>
      <c r="AU217" s="62"/>
      <c r="AV217" s="62"/>
      <c r="AW217" s="62"/>
      <c r="AX217" s="62"/>
      <c r="AY217" s="62"/>
      <c r="AZ217" s="62"/>
      <c r="BA217" s="62"/>
      <c r="BB217" s="62"/>
      <c r="BC217" s="62"/>
      <c r="BD217" s="62"/>
      <c r="BE217" s="62"/>
      <c r="BF217" s="62"/>
      <c r="BG217" s="62"/>
      <c r="BH217" s="62"/>
      <c r="BI217" s="62"/>
      <c r="BJ217" s="62"/>
      <c r="BK217" s="62"/>
      <c r="BL217" s="62"/>
      <c r="BM217" s="62"/>
      <c r="BN217" s="62"/>
      <c r="BO217" s="62"/>
      <c r="BP217" s="62"/>
      <c r="BQ217" s="62"/>
      <c r="BR217" s="62"/>
      <c r="BS217" s="62"/>
      <c r="BT217" s="62"/>
      <c r="BU217" s="62"/>
      <c r="BV217" s="62"/>
      <c r="BW217" s="62"/>
      <c r="BX217" s="62"/>
      <c r="BY217" s="62"/>
      <c r="BZ217" s="62"/>
      <c r="CA217" s="62"/>
      <c r="CB217" s="62"/>
      <c r="CC217" s="62"/>
      <c r="CD217" s="62"/>
      <c r="CE217" s="62"/>
      <c r="CF217" s="62"/>
      <c r="CG217" s="62"/>
      <c r="CH217" s="62"/>
      <c r="CI217" s="62"/>
      <c r="CJ217" s="62"/>
      <c r="CK217" s="62"/>
      <c r="CL217" s="62"/>
      <c r="CM217" s="62"/>
      <c r="CN217" s="62"/>
      <c r="CO217" s="62"/>
      <c r="CP217" s="62"/>
      <c r="CQ217" s="62"/>
      <c r="CR217" s="62"/>
      <c r="CS217" s="62"/>
      <c r="CT217" s="62"/>
      <c r="CU217" s="62"/>
      <c r="CV217" s="62"/>
      <c r="CW217" s="62"/>
      <c r="CX217" s="62"/>
      <c r="CY217" s="62"/>
      <c r="CZ217" s="62"/>
      <c r="DA217" s="62"/>
      <c r="DB217" s="62"/>
      <c r="DC217" s="62"/>
      <c r="DD217" s="62"/>
      <c r="DE217" s="62"/>
      <c r="DF217" s="62"/>
      <c r="DG217" s="62"/>
      <c r="DH217" s="62"/>
      <c r="DI217" s="62"/>
      <c r="DJ217" s="62"/>
      <c r="DK217" s="62"/>
      <c r="DL217" s="62"/>
      <c r="DM217" s="62"/>
      <c r="DN217" s="62"/>
      <c r="DO217" s="62"/>
      <c r="DP217" s="62"/>
      <c r="DQ217" s="62"/>
      <c r="DR217" s="62"/>
      <c r="DS217" s="62"/>
      <c r="DT217" s="62"/>
      <c r="DU217" s="62"/>
      <c r="DV217" s="62"/>
      <c r="DW217" s="62"/>
      <c r="DX217" s="62"/>
      <c r="DY217" s="62"/>
      <c r="DZ217" s="62"/>
      <c r="EA217" s="62"/>
      <c r="EB217" s="62"/>
      <c r="EC217" s="62"/>
      <c r="ED217" s="62"/>
      <c r="EE217" s="62"/>
    </row>
    <row r="218" ht="12.75" customHeight="1" spans="1:135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103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62"/>
      <c r="AX218" s="62"/>
      <c r="AY218" s="62"/>
      <c r="AZ218" s="62"/>
      <c r="BA218" s="62"/>
      <c r="BB218" s="62"/>
      <c r="BC218" s="62"/>
      <c r="BD218" s="62"/>
      <c r="BE218" s="62"/>
      <c r="BF218" s="62"/>
      <c r="BG218" s="62"/>
      <c r="BH218" s="62"/>
      <c r="BI218" s="62"/>
      <c r="BJ218" s="62"/>
      <c r="BK218" s="62"/>
      <c r="BL218" s="62"/>
      <c r="BM218" s="62"/>
      <c r="BN218" s="62"/>
      <c r="BO218" s="62"/>
      <c r="BP218" s="62"/>
      <c r="BQ218" s="62"/>
      <c r="BR218" s="62"/>
      <c r="BS218" s="62"/>
      <c r="BT218" s="62"/>
      <c r="BU218" s="62"/>
      <c r="BV218" s="62"/>
      <c r="BW218" s="62"/>
      <c r="BX218" s="62"/>
      <c r="BY218" s="62"/>
      <c r="BZ218" s="62"/>
      <c r="CA218" s="62"/>
      <c r="CB218" s="62"/>
      <c r="CC218" s="62"/>
      <c r="CD218" s="62"/>
      <c r="CE218" s="62"/>
      <c r="CF218" s="62"/>
      <c r="CG218" s="62"/>
      <c r="CH218" s="62"/>
      <c r="CI218" s="62"/>
      <c r="CJ218" s="62"/>
      <c r="CK218" s="62"/>
      <c r="CL218" s="62"/>
      <c r="CM218" s="62"/>
      <c r="CN218" s="62"/>
      <c r="CO218" s="62"/>
      <c r="CP218" s="62"/>
      <c r="CQ218" s="62"/>
      <c r="CR218" s="62"/>
      <c r="CS218" s="62"/>
      <c r="CT218" s="62"/>
      <c r="CU218" s="62"/>
      <c r="CV218" s="62"/>
      <c r="CW218" s="62"/>
      <c r="CX218" s="62"/>
      <c r="CY218" s="62"/>
      <c r="CZ218" s="62"/>
      <c r="DA218" s="62"/>
      <c r="DB218" s="62"/>
      <c r="DC218" s="62"/>
      <c r="DD218" s="62"/>
      <c r="DE218" s="62"/>
      <c r="DF218" s="62"/>
      <c r="DG218" s="62"/>
      <c r="DH218" s="62"/>
      <c r="DI218" s="62"/>
      <c r="DJ218" s="62"/>
      <c r="DK218" s="62"/>
      <c r="DL218" s="62"/>
      <c r="DM218" s="62"/>
      <c r="DN218" s="62"/>
      <c r="DO218" s="62"/>
      <c r="DP218" s="62"/>
      <c r="DQ218" s="62"/>
      <c r="DR218" s="62"/>
      <c r="DS218" s="62"/>
      <c r="DT218" s="62"/>
      <c r="DU218" s="62"/>
      <c r="DV218" s="62"/>
      <c r="DW218" s="62"/>
      <c r="DX218" s="62"/>
      <c r="DY218" s="62"/>
      <c r="DZ218" s="62"/>
      <c r="EA218" s="62"/>
      <c r="EB218" s="62"/>
      <c r="EC218" s="62"/>
      <c r="ED218" s="62"/>
      <c r="EE218" s="62"/>
    </row>
    <row r="219" ht="19.5" customHeight="1" spans="1:135">
      <c r="A219" s="63" t="s">
        <v>628</v>
      </c>
      <c r="B219" s="64" t="s">
        <v>212</v>
      </c>
      <c r="C219" s="64"/>
      <c r="D219" s="63" t="s">
        <v>698</v>
      </c>
      <c r="E219" s="63" t="s">
        <v>699</v>
      </c>
      <c r="F219" s="63" t="s">
        <v>700</v>
      </c>
      <c r="G219" s="63" t="s">
        <v>701</v>
      </c>
      <c r="H219" s="63" t="s">
        <v>702</v>
      </c>
      <c r="I219" s="63" t="s">
        <v>703</v>
      </c>
      <c r="J219" s="63" t="s">
        <v>704</v>
      </c>
      <c r="K219" s="63" t="s">
        <v>705</v>
      </c>
      <c r="L219" s="63" t="s">
        <v>706</v>
      </c>
      <c r="M219" s="63" t="s">
        <v>707</v>
      </c>
      <c r="N219" s="63" t="s">
        <v>708</v>
      </c>
      <c r="O219" s="63" t="s">
        <v>709</v>
      </c>
      <c r="P219" s="63" t="s">
        <v>6</v>
      </c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  <c r="AR219" s="62"/>
      <c r="AS219" s="62"/>
      <c r="AT219" s="62"/>
      <c r="AU219" s="62"/>
      <c r="AV219" s="62"/>
      <c r="AW219" s="62"/>
      <c r="AX219" s="62"/>
      <c r="AY219" s="62"/>
      <c r="AZ219" s="62"/>
      <c r="BA219" s="62"/>
      <c r="BB219" s="62"/>
      <c r="BC219" s="62"/>
      <c r="BD219" s="62"/>
      <c r="BE219" s="62"/>
      <c r="BF219" s="62"/>
      <c r="BG219" s="62"/>
      <c r="BH219" s="62"/>
      <c r="BI219" s="62"/>
      <c r="BJ219" s="62"/>
      <c r="BK219" s="62"/>
      <c r="BL219" s="62"/>
      <c r="BM219" s="62"/>
      <c r="BN219" s="62"/>
      <c r="BO219" s="62"/>
      <c r="BP219" s="62"/>
      <c r="BQ219" s="62"/>
      <c r="BR219" s="62"/>
      <c r="BS219" s="62"/>
      <c r="BT219" s="62"/>
      <c r="BU219" s="62"/>
      <c r="BV219" s="62"/>
      <c r="BW219" s="62"/>
      <c r="BX219" s="62"/>
      <c r="BY219" s="62"/>
      <c r="BZ219" s="62"/>
      <c r="CA219" s="62"/>
      <c r="CB219" s="62"/>
      <c r="CC219" s="62"/>
      <c r="CD219" s="62"/>
      <c r="CE219" s="62"/>
      <c r="CF219" s="62"/>
      <c r="CG219" s="62"/>
      <c r="CH219" s="62"/>
      <c r="CI219" s="62"/>
      <c r="CJ219" s="62"/>
      <c r="CK219" s="62"/>
      <c r="CL219" s="62"/>
      <c r="CM219" s="62"/>
      <c r="CN219" s="62"/>
      <c r="CO219" s="62"/>
      <c r="CP219" s="62"/>
      <c r="CQ219" s="62"/>
      <c r="CR219" s="62"/>
      <c r="CS219" s="62"/>
      <c r="CT219" s="62"/>
      <c r="CU219" s="62"/>
      <c r="CV219" s="62"/>
      <c r="CW219" s="62"/>
      <c r="CX219" s="62"/>
      <c r="CY219" s="62"/>
      <c r="CZ219" s="62"/>
      <c r="DA219" s="62"/>
      <c r="DB219" s="62"/>
      <c r="DC219" s="62"/>
      <c r="DD219" s="62"/>
      <c r="DE219" s="62"/>
      <c r="DF219" s="62"/>
      <c r="DG219" s="62"/>
      <c r="DH219" s="62"/>
      <c r="DI219" s="62"/>
      <c r="DJ219" s="62"/>
      <c r="DK219" s="62"/>
      <c r="DL219" s="62"/>
      <c r="DM219" s="62"/>
      <c r="DN219" s="62"/>
      <c r="DO219" s="62"/>
      <c r="DP219" s="62"/>
      <c r="DQ219" s="62"/>
      <c r="DR219" s="62"/>
      <c r="DS219" s="62"/>
      <c r="DT219" s="62"/>
      <c r="DU219" s="62"/>
      <c r="DV219" s="62"/>
      <c r="DW219" s="62"/>
      <c r="DX219" s="62"/>
      <c r="DY219" s="62"/>
      <c r="DZ219" s="62"/>
      <c r="EA219" s="62"/>
      <c r="EB219" s="62"/>
      <c r="EC219" s="62"/>
      <c r="ED219" s="62"/>
      <c r="EE219" s="62"/>
    </row>
    <row r="220" ht="19.5" customHeight="1" spans="1:135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103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62"/>
      <c r="AX220" s="62"/>
      <c r="AY220" s="62"/>
      <c r="AZ220" s="62"/>
      <c r="BA220" s="62"/>
      <c r="BB220" s="62"/>
      <c r="BC220" s="62"/>
      <c r="BD220" s="62"/>
      <c r="BE220" s="62"/>
      <c r="BF220" s="62"/>
      <c r="BG220" s="62"/>
      <c r="BH220" s="62"/>
      <c r="BI220" s="62"/>
      <c r="BJ220" s="62"/>
      <c r="BK220" s="62"/>
      <c r="BL220" s="62"/>
      <c r="BM220" s="62"/>
      <c r="BN220" s="62"/>
      <c r="BO220" s="62"/>
      <c r="BP220" s="62"/>
      <c r="BQ220" s="62"/>
      <c r="BR220" s="62"/>
      <c r="BS220" s="62"/>
      <c r="BT220" s="62"/>
      <c r="BU220" s="62"/>
      <c r="BV220" s="62"/>
      <c r="BW220" s="62"/>
      <c r="BX220" s="62"/>
      <c r="BY220" s="62"/>
      <c r="BZ220" s="62"/>
      <c r="CA220" s="62"/>
      <c r="CB220" s="62"/>
      <c r="CC220" s="62"/>
      <c r="CD220" s="62"/>
      <c r="CE220" s="62"/>
      <c r="CF220" s="62"/>
      <c r="CG220" s="62"/>
      <c r="CH220" s="62"/>
      <c r="CI220" s="62"/>
      <c r="CJ220" s="62"/>
      <c r="CK220" s="62"/>
      <c r="CL220" s="62"/>
      <c r="CM220" s="62"/>
      <c r="CN220" s="62"/>
      <c r="CO220" s="62"/>
      <c r="CP220" s="62"/>
      <c r="CQ220" s="62"/>
      <c r="CR220" s="62"/>
      <c r="CS220" s="62"/>
      <c r="CT220" s="62"/>
      <c r="CU220" s="62"/>
      <c r="CV220" s="62"/>
      <c r="CW220" s="62"/>
      <c r="CX220" s="62"/>
      <c r="CY220" s="62"/>
      <c r="CZ220" s="62"/>
      <c r="DA220" s="62"/>
      <c r="DB220" s="62"/>
      <c r="DC220" s="62"/>
      <c r="DD220" s="62"/>
      <c r="DE220" s="62"/>
      <c r="DF220" s="62"/>
      <c r="DG220" s="62"/>
      <c r="DH220" s="62"/>
      <c r="DI220" s="62"/>
      <c r="DJ220" s="62"/>
      <c r="DK220" s="62"/>
      <c r="DL220" s="62"/>
      <c r="DM220" s="62"/>
      <c r="DN220" s="62"/>
      <c r="DO220" s="62"/>
      <c r="DP220" s="62"/>
      <c r="DQ220" s="62"/>
      <c r="DR220" s="62"/>
      <c r="DS220" s="62"/>
      <c r="DT220" s="62"/>
      <c r="DU220" s="62"/>
      <c r="DV220" s="62"/>
      <c r="DW220" s="62"/>
      <c r="DX220" s="62"/>
      <c r="DY220" s="62"/>
      <c r="DZ220" s="62"/>
      <c r="EA220" s="62"/>
      <c r="EB220" s="62"/>
      <c r="EC220" s="62"/>
      <c r="ED220" s="62"/>
      <c r="EE220" s="62"/>
    </row>
    <row r="221" ht="19.5" customHeight="1" spans="1:135">
      <c r="A221" s="65">
        <v>1</v>
      </c>
      <c r="B221" s="66" t="s">
        <v>640</v>
      </c>
      <c r="C221" s="68"/>
      <c r="D221" s="69">
        <f t="shared" ref="D221:O221" si="76">SUM(AC41:AN41)</f>
        <v>40.664</v>
      </c>
      <c r="E221" s="69">
        <f t="shared" si="76"/>
        <v>43.353</v>
      </c>
      <c r="F221" s="69">
        <f t="shared" si="76"/>
        <v>45.586</v>
      </c>
      <c r="G221" s="69">
        <f t="shared" si="76"/>
        <v>46.766</v>
      </c>
      <c r="H221" s="69">
        <f t="shared" si="76"/>
        <v>48.136</v>
      </c>
      <c r="I221" s="69">
        <f t="shared" si="76"/>
        <v>48.344</v>
      </c>
      <c r="J221" s="69">
        <f t="shared" si="76"/>
        <v>49.011</v>
      </c>
      <c r="K221" s="69">
        <f t="shared" si="76"/>
        <v>49.439</v>
      </c>
      <c r="L221" s="69">
        <f t="shared" si="76"/>
        <v>50.495</v>
      </c>
      <c r="M221" s="69">
        <f t="shared" si="76"/>
        <v>50.706</v>
      </c>
      <c r="N221" s="69">
        <f t="shared" si="76"/>
        <v>50.895</v>
      </c>
      <c r="O221" s="69">
        <f t="shared" si="76"/>
        <v>50.995</v>
      </c>
      <c r="P221" s="130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62"/>
      <c r="AX221" s="62"/>
      <c r="AY221" s="62"/>
      <c r="AZ221" s="62"/>
      <c r="BA221" s="62"/>
      <c r="BB221" s="62"/>
      <c r="BC221" s="62"/>
      <c r="BD221" s="62"/>
      <c r="BE221" s="62"/>
      <c r="BF221" s="62"/>
      <c r="BG221" s="62"/>
      <c r="BH221" s="62"/>
      <c r="BI221" s="62"/>
      <c r="BJ221" s="62"/>
      <c r="BK221" s="62"/>
      <c r="BL221" s="62"/>
      <c r="BM221" s="62"/>
      <c r="BN221" s="62"/>
      <c r="BO221" s="62"/>
      <c r="BP221" s="62"/>
      <c r="BQ221" s="62"/>
      <c r="BR221" s="62"/>
      <c r="BS221" s="62"/>
      <c r="BT221" s="62"/>
      <c r="BU221" s="62"/>
      <c r="BV221" s="62"/>
      <c r="BW221" s="62"/>
      <c r="BX221" s="62"/>
      <c r="BY221" s="62"/>
      <c r="BZ221" s="62"/>
      <c r="CA221" s="62"/>
      <c r="CB221" s="62"/>
      <c r="CC221" s="62"/>
      <c r="CD221" s="62"/>
      <c r="CE221" s="62"/>
      <c r="CF221" s="62"/>
      <c r="CG221" s="62"/>
      <c r="CH221" s="62"/>
      <c r="CI221" s="62"/>
      <c r="CJ221" s="62"/>
      <c r="CK221" s="62"/>
      <c r="CL221" s="62"/>
      <c r="CM221" s="62"/>
      <c r="CN221" s="62"/>
      <c r="CO221" s="62"/>
      <c r="CP221" s="62"/>
      <c r="CQ221" s="62"/>
      <c r="CR221" s="62"/>
      <c r="CS221" s="62"/>
      <c r="CT221" s="62"/>
      <c r="CU221" s="62"/>
      <c r="CV221" s="62"/>
      <c r="CW221" s="62"/>
      <c r="CX221" s="62"/>
      <c r="CY221" s="62"/>
      <c r="CZ221" s="62"/>
      <c r="DA221" s="62"/>
      <c r="DB221" s="62"/>
      <c r="DC221" s="62"/>
      <c r="DD221" s="62"/>
      <c r="DE221" s="62"/>
      <c r="DF221" s="62"/>
      <c r="DG221" s="62"/>
      <c r="DH221" s="62"/>
      <c r="DI221" s="62"/>
      <c r="DJ221" s="62"/>
      <c r="DK221" s="62"/>
      <c r="DL221" s="62"/>
      <c r="DM221" s="62"/>
      <c r="DN221" s="62"/>
      <c r="DO221" s="62"/>
      <c r="DP221" s="62"/>
      <c r="DQ221" s="62"/>
      <c r="DR221" s="62"/>
      <c r="DS221" s="62"/>
      <c r="DT221" s="62"/>
      <c r="DU221" s="62"/>
      <c r="DV221" s="62"/>
      <c r="DW221" s="62"/>
      <c r="DX221" s="62"/>
      <c r="DY221" s="62"/>
      <c r="DZ221" s="62"/>
      <c r="EA221" s="62"/>
      <c r="EB221" s="62"/>
      <c r="EC221" s="62"/>
      <c r="ED221" s="62"/>
      <c r="EE221" s="62"/>
    </row>
    <row r="222" ht="19.5" customHeight="1" spans="1:135">
      <c r="A222" s="65">
        <v>2</v>
      </c>
      <c r="B222" s="66" t="s">
        <v>648</v>
      </c>
      <c r="C222" s="68"/>
      <c r="D222" s="69">
        <f t="shared" ref="D222:O222" si="77">SUM(AC42:AN42)</f>
        <v>27.146</v>
      </c>
      <c r="E222" s="69">
        <f t="shared" si="77"/>
        <v>27.759</v>
      </c>
      <c r="F222" s="69">
        <f t="shared" si="77"/>
        <v>28.237</v>
      </c>
      <c r="G222" s="69">
        <f t="shared" si="77"/>
        <v>28.128</v>
      </c>
      <c r="H222" s="69">
        <f t="shared" si="77"/>
        <v>28.037</v>
      </c>
      <c r="I222" s="69">
        <f t="shared" si="77"/>
        <v>27.965</v>
      </c>
      <c r="J222" s="69">
        <f t="shared" si="77"/>
        <v>27.779</v>
      </c>
      <c r="K222" s="69">
        <f t="shared" si="77"/>
        <v>27.981</v>
      </c>
      <c r="L222" s="69">
        <f t="shared" si="77"/>
        <v>28.036</v>
      </c>
      <c r="M222" s="69">
        <f t="shared" si="77"/>
        <v>28.231</v>
      </c>
      <c r="N222" s="69">
        <f t="shared" si="77"/>
        <v>28.403</v>
      </c>
      <c r="O222" s="69">
        <f t="shared" si="77"/>
        <v>28.614</v>
      </c>
      <c r="P222" s="130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62"/>
      <c r="AX222" s="62"/>
      <c r="AY222" s="62"/>
      <c r="AZ222" s="62"/>
      <c r="BA222" s="62"/>
      <c r="BB222" s="62"/>
      <c r="BC222" s="62"/>
      <c r="BD222" s="62"/>
      <c r="BE222" s="62"/>
      <c r="BF222" s="62"/>
      <c r="BG222" s="62"/>
      <c r="BH222" s="62"/>
      <c r="BI222" s="62"/>
      <c r="BJ222" s="62"/>
      <c r="BK222" s="62"/>
      <c r="BL222" s="62"/>
      <c r="BM222" s="62"/>
      <c r="BN222" s="62"/>
      <c r="BO222" s="62"/>
      <c r="BP222" s="62"/>
      <c r="BQ222" s="62"/>
      <c r="BR222" s="62"/>
      <c r="BS222" s="62"/>
      <c r="BT222" s="62"/>
      <c r="BU222" s="62"/>
      <c r="BV222" s="62"/>
      <c r="BW222" s="62"/>
      <c r="BX222" s="62"/>
      <c r="BY222" s="62"/>
      <c r="BZ222" s="62"/>
      <c r="CA222" s="62"/>
      <c r="CB222" s="62"/>
      <c r="CC222" s="62"/>
      <c r="CD222" s="62"/>
      <c r="CE222" s="62"/>
      <c r="CF222" s="62"/>
      <c r="CG222" s="62"/>
      <c r="CH222" s="62"/>
      <c r="CI222" s="62"/>
      <c r="CJ222" s="62"/>
      <c r="CK222" s="62"/>
      <c r="CL222" s="62"/>
      <c r="CM222" s="62"/>
      <c r="CN222" s="62"/>
      <c r="CO222" s="62"/>
      <c r="CP222" s="62"/>
      <c r="CQ222" s="62"/>
      <c r="CR222" s="62"/>
      <c r="CS222" s="62"/>
      <c r="CT222" s="62"/>
      <c r="CU222" s="62"/>
      <c r="CV222" s="62"/>
      <c r="CW222" s="62"/>
      <c r="CX222" s="62"/>
      <c r="CY222" s="62"/>
      <c r="CZ222" s="62"/>
      <c r="DA222" s="62"/>
      <c r="DB222" s="62"/>
      <c r="DC222" s="62"/>
      <c r="DD222" s="62"/>
      <c r="DE222" s="62"/>
      <c r="DF222" s="62"/>
      <c r="DG222" s="62"/>
      <c r="DH222" s="62"/>
      <c r="DI222" s="62"/>
      <c r="DJ222" s="62"/>
      <c r="DK222" s="62"/>
      <c r="DL222" s="62"/>
      <c r="DM222" s="62"/>
      <c r="DN222" s="62"/>
      <c r="DO222" s="62"/>
      <c r="DP222" s="62"/>
      <c r="DQ222" s="62"/>
      <c r="DR222" s="62"/>
      <c r="DS222" s="62"/>
      <c r="DT222" s="62"/>
      <c r="DU222" s="62"/>
      <c r="DV222" s="62"/>
      <c r="DW222" s="62"/>
      <c r="DX222" s="62"/>
      <c r="DY222" s="62"/>
      <c r="DZ222" s="62"/>
      <c r="EA222" s="62"/>
      <c r="EB222" s="62"/>
      <c r="EC222" s="62"/>
      <c r="ED222" s="62"/>
      <c r="EE222" s="62"/>
    </row>
    <row r="223" ht="19.5" customHeight="1" spans="1:135">
      <c r="A223" s="65">
        <v>3</v>
      </c>
      <c r="B223" s="66" t="s">
        <v>644</v>
      </c>
      <c r="C223" s="68"/>
      <c r="D223" s="69">
        <f t="shared" ref="D223:O223" si="78">SUM(AC43:AN43)</f>
        <v>24.753</v>
      </c>
      <c r="E223" s="69">
        <f t="shared" si="78"/>
        <v>25.548</v>
      </c>
      <c r="F223" s="69">
        <f t="shared" si="78"/>
        <v>25.968</v>
      </c>
      <c r="G223" s="69">
        <f t="shared" si="78"/>
        <v>26.053</v>
      </c>
      <c r="H223" s="69">
        <f t="shared" si="78"/>
        <v>25.498</v>
      </c>
      <c r="I223" s="69">
        <f t="shared" si="78"/>
        <v>24.656</v>
      </c>
      <c r="J223" s="69">
        <f t="shared" si="78"/>
        <v>23.88</v>
      </c>
      <c r="K223" s="69">
        <f t="shared" si="78"/>
        <v>23.987</v>
      </c>
      <c r="L223" s="69">
        <f t="shared" si="78"/>
        <v>24.039</v>
      </c>
      <c r="M223" s="69">
        <f t="shared" si="78"/>
        <v>23.346</v>
      </c>
      <c r="N223" s="69">
        <f t="shared" si="78"/>
        <v>22.685</v>
      </c>
      <c r="O223" s="69">
        <f t="shared" si="78"/>
        <v>22.73</v>
      </c>
      <c r="P223" s="130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  <c r="AS223" s="62"/>
      <c r="AT223" s="62"/>
      <c r="AU223" s="62"/>
      <c r="AV223" s="62"/>
      <c r="AW223" s="62"/>
      <c r="AX223" s="62"/>
      <c r="AY223" s="62"/>
      <c r="AZ223" s="62"/>
      <c r="BA223" s="62"/>
      <c r="BB223" s="62"/>
      <c r="BC223" s="62"/>
      <c r="BD223" s="62"/>
      <c r="BE223" s="62"/>
      <c r="BF223" s="62"/>
      <c r="BG223" s="62"/>
      <c r="BH223" s="62"/>
      <c r="BI223" s="62"/>
      <c r="BJ223" s="62"/>
      <c r="BK223" s="62"/>
      <c r="BL223" s="62"/>
      <c r="BM223" s="62"/>
      <c r="BN223" s="62"/>
      <c r="BO223" s="62"/>
      <c r="BP223" s="62"/>
      <c r="BQ223" s="62"/>
      <c r="BR223" s="62"/>
      <c r="BS223" s="62"/>
      <c r="BT223" s="62"/>
      <c r="BU223" s="62"/>
      <c r="BV223" s="62"/>
      <c r="BW223" s="62"/>
      <c r="BX223" s="62"/>
      <c r="BY223" s="62"/>
      <c r="BZ223" s="62"/>
      <c r="CA223" s="62"/>
      <c r="CB223" s="62"/>
      <c r="CC223" s="62"/>
      <c r="CD223" s="62"/>
      <c r="CE223" s="62"/>
      <c r="CF223" s="62"/>
      <c r="CG223" s="62"/>
      <c r="CH223" s="62"/>
      <c r="CI223" s="62"/>
      <c r="CJ223" s="62"/>
      <c r="CK223" s="62"/>
      <c r="CL223" s="62"/>
      <c r="CM223" s="62"/>
      <c r="CN223" s="62"/>
      <c r="CO223" s="62"/>
      <c r="CP223" s="62"/>
      <c r="CQ223" s="62"/>
      <c r="CR223" s="62"/>
      <c r="CS223" s="62"/>
      <c r="CT223" s="62"/>
      <c r="CU223" s="62"/>
      <c r="CV223" s="62"/>
      <c r="CW223" s="62"/>
      <c r="CX223" s="62"/>
      <c r="CY223" s="62"/>
      <c r="CZ223" s="62"/>
      <c r="DA223" s="62"/>
      <c r="DB223" s="62"/>
      <c r="DC223" s="62"/>
      <c r="DD223" s="62"/>
      <c r="DE223" s="62"/>
      <c r="DF223" s="62"/>
      <c r="DG223" s="62"/>
      <c r="DH223" s="62"/>
      <c r="DI223" s="62"/>
      <c r="DJ223" s="62"/>
      <c r="DK223" s="62"/>
      <c r="DL223" s="62"/>
      <c r="DM223" s="62"/>
      <c r="DN223" s="62"/>
      <c r="DO223" s="62"/>
      <c r="DP223" s="62"/>
      <c r="DQ223" s="62"/>
      <c r="DR223" s="62"/>
      <c r="DS223" s="62"/>
      <c r="DT223" s="62"/>
      <c r="DU223" s="62"/>
      <c r="DV223" s="62"/>
      <c r="DW223" s="62"/>
      <c r="DX223" s="62"/>
      <c r="DY223" s="62"/>
      <c r="DZ223" s="62"/>
      <c r="EA223" s="62"/>
      <c r="EB223" s="62"/>
      <c r="EC223" s="62"/>
      <c r="ED223" s="62"/>
      <c r="EE223" s="62"/>
    </row>
    <row r="224" ht="19.5" customHeight="1" spans="1:135">
      <c r="A224" s="65">
        <v>4</v>
      </c>
      <c r="B224" s="66" t="s">
        <v>646</v>
      </c>
      <c r="C224" s="68"/>
      <c r="D224" s="69">
        <f t="shared" ref="D224:O224" si="79">SUM(AC44:AN44)</f>
        <v>47.118</v>
      </c>
      <c r="E224" s="69">
        <f t="shared" si="79"/>
        <v>47.706</v>
      </c>
      <c r="F224" s="69">
        <f t="shared" si="79"/>
        <v>47.766</v>
      </c>
      <c r="G224" s="69">
        <f t="shared" si="79"/>
        <v>47.497</v>
      </c>
      <c r="H224" s="69">
        <f t="shared" si="79"/>
        <v>47.011</v>
      </c>
      <c r="I224" s="69">
        <f t="shared" si="79"/>
        <v>47.877</v>
      </c>
      <c r="J224" s="69">
        <f t="shared" si="79"/>
        <v>48.641</v>
      </c>
      <c r="K224" s="69">
        <f t="shared" si="79"/>
        <v>49.559</v>
      </c>
      <c r="L224" s="69">
        <f t="shared" si="79"/>
        <v>50.081</v>
      </c>
      <c r="M224" s="69">
        <f t="shared" si="79"/>
        <v>50.482</v>
      </c>
      <c r="N224" s="69">
        <f t="shared" si="79"/>
        <v>50.779</v>
      </c>
      <c r="O224" s="69">
        <f t="shared" si="79"/>
        <v>51.276</v>
      </c>
      <c r="P224" s="130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2"/>
      <c r="AS224" s="62"/>
      <c r="AT224" s="62"/>
      <c r="AU224" s="62"/>
      <c r="AV224" s="62"/>
      <c r="AW224" s="62"/>
      <c r="AX224" s="62"/>
      <c r="AY224" s="62"/>
      <c r="AZ224" s="62"/>
      <c r="BA224" s="62"/>
      <c r="BB224" s="62"/>
      <c r="BC224" s="62"/>
      <c r="BD224" s="62"/>
      <c r="BE224" s="62"/>
      <c r="BF224" s="62"/>
      <c r="BG224" s="62"/>
      <c r="BH224" s="62"/>
      <c r="BI224" s="62"/>
      <c r="BJ224" s="62"/>
      <c r="BK224" s="62"/>
      <c r="BL224" s="62"/>
      <c r="BM224" s="62"/>
      <c r="BN224" s="62"/>
      <c r="BO224" s="62"/>
      <c r="BP224" s="62"/>
      <c r="BQ224" s="62"/>
      <c r="BR224" s="62"/>
      <c r="BS224" s="62"/>
      <c r="BT224" s="62"/>
      <c r="BU224" s="62"/>
      <c r="BV224" s="62"/>
      <c r="BW224" s="62"/>
      <c r="BX224" s="62"/>
      <c r="BY224" s="62"/>
      <c r="BZ224" s="62"/>
      <c r="CA224" s="62"/>
      <c r="CB224" s="62"/>
      <c r="CC224" s="62"/>
      <c r="CD224" s="62"/>
      <c r="CE224" s="62"/>
      <c r="CF224" s="62"/>
      <c r="CG224" s="62"/>
      <c r="CH224" s="62"/>
      <c r="CI224" s="62"/>
      <c r="CJ224" s="62"/>
      <c r="CK224" s="62"/>
      <c r="CL224" s="62"/>
      <c r="CM224" s="62"/>
      <c r="CN224" s="62"/>
      <c r="CO224" s="62"/>
      <c r="CP224" s="62"/>
      <c r="CQ224" s="62"/>
      <c r="CR224" s="62"/>
      <c r="CS224" s="62"/>
      <c r="CT224" s="62"/>
      <c r="CU224" s="62"/>
      <c r="CV224" s="62"/>
      <c r="CW224" s="62"/>
      <c r="CX224" s="62"/>
      <c r="CY224" s="62"/>
      <c r="CZ224" s="62"/>
      <c r="DA224" s="62"/>
      <c r="DB224" s="62"/>
      <c r="DC224" s="62"/>
      <c r="DD224" s="62"/>
      <c r="DE224" s="62"/>
      <c r="DF224" s="62"/>
      <c r="DG224" s="62"/>
      <c r="DH224" s="62"/>
      <c r="DI224" s="62"/>
      <c r="DJ224" s="62"/>
      <c r="DK224" s="62"/>
      <c r="DL224" s="62"/>
      <c r="DM224" s="62"/>
      <c r="DN224" s="62"/>
      <c r="DO224" s="62"/>
      <c r="DP224" s="62"/>
      <c r="DQ224" s="62"/>
      <c r="DR224" s="62"/>
      <c r="DS224" s="62"/>
      <c r="DT224" s="62"/>
      <c r="DU224" s="62"/>
      <c r="DV224" s="62"/>
      <c r="DW224" s="62"/>
      <c r="DX224" s="62"/>
      <c r="DY224" s="62"/>
      <c r="DZ224" s="62"/>
      <c r="EA224" s="62"/>
      <c r="EB224" s="62"/>
      <c r="EC224" s="62"/>
      <c r="ED224" s="62"/>
      <c r="EE224" s="62"/>
    </row>
    <row r="225" ht="19.5" customHeight="1" spans="1:135">
      <c r="A225" s="65">
        <v>5</v>
      </c>
      <c r="B225" s="66" t="s">
        <v>642</v>
      </c>
      <c r="C225" s="68"/>
      <c r="D225" s="69">
        <f t="shared" ref="D225:O225" si="80">SUM(AC46:AN46)</f>
        <v>50.193</v>
      </c>
      <c r="E225" s="69">
        <f t="shared" si="80"/>
        <v>51.859</v>
      </c>
      <c r="F225" s="69">
        <f t="shared" si="80"/>
        <v>53.646</v>
      </c>
      <c r="G225" s="69">
        <f t="shared" si="80"/>
        <v>54.691</v>
      </c>
      <c r="H225" s="69">
        <f t="shared" si="80"/>
        <v>54.592</v>
      </c>
      <c r="I225" s="69">
        <f t="shared" si="80"/>
        <v>54.664</v>
      </c>
      <c r="J225" s="69">
        <f t="shared" si="80"/>
        <v>54.882</v>
      </c>
      <c r="K225" s="69">
        <f t="shared" si="80"/>
        <v>54.409</v>
      </c>
      <c r="L225" s="69">
        <f t="shared" si="80"/>
        <v>53.776</v>
      </c>
      <c r="M225" s="69">
        <f t="shared" si="80"/>
        <v>54.135</v>
      </c>
      <c r="N225" s="69">
        <f t="shared" si="80"/>
        <v>54.206</v>
      </c>
      <c r="O225" s="69">
        <f t="shared" si="80"/>
        <v>54.125</v>
      </c>
      <c r="P225" s="130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  <c r="AS225" s="62"/>
      <c r="AT225" s="62"/>
      <c r="AU225" s="62"/>
      <c r="AV225" s="62"/>
      <c r="AW225" s="62"/>
      <c r="AX225" s="62"/>
      <c r="AY225" s="62"/>
      <c r="AZ225" s="62"/>
      <c r="BA225" s="62"/>
      <c r="BB225" s="62"/>
      <c r="BC225" s="62"/>
      <c r="BD225" s="62"/>
      <c r="BE225" s="62"/>
      <c r="BF225" s="62"/>
      <c r="BG225" s="62"/>
      <c r="BH225" s="62"/>
      <c r="BI225" s="62"/>
      <c r="BJ225" s="62"/>
      <c r="BK225" s="62"/>
      <c r="BL225" s="62"/>
      <c r="BM225" s="62"/>
      <c r="BN225" s="62"/>
      <c r="BO225" s="62"/>
      <c r="BP225" s="62"/>
      <c r="BQ225" s="62"/>
      <c r="BR225" s="62"/>
      <c r="BS225" s="62"/>
      <c r="BT225" s="62"/>
      <c r="BU225" s="62"/>
      <c r="BV225" s="62"/>
      <c r="BW225" s="62"/>
      <c r="BX225" s="62"/>
      <c r="BY225" s="62"/>
      <c r="BZ225" s="62"/>
      <c r="CA225" s="62"/>
      <c r="CB225" s="62"/>
      <c r="CC225" s="62"/>
      <c r="CD225" s="62"/>
      <c r="CE225" s="62"/>
      <c r="CF225" s="62"/>
      <c r="CG225" s="62"/>
      <c r="CH225" s="62"/>
      <c r="CI225" s="62"/>
      <c r="CJ225" s="62"/>
      <c r="CK225" s="62"/>
      <c r="CL225" s="62"/>
      <c r="CM225" s="62"/>
      <c r="CN225" s="62"/>
      <c r="CO225" s="62"/>
      <c r="CP225" s="62"/>
      <c r="CQ225" s="62"/>
      <c r="CR225" s="62"/>
      <c r="CS225" s="62"/>
      <c r="CT225" s="62"/>
      <c r="CU225" s="62"/>
      <c r="CV225" s="62"/>
      <c r="CW225" s="62"/>
      <c r="CX225" s="62"/>
      <c r="CY225" s="62"/>
      <c r="CZ225" s="62"/>
      <c r="DA225" s="62"/>
      <c r="DB225" s="62"/>
      <c r="DC225" s="62"/>
      <c r="DD225" s="62"/>
      <c r="DE225" s="62"/>
      <c r="DF225" s="62"/>
      <c r="DG225" s="62"/>
      <c r="DH225" s="62"/>
      <c r="DI225" s="62"/>
      <c r="DJ225" s="62"/>
      <c r="DK225" s="62"/>
      <c r="DL225" s="62"/>
      <c r="DM225" s="62"/>
      <c r="DN225" s="62"/>
      <c r="DO225" s="62"/>
      <c r="DP225" s="62"/>
      <c r="DQ225" s="62"/>
      <c r="DR225" s="62"/>
      <c r="DS225" s="62"/>
      <c r="DT225" s="62"/>
      <c r="DU225" s="62"/>
      <c r="DV225" s="62"/>
      <c r="DW225" s="62"/>
      <c r="DX225" s="62"/>
      <c r="DY225" s="62"/>
      <c r="DZ225" s="62"/>
      <c r="EA225" s="62"/>
      <c r="EB225" s="62"/>
      <c r="EC225" s="62"/>
      <c r="ED225" s="62"/>
      <c r="EE225" s="62"/>
    </row>
    <row r="226" ht="19.5" customHeight="1" spans="1:135">
      <c r="A226" s="74" t="s">
        <v>19</v>
      </c>
      <c r="B226" s="35"/>
      <c r="C226" s="82"/>
      <c r="D226" s="133">
        <f t="shared" ref="D226:P226" si="81">SUM(D221:D225)</f>
        <v>189.874</v>
      </c>
      <c r="E226" s="133">
        <f t="shared" si="81"/>
        <v>196.225</v>
      </c>
      <c r="F226" s="133">
        <f t="shared" si="81"/>
        <v>201.203</v>
      </c>
      <c r="G226" s="133">
        <f t="shared" si="81"/>
        <v>203.135</v>
      </c>
      <c r="H226" s="133">
        <f t="shared" si="81"/>
        <v>203.274</v>
      </c>
      <c r="I226" s="133">
        <f t="shared" si="81"/>
        <v>203.506</v>
      </c>
      <c r="J226" s="133">
        <f t="shared" si="81"/>
        <v>204.193</v>
      </c>
      <c r="K226" s="133">
        <f t="shared" si="81"/>
        <v>205.375</v>
      </c>
      <c r="L226" s="133">
        <f t="shared" si="81"/>
        <v>206.427</v>
      </c>
      <c r="M226" s="133">
        <f t="shared" si="81"/>
        <v>206.9</v>
      </c>
      <c r="N226" s="133">
        <f t="shared" si="81"/>
        <v>206.968</v>
      </c>
      <c r="O226" s="133">
        <f t="shared" si="81"/>
        <v>207.74</v>
      </c>
      <c r="P226" s="71">
        <f t="shared" si="81"/>
        <v>0</v>
      </c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62"/>
      <c r="AX226" s="62"/>
      <c r="AY226" s="62"/>
      <c r="AZ226" s="62"/>
      <c r="BA226" s="62"/>
      <c r="BB226" s="62"/>
      <c r="BC226" s="62"/>
      <c r="BD226" s="62"/>
      <c r="BE226" s="62"/>
      <c r="BF226" s="62"/>
      <c r="BG226" s="62"/>
      <c r="BH226" s="62"/>
      <c r="BI226" s="62"/>
      <c r="BJ226" s="62"/>
      <c r="BK226" s="62"/>
      <c r="BL226" s="62"/>
      <c r="BM226" s="62"/>
      <c r="BN226" s="62"/>
      <c r="BO226" s="62"/>
      <c r="BP226" s="62"/>
      <c r="BQ226" s="62"/>
      <c r="BR226" s="62"/>
      <c r="BS226" s="62"/>
      <c r="BT226" s="62"/>
      <c r="BU226" s="62"/>
      <c r="BV226" s="62"/>
      <c r="BW226" s="62"/>
      <c r="BX226" s="62"/>
      <c r="BY226" s="62"/>
      <c r="BZ226" s="62"/>
      <c r="CA226" s="62"/>
      <c r="CB226" s="62"/>
      <c r="CC226" s="62"/>
      <c r="CD226" s="62"/>
      <c r="CE226" s="62"/>
      <c r="CF226" s="62"/>
      <c r="CG226" s="62"/>
      <c r="CH226" s="62"/>
      <c r="CI226" s="62"/>
      <c r="CJ226" s="62"/>
      <c r="CK226" s="62"/>
      <c r="CL226" s="62"/>
      <c r="CM226" s="62"/>
      <c r="CN226" s="62"/>
      <c r="CO226" s="62"/>
      <c r="CP226" s="62"/>
      <c r="CQ226" s="62"/>
      <c r="CR226" s="62"/>
      <c r="CS226" s="62"/>
      <c r="CT226" s="62"/>
      <c r="CU226" s="62"/>
      <c r="CV226" s="62"/>
      <c r="CW226" s="62"/>
      <c r="CX226" s="62"/>
      <c r="CY226" s="62"/>
      <c r="CZ226" s="62"/>
      <c r="DA226" s="62"/>
      <c r="DB226" s="62"/>
      <c r="DC226" s="62"/>
      <c r="DD226" s="62"/>
      <c r="DE226" s="62"/>
      <c r="DF226" s="62"/>
      <c r="DG226" s="62"/>
      <c r="DH226" s="62"/>
      <c r="DI226" s="62"/>
      <c r="DJ226" s="62"/>
      <c r="DK226" s="62"/>
      <c r="DL226" s="62"/>
      <c r="DM226" s="62"/>
      <c r="DN226" s="62"/>
      <c r="DO226" s="62"/>
      <c r="DP226" s="62"/>
      <c r="DQ226" s="62"/>
      <c r="DR226" s="62"/>
      <c r="DS226" s="62"/>
      <c r="DT226" s="62"/>
      <c r="DU226" s="62"/>
      <c r="DV226" s="62"/>
      <c r="DW226" s="62"/>
      <c r="DX226" s="62"/>
      <c r="DY226" s="62"/>
      <c r="DZ226" s="62"/>
      <c r="EA226" s="62"/>
      <c r="EB226" s="62"/>
      <c r="EC226" s="62"/>
      <c r="ED226" s="62"/>
      <c r="EE226" s="62"/>
    </row>
    <row r="227" ht="12.75" customHeight="1" spans="1:135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103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62"/>
      <c r="AX227" s="62"/>
      <c r="AY227" s="62"/>
      <c r="AZ227" s="62"/>
      <c r="BA227" s="62"/>
      <c r="BB227" s="62"/>
      <c r="BC227" s="62"/>
      <c r="BD227" s="62"/>
      <c r="BE227" s="62"/>
      <c r="BF227" s="62"/>
      <c r="BG227" s="62"/>
      <c r="BH227" s="62"/>
      <c r="BI227" s="62"/>
      <c r="BJ227" s="62"/>
      <c r="BK227" s="62"/>
      <c r="BL227" s="62"/>
      <c r="BM227" s="62"/>
      <c r="BN227" s="62"/>
      <c r="BO227" s="62"/>
      <c r="BP227" s="62"/>
      <c r="BQ227" s="62"/>
      <c r="BR227" s="62"/>
      <c r="BS227" s="62"/>
      <c r="BT227" s="62"/>
      <c r="BU227" s="62"/>
      <c r="BV227" s="62"/>
      <c r="BW227" s="62"/>
      <c r="BX227" s="62"/>
      <c r="BY227" s="62"/>
      <c r="BZ227" s="62"/>
      <c r="CA227" s="62"/>
      <c r="CB227" s="62"/>
      <c r="CC227" s="62"/>
      <c r="CD227" s="62"/>
      <c r="CE227" s="62"/>
      <c r="CF227" s="62"/>
      <c r="CG227" s="62"/>
      <c r="CH227" s="62"/>
      <c r="CI227" s="62"/>
      <c r="CJ227" s="62"/>
      <c r="CK227" s="62"/>
      <c r="CL227" s="62"/>
      <c r="CM227" s="62"/>
      <c r="CN227" s="62"/>
      <c r="CO227" s="62"/>
      <c r="CP227" s="62"/>
      <c r="CQ227" s="62"/>
      <c r="CR227" s="62"/>
      <c r="CS227" s="62"/>
      <c r="CT227" s="62"/>
      <c r="CU227" s="62"/>
      <c r="CV227" s="62"/>
      <c r="CW227" s="62"/>
      <c r="CX227" s="62"/>
      <c r="CY227" s="62"/>
      <c r="CZ227" s="62"/>
      <c r="DA227" s="62"/>
      <c r="DB227" s="62"/>
      <c r="DC227" s="62"/>
      <c r="DD227" s="62"/>
      <c r="DE227" s="62"/>
      <c r="DF227" s="62"/>
      <c r="DG227" s="62"/>
      <c r="DH227" s="62"/>
      <c r="DI227" s="62"/>
      <c r="DJ227" s="62"/>
      <c r="DK227" s="62"/>
      <c r="DL227" s="62"/>
      <c r="DM227" s="62"/>
      <c r="DN227" s="62"/>
      <c r="DO227" s="62"/>
      <c r="DP227" s="62"/>
      <c r="DQ227" s="62"/>
      <c r="DR227" s="62"/>
      <c r="DS227" s="62"/>
      <c r="DT227" s="62"/>
      <c r="DU227" s="62"/>
      <c r="DV227" s="62"/>
      <c r="DW227" s="62"/>
      <c r="DX227" s="62"/>
      <c r="DY227" s="62"/>
      <c r="DZ227" s="62"/>
      <c r="EA227" s="62"/>
      <c r="EB227" s="62"/>
      <c r="EC227" s="62"/>
      <c r="ED227" s="62"/>
      <c r="EE227" s="62"/>
    </row>
    <row r="228" ht="12.75" customHeight="1" spans="1:135">
      <c r="A228" s="62"/>
      <c r="B228" s="62"/>
      <c r="C228" s="62"/>
      <c r="D228" s="62"/>
      <c r="E228" s="62"/>
      <c r="F228" s="62"/>
      <c r="G228" s="62"/>
      <c r="H228" s="61" t="s">
        <v>874</v>
      </c>
      <c r="I228" s="62"/>
      <c r="J228" s="62"/>
      <c r="K228" s="62"/>
      <c r="L228" s="62"/>
      <c r="M228" s="62" t="s">
        <v>875</v>
      </c>
      <c r="N228" s="62"/>
      <c r="O228" s="62"/>
      <c r="P228" s="103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62"/>
      <c r="AX228" s="62"/>
      <c r="AY228" s="62"/>
      <c r="AZ228" s="62"/>
      <c r="BA228" s="62"/>
      <c r="BB228" s="62"/>
      <c r="BC228" s="62"/>
      <c r="BD228" s="62"/>
      <c r="BE228" s="62"/>
      <c r="BF228" s="62"/>
      <c r="BG228" s="62"/>
      <c r="BH228" s="62"/>
      <c r="BI228" s="62"/>
      <c r="BJ228" s="62"/>
      <c r="BK228" s="62"/>
      <c r="BL228" s="62"/>
      <c r="BM228" s="62"/>
      <c r="BN228" s="62"/>
      <c r="BO228" s="62"/>
      <c r="BP228" s="62"/>
      <c r="BQ228" s="62"/>
      <c r="BR228" s="62"/>
      <c r="BS228" s="62"/>
      <c r="BT228" s="62"/>
      <c r="BU228" s="62"/>
      <c r="BV228" s="62"/>
      <c r="BW228" s="62"/>
      <c r="BX228" s="62"/>
      <c r="BY228" s="62"/>
      <c r="BZ228" s="62"/>
      <c r="CA228" s="62"/>
      <c r="CB228" s="62"/>
      <c r="CC228" s="62"/>
      <c r="CD228" s="62"/>
      <c r="CE228" s="62"/>
      <c r="CF228" s="62"/>
      <c r="CG228" s="62"/>
      <c r="CH228" s="62"/>
      <c r="CI228" s="62"/>
      <c r="CJ228" s="62"/>
      <c r="CK228" s="62"/>
      <c r="CL228" s="62"/>
      <c r="CM228" s="62"/>
      <c r="CN228" s="62"/>
      <c r="CO228" s="62"/>
      <c r="CP228" s="62"/>
      <c r="CQ228" s="62"/>
      <c r="CR228" s="62"/>
      <c r="CS228" s="62"/>
      <c r="CT228" s="62"/>
      <c r="CU228" s="62"/>
      <c r="CV228" s="62"/>
      <c r="CW228" s="62"/>
      <c r="CX228" s="62"/>
      <c r="CY228" s="62"/>
      <c r="CZ228" s="62"/>
      <c r="DA228" s="62"/>
      <c r="DB228" s="62"/>
      <c r="DC228" s="62"/>
      <c r="DD228" s="62"/>
      <c r="DE228" s="62"/>
      <c r="DF228" s="62"/>
      <c r="DG228" s="62"/>
      <c r="DH228" s="62"/>
      <c r="DI228" s="62"/>
      <c r="DJ228" s="62"/>
      <c r="DK228" s="62"/>
      <c r="DL228" s="62"/>
      <c r="DM228" s="62"/>
      <c r="DN228" s="62"/>
      <c r="DO228" s="62"/>
      <c r="DP228" s="62"/>
      <c r="DQ228" s="62"/>
      <c r="DR228" s="62"/>
      <c r="DS228" s="62"/>
      <c r="DT228" s="62"/>
      <c r="DU228" s="62"/>
      <c r="DV228" s="62"/>
      <c r="DW228" s="62"/>
      <c r="DX228" s="62"/>
      <c r="DY228" s="62"/>
      <c r="DZ228" s="62"/>
      <c r="EA228" s="62"/>
      <c r="EB228" s="62"/>
      <c r="EC228" s="62"/>
      <c r="ED228" s="62"/>
      <c r="EE228" s="62"/>
    </row>
    <row r="229" ht="12.75" customHeight="1" spans="1:135">
      <c r="A229" s="62"/>
      <c r="B229" s="62"/>
      <c r="C229" s="62"/>
      <c r="D229" s="62"/>
      <c r="E229" s="62"/>
      <c r="F229" s="62"/>
      <c r="G229" s="62"/>
      <c r="H229" s="193"/>
      <c r="I229" s="62"/>
      <c r="J229" s="62"/>
      <c r="K229" s="62"/>
      <c r="L229" s="62"/>
      <c r="M229" s="62"/>
      <c r="N229" s="62"/>
      <c r="O229" s="62"/>
      <c r="P229" s="103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  <c r="AO229" s="62"/>
      <c r="AP229" s="62"/>
      <c r="AQ229" s="62"/>
      <c r="AR229" s="62"/>
      <c r="AS229" s="62"/>
      <c r="AT229" s="62"/>
      <c r="AU229" s="62"/>
      <c r="AV229" s="62"/>
      <c r="AW229" s="62"/>
      <c r="AX229" s="62"/>
      <c r="AY229" s="62"/>
      <c r="AZ229" s="62"/>
      <c r="BA229" s="62"/>
      <c r="BB229" s="62"/>
      <c r="BC229" s="62"/>
      <c r="BD229" s="62"/>
      <c r="BE229" s="62"/>
      <c r="BF229" s="62"/>
      <c r="BG229" s="62"/>
      <c r="BH229" s="62"/>
      <c r="BI229" s="62"/>
      <c r="BJ229" s="62"/>
      <c r="BK229" s="62"/>
      <c r="BL229" s="62"/>
      <c r="BM229" s="62"/>
      <c r="BN229" s="62"/>
      <c r="BO229" s="62"/>
      <c r="BP229" s="62"/>
      <c r="BQ229" s="62"/>
      <c r="BR229" s="62"/>
      <c r="BS229" s="62"/>
      <c r="BT229" s="62"/>
      <c r="BU229" s="62"/>
      <c r="BV229" s="62"/>
      <c r="BW229" s="62"/>
      <c r="BX229" s="62"/>
      <c r="BY229" s="62"/>
      <c r="BZ229" s="62"/>
      <c r="CA229" s="62"/>
      <c r="CB229" s="62"/>
      <c r="CC229" s="62"/>
      <c r="CD229" s="62"/>
      <c r="CE229" s="62"/>
      <c r="CF229" s="62"/>
      <c r="CG229" s="62"/>
      <c r="CH229" s="62"/>
      <c r="CI229" s="62"/>
      <c r="CJ229" s="62"/>
      <c r="CK229" s="62"/>
      <c r="CL229" s="62"/>
      <c r="CM229" s="62"/>
      <c r="CN229" s="62"/>
      <c r="CO229" s="62"/>
      <c r="CP229" s="62"/>
      <c r="CQ229" s="62"/>
      <c r="CR229" s="62"/>
      <c r="CS229" s="62"/>
      <c r="CT229" s="62"/>
      <c r="CU229" s="62"/>
      <c r="CV229" s="62"/>
      <c r="CW229" s="62"/>
      <c r="CX229" s="62"/>
      <c r="CY229" s="62"/>
      <c r="CZ229" s="62"/>
      <c r="DA229" s="62"/>
      <c r="DB229" s="62"/>
      <c r="DC229" s="62"/>
      <c r="DD229" s="62"/>
      <c r="DE229" s="62"/>
      <c r="DF229" s="62"/>
      <c r="DG229" s="62"/>
      <c r="DH229" s="62"/>
      <c r="DI229" s="62"/>
      <c r="DJ229" s="62"/>
      <c r="DK229" s="62"/>
      <c r="DL229" s="62"/>
      <c r="DM229" s="62"/>
      <c r="DN229" s="62"/>
      <c r="DO229" s="62"/>
      <c r="DP229" s="62"/>
      <c r="DQ229" s="62"/>
      <c r="DR229" s="62"/>
      <c r="DS229" s="62"/>
      <c r="DT229" s="62"/>
      <c r="DU229" s="62"/>
      <c r="DV229" s="62"/>
      <c r="DW229" s="62"/>
      <c r="DX229" s="62"/>
      <c r="DY229" s="62"/>
      <c r="DZ229" s="62"/>
      <c r="EA229" s="62"/>
      <c r="EB229" s="62"/>
      <c r="EC229" s="62"/>
      <c r="ED229" s="62"/>
      <c r="EE229" s="62"/>
    </row>
    <row r="230" ht="12.75" customHeight="1" spans="1:135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103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62"/>
      <c r="AP230" s="62"/>
      <c r="AQ230" s="62"/>
      <c r="AR230" s="62"/>
      <c r="AS230" s="62"/>
      <c r="AT230" s="62"/>
      <c r="AU230" s="62"/>
      <c r="AV230" s="62"/>
      <c r="AW230" s="62"/>
      <c r="AX230" s="62"/>
      <c r="AY230" s="62"/>
      <c r="AZ230" s="62"/>
      <c r="BA230" s="62"/>
      <c r="BB230" s="62"/>
      <c r="BC230" s="62"/>
      <c r="BD230" s="62"/>
      <c r="BE230" s="62"/>
      <c r="BF230" s="62"/>
      <c r="BG230" s="62"/>
      <c r="BH230" s="62"/>
      <c r="BI230" s="62"/>
      <c r="BJ230" s="62"/>
      <c r="BK230" s="62"/>
      <c r="BL230" s="62"/>
      <c r="BM230" s="62"/>
      <c r="BN230" s="62"/>
      <c r="BO230" s="62"/>
      <c r="BP230" s="62"/>
      <c r="BQ230" s="62"/>
      <c r="BR230" s="62"/>
      <c r="BS230" s="62"/>
      <c r="BT230" s="62"/>
      <c r="BU230" s="62"/>
      <c r="BV230" s="62"/>
      <c r="BW230" s="62"/>
      <c r="BX230" s="62"/>
      <c r="BY230" s="62"/>
      <c r="BZ230" s="62"/>
      <c r="CA230" s="62"/>
      <c r="CB230" s="62"/>
      <c r="CC230" s="62"/>
      <c r="CD230" s="62"/>
      <c r="CE230" s="62"/>
      <c r="CF230" s="62"/>
      <c r="CG230" s="62"/>
      <c r="CH230" s="62"/>
      <c r="CI230" s="62"/>
      <c r="CJ230" s="62"/>
      <c r="CK230" s="62"/>
      <c r="CL230" s="62"/>
      <c r="CM230" s="62"/>
      <c r="CN230" s="62"/>
      <c r="CO230" s="62"/>
      <c r="CP230" s="62"/>
      <c r="CQ230" s="62"/>
      <c r="CR230" s="62"/>
      <c r="CS230" s="62"/>
      <c r="CT230" s="62"/>
      <c r="CU230" s="62"/>
      <c r="CV230" s="62"/>
      <c r="CW230" s="62"/>
      <c r="CX230" s="62"/>
      <c r="CY230" s="62"/>
      <c r="CZ230" s="62"/>
      <c r="DA230" s="62"/>
      <c r="DB230" s="62"/>
      <c r="DC230" s="62"/>
      <c r="DD230" s="62"/>
      <c r="DE230" s="62"/>
      <c r="DF230" s="62"/>
      <c r="DG230" s="62"/>
      <c r="DH230" s="62"/>
      <c r="DI230" s="62"/>
      <c r="DJ230" s="62"/>
      <c r="DK230" s="62"/>
      <c r="DL230" s="62"/>
      <c r="DM230" s="62"/>
      <c r="DN230" s="62"/>
      <c r="DO230" s="62"/>
      <c r="DP230" s="62"/>
      <c r="DQ230" s="62"/>
      <c r="DR230" s="62"/>
      <c r="DS230" s="62"/>
      <c r="DT230" s="62"/>
      <c r="DU230" s="62"/>
      <c r="DV230" s="62"/>
      <c r="DW230" s="62"/>
      <c r="DX230" s="62"/>
      <c r="DY230" s="62"/>
      <c r="DZ230" s="62"/>
      <c r="EA230" s="62"/>
      <c r="EB230" s="62"/>
      <c r="EC230" s="62"/>
      <c r="ED230" s="62"/>
      <c r="EE230" s="62"/>
    </row>
    <row r="231" ht="19.5" customHeight="1" spans="1:135">
      <c r="A231" s="63" t="s">
        <v>628</v>
      </c>
      <c r="B231" s="64" t="s">
        <v>212</v>
      </c>
      <c r="C231" s="64"/>
      <c r="D231" s="63" t="s">
        <v>876</v>
      </c>
      <c r="E231" s="63" t="s">
        <v>877</v>
      </c>
      <c r="F231" s="63" t="s">
        <v>712</v>
      </c>
      <c r="G231" s="63" t="s">
        <v>713</v>
      </c>
      <c r="H231" s="63" t="s">
        <v>714</v>
      </c>
      <c r="I231" s="63" t="s">
        <v>878</v>
      </c>
      <c r="J231" s="63" t="s">
        <v>716</v>
      </c>
      <c r="K231" s="63" t="s">
        <v>717</v>
      </c>
      <c r="L231" s="63" t="s">
        <v>718</v>
      </c>
      <c r="M231" s="63" t="s">
        <v>719</v>
      </c>
      <c r="N231" s="63" t="s">
        <v>720</v>
      </c>
      <c r="O231" s="63" t="s">
        <v>721</v>
      </c>
      <c r="P231" s="63" t="s">
        <v>6</v>
      </c>
      <c r="Q231" s="142" t="s">
        <v>851</v>
      </c>
      <c r="R231" s="149" t="s">
        <v>852</v>
      </c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62"/>
      <c r="AP231" s="62"/>
      <c r="AQ231" s="62"/>
      <c r="AR231" s="62"/>
      <c r="AS231" s="62"/>
      <c r="AT231" s="62"/>
      <c r="AU231" s="62"/>
      <c r="AV231" s="62"/>
      <c r="AW231" s="62"/>
      <c r="AX231" s="62"/>
      <c r="AY231" s="62"/>
      <c r="AZ231" s="62"/>
      <c r="BA231" s="62"/>
      <c r="BB231" s="62"/>
      <c r="BC231" s="62"/>
      <c r="BD231" s="62"/>
      <c r="BE231" s="62"/>
      <c r="BF231" s="62"/>
      <c r="BG231" s="62"/>
      <c r="BH231" s="62"/>
      <c r="BI231" s="62"/>
      <c r="BJ231" s="62"/>
      <c r="BK231" s="62"/>
      <c r="BL231" s="62"/>
      <c r="BM231" s="62"/>
      <c r="BN231" s="62"/>
      <c r="BO231" s="62"/>
      <c r="BP231" s="62"/>
      <c r="BQ231" s="62"/>
      <c r="BR231" s="62"/>
      <c r="BS231" s="62"/>
      <c r="BT231" s="62"/>
      <c r="BU231" s="62"/>
      <c r="BV231" s="62"/>
      <c r="BW231" s="62"/>
      <c r="BX231" s="62"/>
      <c r="BY231" s="62"/>
      <c r="BZ231" s="62"/>
      <c r="CA231" s="62"/>
      <c r="CB231" s="62"/>
      <c r="CC231" s="62"/>
      <c r="CD231" s="62"/>
      <c r="CE231" s="62"/>
      <c r="CF231" s="62"/>
      <c r="CG231" s="62"/>
      <c r="CH231" s="62"/>
      <c r="CI231" s="62"/>
      <c r="CJ231" s="62"/>
      <c r="CK231" s="62"/>
      <c r="CL231" s="62"/>
      <c r="CM231" s="62"/>
      <c r="CN231" s="62"/>
      <c r="CO231" s="62"/>
      <c r="CP231" s="62"/>
      <c r="CQ231" s="62"/>
      <c r="CR231" s="62"/>
      <c r="CS231" s="62"/>
      <c r="CT231" s="62"/>
      <c r="CU231" s="62"/>
      <c r="CV231" s="62"/>
      <c r="CW231" s="62"/>
      <c r="CX231" s="62"/>
      <c r="CY231" s="62"/>
      <c r="CZ231" s="62"/>
      <c r="DA231" s="62"/>
      <c r="DB231" s="62"/>
      <c r="DC231" s="62"/>
      <c r="DD231" s="62"/>
      <c r="DE231" s="62"/>
      <c r="DF231" s="62"/>
      <c r="DG231" s="62"/>
      <c r="DH231" s="62"/>
      <c r="DI231" s="62"/>
      <c r="DJ231" s="62"/>
      <c r="DK231" s="62"/>
      <c r="DL231" s="62"/>
      <c r="DM231" s="62"/>
      <c r="DN231" s="62"/>
      <c r="DO231" s="62"/>
      <c r="DP231" s="62"/>
      <c r="DQ231" s="62"/>
      <c r="DR231" s="62"/>
      <c r="DS231" s="62"/>
      <c r="DT231" s="62"/>
      <c r="DU231" s="62"/>
      <c r="DV231" s="62"/>
      <c r="DW231" s="62"/>
      <c r="DX231" s="62"/>
      <c r="DY231" s="62"/>
      <c r="DZ231" s="62"/>
      <c r="EA231" s="62"/>
      <c r="EB231" s="62"/>
      <c r="EC231" s="62"/>
      <c r="ED231" s="62"/>
      <c r="EE231" s="62"/>
    </row>
    <row r="232" ht="27.75" customHeight="1" spans="1:135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103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  <c r="AQ232" s="62"/>
      <c r="AR232" s="62"/>
      <c r="AS232" s="62"/>
      <c r="AT232" s="62"/>
      <c r="AU232" s="62"/>
      <c r="AV232" s="62"/>
      <c r="AW232" s="62"/>
      <c r="AX232" s="62"/>
      <c r="AY232" s="62"/>
      <c r="AZ232" s="62"/>
      <c r="BA232" s="62"/>
      <c r="BB232" s="62"/>
      <c r="BC232" s="62"/>
      <c r="BD232" s="62"/>
      <c r="BE232" s="62"/>
      <c r="BF232" s="62"/>
      <c r="BG232" s="62"/>
      <c r="BH232" s="62"/>
      <c r="BI232" s="62"/>
      <c r="BJ232" s="62"/>
      <c r="BK232" s="62"/>
      <c r="BL232" s="62"/>
      <c r="BM232" s="62"/>
      <c r="BN232" s="62"/>
      <c r="BO232" s="62"/>
      <c r="BP232" s="62"/>
      <c r="BQ232" s="62"/>
      <c r="BR232" s="62"/>
      <c r="BS232" s="62"/>
      <c r="BT232" s="62"/>
      <c r="BU232" s="62"/>
      <c r="BV232" s="62"/>
      <c r="BW232" s="62"/>
      <c r="BX232" s="62"/>
      <c r="BY232" s="62"/>
      <c r="BZ232" s="62"/>
      <c r="CA232" s="62"/>
      <c r="CB232" s="62"/>
      <c r="CC232" s="62"/>
      <c r="CD232" s="62"/>
      <c r="CE232" s="62"/>
      <c r="CF232" s="62"/>
      <c r="CG232" s="62"/>
      <c r="CH232" s="62"/>
      <c r="CI232" s="62"/>
      <c r="CJ232" s="62"/>
      <c r="CK232" s="62"/>
      <c r="CL232" s="62"/>
      <c r="CM232" s="62"/>
      <c r="CN232" s="62"/>
      <c r="CO232" s="62"/>
      <c r="CP232" s="62"/>
      <c r="CQ232" s="62"/>
      <c r="CR232" s="62"/>
      <c r="CS232" s="62"/>
      <c r="CT232" s="62"/>
      <c r="CU232" s="62"/>
      <c r="CV232" s="62"/>
      <c r="CW232" s="62"/>
      <c r="CX232" s="62"/>
      <c r="CY232" s="62"/>
      <c r="CZ232" s="62"/>
      <c r="DA232" s="62"/>
      <c r="DB232" s="62"/>
      <c r="DC232" s="62"/>
      <c r="DD232" s="62"/>
      <c r="DE232" s="62"/>
      <c r="DF232" s="62"/>
      <c r="DG232" s="62"/>
      <c r="DH232" s="62"/>
      <c r="DI232" s="62"/>
      <c r="DJ232" s="62"/>
      <c r="DK232" s="62"/>
      <c r="DL232" s="62"/>
      <c r="DM232" s="62"/>
      <c r="DN232" s="62"/>
      <c r="DO232" s="62"/>
      <c r="DP232" s="62"/>
      <c r="DQ232" s="62"/>
      <c r="DR232" s="62"/>
      <c r="DS232" s="62"/>
      <c r="DT232" s="62"/>
      <c r="DU232" s="62"/>
      <c r="DV232" s="62"/>
      <c r="DW232" s="62"/>
      <c r="DX232" s="62"/>
      <c r="DY232" s="62"/>
      <c r="DZ232" s="62"/>
      <c r="EA232" s="62"/>
      <c r="EB232" s="62"/>
      <c r="EC232" s="62"/>
      <c r="ED232" s="62"/>
      <c r="EE232" s="62"/>
    </row>
    <row r="233" ht="19.5" customHeight="1" spans="1:135">
      <c r="A233" s="65">
        <v>1</v>
      </c>
      <c r="B233" s="66" t="s">
        <v>640</v>
      </c>
      <c r="C233" s="66"/>
      <c r="D233" s="67">
        <f t="shared" ref="D233:O233" si="82">SUM(AO41:AZ41)</f>
        <v>51.177</v>
      </c>
      <c r="E233" s="67">
        <f t="shared" si="82"/>
        <v>49.4</v>
      </c>
      <c r="F233" s="67">
        <f t="shared" si="82"/>
        <v>49.19</v>
      </c>
      <c r="G233" s="67">
        <f t="shared" si="82"/>
        <v>49.53</v>
      </c>
      <c r="H233" s="67">
        <f t="shared" si="82"/>
        <v>48.901</v>
      </c>
      <c r="I233" s="67">
        <f t="shared" si="82"/>
        <v>48.595</v>
      </c>
      <c r="J233" s="67">
        <f t="shared" si="82"/>
        <v>48.493</v>
      </c>
      <c r="K233" s="67">
        <f t="shared" si="82"/>
        <v>48.832</v>
      </c>
      <c r="L233" s="67">
        <f t="shared" si="82"/>
        <v>48.766</v>
      </c>
      <c r="M233" s="67">
        <f t="shared" si="82"/>
        <v>48.334</v>
      </c>
      <c r="N233" s="67">
        <f t="shared" si="82"/>
        <v>47.844</v>
      </c>
      <c r="O233" s="67">
        <f t="shared" si="82"/>
        <v>47.789</v>
      </c>
      <c r="P233" s="130"/>
      <c r="Q233" s="79">
        <f t="shared" ref="Q233:Q238" si="83">N233-N221</f>
        <v>-3.05100000000001</v>
      </c>
      <c r="R233" s="79">
        <f t="shared" ref="R233:R238" si="84">N233-M233</f>
        <v>-0.490000000000009</v>
      </c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  <c r="AS233" s="62"/>
      <c r="AT233" s="62"/>
      <c r="AU233" s="62"/>
      <c r="AV233" s="62"/>
      <c r="AW233" s="62"/>
      <c r="AX233" s="62"/>
      <c r="AY233" s="62"/>
      <c r="AZ233" s="62"/>
      <c r="BA233" s="62"/>
      <c r="BB233" s="62"/>
      <c r="BC233" s="62"/>
      <c r="BD233" s="62"/>
      <c r="BE233" s="62"/>
      <c r="BF233" s="62"/>
      <c r="BG233" s="62"/>
      <c r="BH233" s="62"/>
      <c r="BI233" s="62"/>
      <c r="BJ233" s="62"/>
      <c r="BK233" s="62"/>
      <c r="BL233" s="62"/>
      <c r="BM233" s="62"/>
      <c r="BN233" s="62"/>
      <c r="BO233" s="62"/>
      <c r="BP233" s="62"/>
      <c r="BQ233" s="62"/>
      <c r="BR233" s="62"/>
      <c r="BS233" s="62"/>
      <c r="BT233" s="62"/>
      <c r="BU233" s="62"/>
      <c r="BV233" s="62"/>
      <c r="BW233" s="62"/>
      <c r="BX233" s="62"/>
      <c r="BY233" s="62"/>
      <c r="BZ233" s="62"/>
      <c r="CA233" s="62"/>
      <c r="CB233" s="62"/>
      <c r="CC233" s="62"/>
      <c r="CD233" s="62"/>
      <c r="CE233" s="62"/>
      <c r="CF233" s="62"/>
      <c r="CG233" s="62"/>
      <c r="CH233" s="62"/>
      <c r="CI233" s="62"/>
      <c r="CJ233" s="62"/>
      <c r="CK233" s="62"/>
      <c r="CL233" s="62"/>
      <c r="CM233" s="62"/>
      <c r="CN233" s="62"/>
      <c r="CO233" s="62"/>
      <c r="CP233" s="62"/>
      <c r="CQ233" s="62"/>
      <c r="CR233" s="62"/>
      <c r="CS233" s="62"/>
      <c r="CT233" s="62"/>
      <c r="CU233" s="62"/>
      <c r="CV233" s="62"/>
      <c r="CW233" s="62"/>
      <c r="CX233" s="62"/>
      <c r="CY233" s="62"/>
      <c r="CZ233" s="62"/>
      <c r="DA233" s="62"/>
      <c r="DB233" s="62"/>
      <c r="DC233" s="62"/>
      <c r="DD233" s="62"/>
      <c r="DE233" s="62"/>
      <c r="DF233" s="62"/>
      <c r="DG233" s="62"/>
      <c r="DH233" s="62"/>
      <c r="DI233" s="62"/>
      <c r="DJ233" s="62"/>
      <c r="DK233" s="62"/>
      <c r="DL233" s="62"/>
      <c r="DM233" s="62"/>
      <c r="DN233" s="62"/>
      <c r="DO233" s="62"/>
      <c r="DP233" s="62"/>
      <c r="DQ233" s="62"/>
      <c r="DR233" s="62"/>
      <c r="DS233" s="62"/>
      <c r="DT233" s="62"/>
      <c r="DU233" s="62"/>
      <c r="DV233" s="62"/>
      <c r="DW233" s="62"/>
      <c r="DX233" s="62"/>
      <c r="DY233" s="62"/>
      <c r="DZ233" s="62"/>
      <c r="EA233" s="62"/>
      <c r="EB233" s="62"/>
      <c r="EC233" s="62"/>
      <c r="ED233" s="62"/>
      <c r="EE233" s="62"/>
    </row>
    <row r="234" ht="19.5" customHeight="1" spans="1:135">
      <c r="A234" s="65">
        <v>2</v>
      </c>
      <c r="B234" s="66" t="s">
        <v>648</v>
      </c>
      <c r="C234" s="68"/>
      <c r="D234" s="69">
        <f t="shared" ref="D234:O234" si="85">SUM(AO42:AZ42)</f>
        <v>28.674</v>
      </c>
      <c r="E234" s="69">
        <f t="shared" si="85"/>
        <v>27.768</v>
      </c>
      <c r="F234" s="69">
        <f t="shared" si="85"/>
        <v>28.044</v>
      </c>
      <c r="G234" s="69">
        <f t="shared" si="85"/>
        <v>28.35</v>
      </c>
      <c r="H234" s="69">
        <f t="shared" si="85"/>
        <v>28.222</v>
      </c>
      <c r="I234" s="69">
        <f t="shared" si="85"/>
        <v>28.582</v>
      </c>
      <c r="J234" s="69">
        <f t="shared" si="85"/>
        <v>28.919</v>
      </c>
      <c r="K234" s="69">
        <f t="shared" si="85"/>
        <v>29.266</v>
      </c>
      <c r="L234" s="69">
        <f t="shared" si="85"/>
        <v>29.475</v>
      </c>
      <c r="M234" s="69">
        <f t="shared" si="85"/>
        <v>29.396</v>
      </c>
      <c r="N234" s="69">
        <f t="shared" si="85"/>
        <v>29.376</v>
      </c>
      <c r="O234" s="69">
        <f t="shared" si="85"/>
        <v>29.403</v>
      </c>
      <c r="P234" s="130"/>
      <c r="Q234" s="79">
        <f t="shared" si="83"/>
        <v>0.973000000000003</v>
      </c>
      <c r="R234" s="79">
        <f t="shared" si="84"/>
        <v>-0.019999999999996</v>
      </c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62"/>
      <c r="AS234" s="62"/>
      <c r="AT234" s="62"/>
      <c r="AU234" s="62"/>
      <c r="AV234" s="62"/>
      <c r="AW234" s="62"/>
      <c r="AX234" s="62"/>
      <c r="AY234" s="62"/>
      <c r="AZ234" s="62"/>
      <c r="BA234" s="62"/>
      <c r="BB234" s="62"/>
      <c r="BC234" s="62"/>
      <c r="BD234" s="62"/>
      <c r="BE234" s="62"/>
      <c r="BF234" s="62"/>
      <c r="BG234" s="62"/>
      <c r="BH234" s="62"/>
      <c r="BI234" s="62"/>
      <c r="BJ234" s="62"/>
      <c r="BK234" s="62"/>
      <c r="BL234" s="62"/>
      <c r="BM234" s="62"/>
      <c r="BN234" s="62"/>
      <c r="BO234" s="62"/>
      <c r="BP234" s="62"/>
      <c r="BQ234" s="62"/>
      <c r="BR234" s="62"/>
      <c r="BS234" s="62"/>
      <c r="BT234" s="62"/>
      <c r="BU234" s="62"/>
      <c r="BV234" s="62"/>
      <c r="BW234" s="62"/>
      <c r="BX234" s="62"/>
      <c r="BY234" s="62"/>
      <c r="BZ234" s="62"/>
      <c r="CA234" s="62"/>
      <c r="CB234" s="62"/>
      <c r="CC234" s="62"/>
      <c r="CD234" s="62"/>
      <c r="CE234" s="62"/>
      <c r="CF234" s="62"/>
      <c r="CG234" s="62"/>
      <c r="CH234" s="62"/>
      <c r="CI234" s="62"/>
      <c r="CJ234" s="62"/>
      <c r="CK234" s="62"/>
      <c r="CL234" s="62"/>
      <c r="CM234" s="62"/>
      <c r="CN234" s="62"/>
      <c r="CO234" s="62"/>
      <c r="CP234" s="62"/>
      <c r="CQ234" s="62"/>
      <c r="CR234" s="62"/>
      <c r="CS234" s="62"/>
      <c r="CT234" s="62"/>
      <c r="CU234" s="62"/>
      <c r="CV234" s="62"/>
      <c r="CW234" s="62"/>
      <c r="CX234" s="62"/>
      <c r="CY234" s="62"/>
      <c r="CZ234" s="62"/>
      <c r="DA234" s="62"/>
      <c r="DB234" s="62"/>
      <c r="DC234" s="62"/>
      <c r="DD234" s="62"/>
      <c r="DE234" s="62"/>
      <c r="DF234" s="62"/>
      <c r="DG234" s="62"/>
      <c r="DH234" s="62"/>
      <c r="DI234" s="62"/>
      <c r="DJ234" s="62"/>
      <c r="DK234" s="62"/>
      <c r="DL234" s="62"/>
      <c r="DM234" s="62"/>
      <c r="DN234" s="62"/>
      <c r="DO234" s="62"/>
      <c r="DP234" s="62"/>
      <c r="DQ234" s="62"/>
      <c r="DR234" s="62"/>
      <c r="DS234" s="62"/>
      <c r="DT234" s="62"/>
      <c r="DU234" s="62"/>
      <c r="DV234" s="62"/>
      <c r="DW234" s="62"/>
      <c r="DX234" s="62"/>
      <c r="DY234" s="62"/>
      <c r="DZ234" s="62"/>
      <c r="EA234" s="62"/>
      <c r="EB234" s="62"/>
      <c r="EC234" s="62"/>
      <c r="ED234" s="62"/>
      <c r="EE234" s="62"/>
    </row>
    <row r="235" ht="19.5" customHeight="1" spans="1:135">
      <c r="A235" s="65">
        <v>3</v>
      </c>
      <c r="B235" s="66" t="s">
        <v>644</v>
      </c>
      <c r="C235" s="68"/>
      <c r="D235" s="69">
        <f t="shared" ref="D235:O235" si="86">SUM(AO43:AZ43)</f>
        <v>22.842</v>
      </c>
      <c r="E235" s="69">
        <f t="shared" si="86"/>
        <v>21.837</v>
      </c>
      <c r="F235" s="69">
        <f t="shared" si="86"/>
        <v>21.668</v>
      </c>
      <c r="G235" s="69">
        <f t="shared" si="86"/>
        <v>21.562</v>
      </c>
      <c r="H235" s="69">
        <f t="shared" si="86"/>
        <v>21.736</v>
      </c>
      <c r="I235" s="69">
        <f t="shared" si="86"/>
        <v>21.967</v>
      </c>
      <c r="J235" s="69">
        <f t="shared" si="86"/>
        <v>22.17</v>
      </c>
      <c r="K235" s="69">
        <f t="shared" si="86"/>
        <v>22.369</v>
      </c>
      <c r="L235" s="69">
        <f t="shared" si="86"/>
        <v>22.173</v>
      </c>
      <c r="M235" s="69">
        <f t="shared" si="86"/>
        <v>22.473</v>
      </c>
      <c r="N235" s="69">
        <f t="shared" si="86"/>
        <v>23.106</v>
      </c>
      <c r="O235" s="69">
        <f t="shared" si="86"/>
        <v>23.21</v>
      </c>
      <c r="P235" s="130"/>
      <c r="Q235" s="79">
        <f t="shared" si="83"/>
        <v>0.420999999999999</v>
      </c>
      <c r="R235" s="79">
        <f t="shared" si="84"/>
        <v>0.633000000000003</v>
      </c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62"/>
      <c r="AS235" s="62"/>
      <c r="AT235" s="62"/>
      <c r="AU235" s="62"/>
      <c r="AV235" s="62"/>
      <c r="AW235" s="62"/>
      <c r="AX235" s="62"/>
      <c r="AY235" s="62"/>
      <c r="AZ235" s="62"/>
      <c r="BA235" s="62"/>
      <c r="BB235" s="62"/>
      <c r="BC235" s="62"/>
      <c r="BD235" s="62"/>
      <c r="BE235" s="62"/>
      <c r="BF235" s="62"/>
      <c r="BG235" s="62"/>
      <c r="BH235" s="62"/>
      <c r="BI235" s="62"/>
      <c r="BJ235" s="62"/>
      <c r="BK235" s="62"/>
      <c r="BL235" s="62"/>
      <c r="BM235" s="62"/>
      <c r="BN235" s="62"/>
      <c r="BO235" s="62"/>
      <c r="BP235" s="62"/>
      <c r="BQ235" s="62"/>
      <c r="BR235" s="62"/>
      <c r="BS235" s="62"/>
      <c r="BT235" s="62"/>
      <c r="BU235" s="62"/>
      <c r="BV235" s="62"/>
      <c r="BW235" s="62"/>
      <c r="BX235" s="62"/>
      <c r="BY235" s="62"/>
      <c r="BZ235" s="62"/>
      <c r="CA235" s="62"/>
      <c r="CB235" s="62"/>
      <c r="CC235" s="62"/>
      <c r="CD235" s="62"/>
      <c r="CE235" s="62"/>
      <c r="CF235" s="62"/>
      <c r="CG235" s="62"/>
      <c r="CH235" s="62"/>
      <c r="CI235" s="62"/>
      <c r="CJ235" s="62"/>
      <c r="CK235" s="62"/>
      <c r="CL235" s="62"/>
      <c r="CM235" s="62"/>
      <c r="CN235" s="62"/>
      <c r="CO235" s="62"/>
      <c r="CP235" s="62"/>
      <c r="CQ235" s="62"/>
      <c r="CR235" s="62"/>
      <c r="CS235" s="62"/>
      <c r="CT235" s="62"/>
      <c r="CU235" s="62"/>
      <c r="CV235" s="62"/>
      <c r="CW235" s="62"/>
      <c r="CX235" s="62"/>
      <c r="CY235" s="62"/>
      <c r="CZ235" s="62"/>
      <c r="DA235" s="62"/>
      <c r="DB235" s="62"/>
      <c r="DC235" s="62"/>
      <c r="DD235" s="62"/>
      <c r="DE235" s="62"/>
      <c r="DF235" s="62"/>
      <c r="DG235" s="62"/>
      <c r="DH235" s="62"/>
      <c r="DI235" s="62"/>
      <c r="DJ235" s="62"/>
      <c r="DK235" s="62"/>
      <c r="DL235" s="62"/>
      <c r="DM235" s="62"/>
      <c r="DN235" s="62"/>
      <c r="DO235" s="62"/>
      <c r="DP235" s="62"/>
      <c r="DQ235" s="62"/>
      <c r="DR235" s="62"/>
      <c r="DS235" s="62"/>
      <c r="DT235" s="62"/>
      <c r="DU235" s="62"/>
      <c r="DV235" s="62"/>
      <c r="DW235" s="62"/>
      <c r="DX235" s="62"/>
      <c r="DY235" s="62"/>
      <c r="DZ235" s="62"/>
      <c r="EA235" s="62"/>
      <c r="EB235" s="62"/>
      <c r="EC235" s="62"/>
      <c r="ED235" s="62"/>
      <c r="EE235" s="62"/>
    </row>
    <row r="236" ht="19.5" customHeight="1" spans="1:135">
      <c r="A236" s="65">
        <v>4</v>
      </c>
      <c r="B236" s="66" t="s">
        <v>646</v>
      </c>
      <c r="C236" s="68"/>
      <c r="D236" s="69">
        <f t="shared" ref="D236:O236" si="87">SUM(AO44:AZ44)</f>
        <v>52.136</v>
      </c>
      <c r="E236" s="69">
        <f t="shared" si="87"/>
        <v>50.972</v>
      </c>
      <c r="F236" s="69">
        <f t="shared" si="87"/>
        <v>52.358</v>
      </c>
      <c r="G236" s="69">
        <f t="shared" si="87"/>
        <v>53.401</v>
      </c>
      <c r="H236" s="69">
        <f t="shared" si="87"/>
        <v>53.299</v>
      </c>
      <c r="I236" s="69">
        <f t="shared" si="87"/>
        <v>52.648</v>
      </c>
      <c r="J236" s="69">
        <f t="shared" si="87"/>
        <v>52.446</v>
      </c>
      <c r="K236" s="69">
        <f t="shared" si="87"/>
        <v>52.313</v>
      </c>
      <c r="L236" s="69">
        <f t="shared" si="87"/>
        <v>51.87</v>
      </c>
      <c r="M236" s="69">
        <f t="shared" si="87"/>
        <v>51.213</v>
      </c>
      <c r="N236" s="69">
        <f t="shared" si="87"/>
        <v>50.766</v>
      </c>
      <c r="O236" s="69">
        <f t="shared" si="87"/>
        <v>50.503</v>
      </c>
      <c r="P236" s="130"/>
      <c r="Q236" s="79">
        <f t="shared" si="83"/>
        <v>-0.0130000000000052</v>
      </c>
      <c r="R236" s="79">
        <f t="shared" si="84"/>
        <v>-0.44700000000001</v>
      </c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62"/>
      <c r="AS236" s="62"/>
      <c r="AT236" s="62"/>
      <c r="AU236" s="62"/>
      <c r="AV236" s="62"/>
      <c r="AW236" s="62"/>
      <c r="AX236" s="62"/>
      <c r="AY236" s="62"/>
      <c r="AZ236" s="62"/>
      <c r="BA236" s="62"/>
      <c r="BB236" s="62"/>
      <c r="BC236" s="62"/>
      <c r="BD236" s="62"/>
      <c r="BE236" s="62"/>
      <c r="BF236" s="62"/>
      <c r="BG236" s="62"/>
      <c r="BH236" s="62"/>
      <c r="BI236" s="62"/>
      <c r="BJ236" s="62"/>
      <c r="BK236" s="62"/>
      <c r="BL236" s="62"/>
      <c r="BM236" s="62"/>
      <c r="BN236" s="62"/>
      <c r="BO236" s="62"/>
      <c r="BP236" s="62"/>
      <c r="BQ236" s="62"/>
      <c r="BR236" s="62"/>
      <c r="BS236" s="62"/>
      <c r="BT236" s="62"/>
      <c r="BU236" s="62"/>
      <c r="BV236" s="62"/>
      <c r="BW236" s="62"/>
      <c r="BX236" s="62"/>
      <c r="BY236" s="62"/>
      <c r="BZ236" s="62"/>
      <c r="CA236" s="62"/>
      <c r="CB236" s="62"/>
      <c r="CC236" s="62"/>
      <c r="CD236" s="62"/>
      <c r="CE236" s="62"/>
      <c r="CF236" s="62"/>
      <c r="CG236" s="62"/>
      <c r="CH236" s="62"/>
      <c r="CI236" s="62"/>
      <c r="CJ236" s="62"/>
      <c r="CK236" s="62"/>
      <c r="CL236" s="62"/>
      <c r="CM236" s="62"/>
      <c r="CN236" s="62"/>
      <c r="CO236" s="62"/>
      <c r="CP236" s="62"/>
      <c r="CQ236" s="62"/>
      <c r="CR236" s="62"/>
      <c r="CS236" s="62"/>
      <c r="CT236" s="62"/>
      <c r="CU236" s="62"/>
      <c r="CV236" s="62"/>
      <c r="CW236" s="62"/>
      <c r="CX236" s="62"/>
      <c r="CY236" s="62"/>
      <c r="CZ236" s="62"/>
      <c r="DA236" s="62"/>
      <c r="DB236" s="62"/>
      <c r="DC236" s="62"/>
      <c r="DD236" s="62"/>
      <c r="DE236" s="62"/>
      <c r="DF236" s="62"/>
      <c r="DG236" s="62"/>
      <c r="DH236" s="62"/>
      <c r="DI236" s="62"/>
      <c r="DJ236" s="62"/>
      <c r="DK236" s="62"/>
      <c r="DL236" s="62"/>
      <c r="DM236" s="62"/>
      <c r="DN236" s="62"/>
      <c r="DO236" s="62"/>
      <c r="DP236" s="62"/>
      <c r="DQ236" s="62"/>
      <c r="DR236" s="62"/>
      <c r="DS236" s="62"/>
      <c r="DT236" s="62"/>
      <c r="DU236" s="62"/>
      <c r="DV236" s="62"/>
      <c r="DW236" s="62"/>
      <c r="DX236" s="62"/>
      <c r="DY236" s="62"/>
      <c r="DZ236" s="62"/>
      <c r="EA236" s="62"/>
      <c r="EB236" s="62"/>
      <c r="EC236" s="62"/>
      <c r="ED236" s="62"/>
      <c r="EE236" s="62"/>
    </row>
    <row r="237" ht="19.5" customHeight="1" spans="1:135">
      <c r="A237" s="65">
        <v>5</v>
      </c>
      <c r="B237" s="66" t="s">
        <v>642</v>
      </c>
      <c r="C237" s="68"/>
      <c r="D237" s="69">
        <f t="shared" ref="D237:O237" si="88">SUM(AO46:AZ46)</f>
        <v>53.92</v>
      </c>
      <c r="E237" s="69">
        <f t="shared" si="88"/>
        <v>52.959</v>
      </c>
      <c r="F237" s="69">
        <f t="shared" si="88"/>
        <v>53.583</v>
      </c>
      <c r="G237" s="69">
        <f t="shared" si="88"/>
        <v>54.194</v>
      </c>
      <c r="H237" s="69">
        <f t="shared" si="88"/>
        <v>55.229</v>
      </c>
      <c r="I237" s="69">
        <f t="shared" si="88"/>
        <v>57.182</v>
      </c>
      <c r="J237" s="69">
        <f t="shared" si="88"/>
        <v>58.501</v>
      </c>
      <c r="K237" s="69">
        <f t="shared" si="88"/>
        <v>60.671</v>
      </c>
      <c r="L237" s="69">
        <f t="shared" si="88"/>
        <v>61.583</v>
      </c>
      <c r="M237" s="69">
        <f t="shared" si="88"/>
        <v>61.074</v>
      </c>
      <c r="N237" s="69">
        <f t="shared" si="88"/>
        <v>60.931</v>
      </c>
      <c r="O237" s="69">
        <f t="shared" si="88"/>
        <v>61.384</v>
      </c>
      <c r="P237" s="130"/>
      <c r="Q237" s="79">
        <f t="shared" si="83"/>
        <v>6.72499999999999</v>
      </c>
      <c r="R237" s="79">
        <f t="shared" si="84"/>
        <v>-0.143000000000001</v>
      </c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62"/>
      <c r="AS237" s="62"/>
      <c r="AT237" s="62"/>
      <c r="AU237" s="62"/>
      <c r="AV237" s="62"/>
      <c r="AW237" s="62"/>
      <c r="AX237" s="62"/>
      <c r="AY237" s="62"/>
      <c r="AZ237" s="62"/>
      <c r="BA237" s="62"/>
      <c r="BB237" s="62"/>
      <c r="BC237" s="62"/>
      <c r="BD237" s="62"/>
      <c r="BE237" s="62"/>
      <c r="BF237" s="62"/>
      <c r="BG237" s="62"/>
      <c r="BH237" s="62"/>
      <c r="BI237" s="62"/>
      <c r="BJ237" s="62"/>
      <c r="BK237" s="62"/>
      <c r="BL237" s="62"/>
      <c r="BM237" s="62"/>
      <c r="BN237" s="62"/>
      <c r="BO237" s="62"/>
      <c r="BP237" s="62"/>
      <c r="BQ237" s="62"/>
      <c r="BR237" s="62"/>
      <c r="BS237" s="62"/>
      <c r="BT237" s="62"/>
      <c r="BU237" s="62"/>
      <c r="BV237" s="62"/>
      <c r="BW237" s="62"/>
      <c r="BX237" s="62"/>
      <c r="BY237" s="62"/>
      <c r="BZ237" s="62"/>
      <c r="CA237" s="62"/>
      <c r="CB237" s="62"/>
      <c r="CC237" s="62"/>
      <c r="CD237" s="62"/>
      <c r="CE237" s="62"/>
      <c r="CF237" s="62"/>
      <c r="CG237" s="62"/>
      <c r="CH237" s="62"/>
      <c r="CI237" s="62"/>
      <c r="CJ237" s="62"/>
      <c r="CK237" s="62"/>
      <c r="CL237" s="62"/>
      <c r="CM237" s="62"/>
      <c r="CN237" s="62"/>
      <c r="CO237" s="62"/>
      <c r="CP237" s="62"/>
      <c r="CQ237" s="62"/>
      <c r="CR237" s="62"/>
      <c r="CS237" s="62"/>
      <c r="CT237" s="62"/>
      <c r="CU237" s="62"/>
      <c r="CV237" s="62"/>
      <c r="CW237" s="62"/>
      <c r="CX237" s="62"/>
      <c r="CY237" s="62"/>
      <c r="CZ237" s="62"/>
      <c r="DA237" s="62"/>
      <c r="DB237" s="62"/>
      <c r="DC237" s="62"/>
      <c r="DD237" s="62"/>
      <c r="DE237" s="62"/>
      <c r="DF237" s="62"/>
      <c r="DG237" s="62"/>
      <c r="DH237" s="62"/>
      <c r="DI237" s="62"/>
      <c r="DJ237" s="62"/>
      <c r="DK237" s="62"/>
      <c r="DL237" s="62"/>
      <c r="DM237" s="62"/>
      <c r="DN237" s="62"/>
      <c r="DO237" s="62"/>
      <c r="DP237" s="62"/>
      <c r="DQ237" s="62"/>
      <c r="DR237" s="62"/>
      <c r="DS237" s="62"/>
      <c r="DT237" s="62"/>
      <c r="DU237" s="62"/>
      <c r="DV237" s="62"/>
      <c r="DW237" s="62"/>
      <c r="DX237" s="62"/>
      <c r="DY237" s="62"/>
      <c r="DZ237" s="62"/>
      <c r="EA237" s="62"/>
      <c r="EB237" s="62"/>
      <c r="EC237" s="62"/>
      <c r="ED237" s="62"/>
      <c r="EE237" s="62"/>
    </row>
    <row r="238" ht="19.5" customHeight="1" spans="1:135">
      <c r="A238" s="74" t="s">
        <v>19</v>
      </c>
      <c r="B238" s="35"/>
      <c r="C238" s="75"/>
      <c r="D238" s="71">
        <f t="shared" ref="D238:P238" si="89">SUM(D233:D237)</f>
        <v>208.749</v>
      </c>
      <c r="E238" s="133">
        <f t="shared" si="89"/>
        <v>202.936</v>
      </c>
      <c r="F238" s="133">
        <f t="shared" si="89"/>
        <v>204.843</v>
      </c>
      <c r="G238" s="133">
        <f t="shared" si="89"/>
        <v>207.037</v>
      </c>
      <c r="H238" s="133">
        <f t="shared" si="89"/>
        <v>207.387</v>
      </c>
      <c r="I238" s="133">
        <f t="shared" si="89"/>
        <v>208.974</v>
      </c>
      <c r="J238" s="133">
        <f t="shared" si="89"/>
        <v>210.529</v>
      </c>
      <c r="K238" s="133">
        <f t="shared" si="89"/>
        <v>213.451</v>
      </c>
      <c r="L238" s="133">
        <f t="shared" si="89"/>
        <v>213.867</v>
      </c>
      <c r="M238" s="133">
        <f t="shared" si="89"/>
        <v>212.49</v>
      </c>
      <c r="N238" s="133">
        <f t="shared" si="89"/>
        <v>212.023</v>
      </c>
      <c r="O238" s="133">
        <f t="shared" si="89"/>
        <v>212.289</v>
      </c>
      <c r="P238" s="71">
        <f t="shared" si="89"/>
        <v>0</v>
      </c>
      <c r="Q238" s="79">
        <f t="shared" si="83"/>
        <v>5.05499999999995</v>
      </c>
      <c r="R238" s="79">
        <f t="shared" si="84"/>
        <v>-0.467000000000041</v>
      </c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62"/>
      <c r="AO238" s="62"/>
      <c r="AP238" s="62"/>
      <c r="AQ238" s="62"/>
      <c r="AR238" s="62"/>
      <c r="AS238" s="62"/>
      <c r="AT238" s="62"/>
      <c r="AU238" s="62"/>
      <c r="AV238" s="62"/>
      <c r="AW238" s="62"/>
      <c r="AX238" s="62"/>
      <c r="AY238" s="62"/>
      <c r="AZ238" s="62"/>
      <c r="BA238" s="62"/>
      <c r="BB238" s="62"/>
      <c r="BC238" s="62"/>
      <c r="BD238" s="62"/>
      <c r="BE238" s="62"/>
      <c r="BF238" s="62"/>
      <c r="BG238" s="62"/>
      <c r="BH238" s="62"/>
      <c r="BI238" s="62"/>
      <c r="BJ238" s="62"/>
      <c r="BK238" s="62"/>
      <c r="BL238" s="62"/>
      <c r="BM238" s="62"/>
      <c r="BN238" s="62"/>
      <c r="BO238" s="62"/>
      <c r="BP238" s="62"/>
      <c r="BQ238" s="62"/>
      <c r="BR238" s="62"/>
      <c r="BS238" s="62"/>
      <c r="BT238" s="62"/>
      <c r="BU238" s="62"/>
      <c r="BV238" s="62"/>
      <c r="BW238" s="62"/>
      <c r="BX238" s="62"/>
      <c r="BY238" s="62"/>
      <c r="BZ238" s="62"/>
      <c r="CA238" s="62"/>
      <c r="CB238" s="62"/>
      <c r="CC238" s="62"/>
      <c r="CD238" s="62"/>
      <c r="CE238" s="62"/>
      <c r="CF238" s="62"/>
      <c r="CG238" s="62"/>
      <c r="CH238" s="62"/>
      <c r="CI238" s="62"/>
      <c r="CJ238" s="62"/>
      <c r="CK238" s="62"/>
      <c r="CL238" s="62"/>
      <c r="CM238" s="62"/>
      <c r="CN238" s="62"/>
      <c r="CO238" s="62"/>
      <c r="CP238" s="62"/>
      <c r="CQ238" s="62"/>
      <c r="CR238" s="62"/>
      <c r="CS238" s="62"/>
      <c r="CT238" s="62"/>
      <c r="CU238" s="62"/>
      <c r="CV238" s="62"/>
      <c r="CW238" s="62"/>
      <c r="CX238" s="62"/>
      <c r="CY238" s="62"/>
      <c r="CZ238" s="62"/>
      <c r="DA238" s="62"/>
      <c r="DB238" s="62"/>
      <c r="DC238" s="62"/>
      <c r="DD238" s="62"/>
      <c r="DE238" s="62"/>
      <c r="DF238" s="62"/>
      <c r="DG238" s="62"/>
      <c r="DH238" s="62"/>
      <c r="DI238" s="62"/>
      <c r="DJ238" s="62"/>
      <c r="DK238" s="62"/>
      <c r="DL238" s="62"/>
      <c r="DM238" s="62"/>
      <c r="DN238" s="62"/>
      <c r="DO238" s="62"/>
      <c r="DP238" s="62"/>
      <c r="DQ238" s="62"/>
      <c r="DR238" s="62"/>
      <c r="DS238" s="62"/>
      <c r="DT238" s="62"/>
      <c r="DU238" s="62"/>
      <c r="DV238" s="62"/>
      <c r="DW238" s="62"/>
      <c r="DX238" s="62"/>
      <c r="DY238" s="62"/>
      <c r="DZ238" s="62"/>
      <c r="EA238" s="62"/>
      <c r="EB238" s="62"/>
      <c r="EC238" s="62"/>
      <c r="ED238" s="62"/>
      <c r="EE238" s="62"/>
    </row>
    <row r="239" ht="15.75" customHeight="1" spans="1:135">
      <c r="A239" s="62"/>
      <c r="B239" s="62" t="s">
        <v>879</v>
      </c>
      <c r="C239" s="62"/>
      <c r="D239" s="79">
        <f t="shared" ref="D239:O239" si="90">D238-D226</f>
        <v>18.8750000000001</v>
      </c>
      <c r="E239" s="79">
        <f t="shared" si="90"/>
        <v>6.71099999999996</v>
      </c>
      <c r="F239" s="79">
        <f t="shared" si="90"/>
        <v>3.63999999999996</v>
      </c>
      <c r="G239" s="79">
        <f t="shared" si="90"/>
        <v>3.90199999999999</v>
      </c>
      <c r="H239" s="79">
        <f t="shared" si="90"/>
        <v>4.11299999999997</v>
      </c>
      <c r="I239" s="79">
        <f t="shared" si="90"/>
        <v>5.46800000000002</v>
      </c>
      <c r="J239" s="79">
        <f t="shared" si="90"/>
        <v>6.33599999999998</v>
      </c>
      <c r="K239" s="79">
        <f t="shared" si="90"/>
        <v>8.07599999999999</v>
      </c>
      <c r="L239" s="79">
        <f t="shared" si="90"/>
        <v>7.43999999999997</v>
      </c>
      <c r="M239" s="79">
        <f t="shared" si="90"/>
        <v>5.59000000000003</v>
      </c>
      <c r="N239" s="79">
        <f t="shared" si="90"/>
        <v>5.05499999999995</v>
      </c>
      <c r="O239" s="79">
        <f t="shared" si="90"/>
        <v>4.54899999999995</v>
      </c>
      <c r="P239" s="103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  <c r="AQ239" s="62"/>
      <c r="AR239" s="62"/>
      <c r="AS239" s="62"/>
      <c r="AT239" s="62"/>
      <c r="AU239" s="62"/>
      <c r="AV239" s="62"/>
      <c r="AW239" s="62"/>
      <c r="AX239" s="62"/>
      <c r="AY239" s="62"/>
      <c r="AZ239" s="62"/>
      <c r="BA239" s="62"/>
      <c r="BB239" s="62"/>
      <c r="BC239" s="62"/>
      <c r="BD239" s="62"/>
      <c r="BE239" s="62"/>
      <c r="BF239" s="62"/>
      <c r="BG239" s="62"/>
      <c r="BH239" s="62"/>
      <c r="BI239" s="62"/>
      <c r="BJ239" s="62"/>
      <c r="BK239" s="62"/>
      <c r="BL239" s="62"/>
      <c r="BM239" s="62"/>
      <c r="BN239" s="62"/>
      <c r="BO239" s="62"/>
      <c r="BP239" s="62"/>
      <c r="BQ239" s="62"/>
      <c r="BR239" s="62"/>
      <c r="BS239" s="62"/>
      <c r="BT239" s="62"/>
      <c r="BU239" s="62"/>
      <c r="BV239" s="62"/>
      <c r="BW239" s="62"/>
      <c r="BX239" s="62"/>
      <c r="BY239" s="62"/>
      <c r="BZ239" s="62"/>
      <c r="CA239" s="62"/>
      <c r="CB239" s="62"/>
      <c r="CC239" s="62"/>
      <c r="CD239" s="62"/>
      <c r="CE239" s="62"/>
      <c r="CF239" s="62"/>
      <c r="CG239" s="62"/>
      <c r="CH239" s="62"/>
      <c r="CI239" s="62"/>
      <c r="CJ239" s="62"/>
      <c r="CK239" s="62"/>
      <c r="CL239" s="62"/>
      <c r="CM239" s="62"/>
      <c r="CN239" s="62"/>
      <c r="CO239" s="62"/>
      <c r="CP239" s="62"/>
      <c r="CQ239" s="62"/>
      <c r="CR239" s="62"/>
      <c r="CS239" s="62"/>
      <c r="CT239" s="62"/>
      <c r="CU239" s="62"/>
      <c r="CV239" s="62"/>
      <c r="CW239" s="62"/>
      <c r="CX239" s="62"/>
      <c r="CY239" s="62"/>
      <c r="CZ239" s="62"/>
      <c r="DA239" s="62"/>
      <c r="DB239" s="62"/>
      <c r="DC239" s="62"/>
      <c r="DD239" s="62"/>
      <c r="DE239" s="62"/>
      <c r="DF239" s="62"/>
      <c r="DG239" s="62"/>
      <c r="DH239" s="62"/>
      <c r="DI239" s="62"/>
      <c r="DJ239" s="62"/>
      <c r="DK239" s="62"/>
      <c r="DL239" s="62"/>
      <c r="DM239" s="62"/>
      <c r="DN239" s="62"/>
      <c r="DO239" s="62"/>
      <c r="DP239" s="62"/>
      <c r="DQ239" s="62"/>
      <c r="DR239" s="62"/>
      <c r="DS239" s="62"/>
      <c r="DT239" s="62"/>
      <c r="DU239" s="62"/>
      <c r="DV239" s="62"/>
      <c r="DW239" s="62"/>
      <c r="DX239" s="62"/>
      <c r="DY239" s="62"/>
      <c r="DZ239" s="62"/>
      <c r="EA239" s="62"/>
      <c r="EB239" s="62"/>
      <c r="EC239" s="62"/>
      <c r="ED239" s="62"/>
      <c r="EE239" s="62"/>
    </row>
    <row r="240" ht="12.75" customHeight="1" spans="1:135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103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62"/>
      <c r="AX240" s="62"/>
      <c r="AY240" s="62"/>
      <c r="AZ240" s="62"/>
      <c r="BA240" s="62"/>
      <c r="BB240" s="62"/>
      <c r="BC240" s="62"/>
      <c r="BD240" s="62"/>
      <c r="BE240" s="62"/>
      <c r="BF240" s="62"/>
      <c r="BG240" s="62"/>
      <c r="BH240" s="62"/>
      <c r="BI240" s="62"/>
      <c r="BJ240" s="62"/>
      <c r="BK240" s="62"/>
      <c r="BL240" s="62"/>
      <c r="BM240" s="62"/>
      <c r="BN240" s="62"/>
      <c r="BO240" s="62"/>
      <c r="BP240" s="62"/>
      <c r="BQ240" s="62"/>
      <c r="BR240" s="62"/>
      <c r="BS240" s="62"/>
      <c r="BT240" s="62"/>
      <c r="BU240" s="62"/>
      <c r="BV240" s="62"/>
      <c r="BW240" s="62"/>
      <c r="BX240" s="62"/>
      <c r="BY240" s="62"/>
      <c r="BZ240" s="62"/>
      <c r="CA240" s="62"/>
      <c r="CB240" s="62"/>
      <c r="CC240" s="62"/>
      <c r="CD240" s="62"/>
      <c r="CE240" s="62"/>
      <c r="CF240" s="62"/>
      <c r="CG240" s="62"/>
      <c r="CH240" s="62"/>
      <c r="CI240" s="62"/>
      <c r="CJ240" s="62"/>
      <c r="CK240" s="62"/>
      <c r="CL240" s="62"/>
      <c r="CM240" s="62"/>
      <c r="CN240" s="62"/>
      <c r="CO240" s="62"/>
      <c r="CP240" s="62"/>
      <c r="CQ240" s="62"/>
      <c r="CR240" s="62"/>
      <c r="CS240" s="62"/>
      <c r="CT240" s="62"/>
      <c r="CU240" s="62"/>
      <c r="CV240" s="62"/>
      <c r="CW240" s="62"/>
      <c r="CX240" s="62"/>
      <c r="CY240" s="62"/>
      <c r="CZ240" s="62"/>
      <c r="DA240" s="62"/>
      <c r="DB240" s="62"/>
      <c r="DC240" s="62"/>
      <c r="DD240" s="62"/>
      <c r="DE240" s="62"/>
      <c r="DF240" s="62"/>
      <c r="DG240" s="62"/>
      <c r="DH240" s="62"/>
      <c r="DI240" s="62"/>
      <c r="DJ240" s="62"/>
      <c r="DK240" s="62"/>
      <c r="DL240" s="62"/>
      <c r="DM240" s="62"/>
      <c r="DN240" s="62"/>
      <c r="DO240" s="62"/>
      <c r="DP240" s="62"/>
      <c r="DQ240" s="62"/>
      <c r="DR240" s="62"/>
      <c r="DS240" s="62"/>
      <c r="DT240" s="62"/>
      <c r="DU240" s="62"/>
      <c r="DV240" s="62"/>
      <c r="DW240" s="62"/>
      <c r="DX240" s="62"/>
      <c r="DY240" s="62"/>
      <c r="DZ240" s="62"/>
      <c r="EA240" s="62"/>
      <c r="EB240" s="62"/>
      <c r="EC240" s="62"/>
      <c r="ED240" s="62"/>
      <c r="EE240" s="62"/>
    </row>
    <row r="241" ht="12.75" customHeight="1" spans="1:135">
      <c r="A241" s="62"/>
      <c r="B241" s="62"/>
      <c r="C241" s="62"/>
      <c r="D241" s="62"/>
      <c r="E241" s="62"/>
      <c r="F241" s="62"/>
      <c r="G241" s="62"/>
      <c r="H241" s="61" t="s">
        <v>874</v>
      </c>
      <c r="I241" s="62"/>
      <c r="J241" s="62"/>
      <c r="K241" s="62"/>
      <c r="L241" s="62"/>
      <c r="M241" s="62" t="s">
        <v>880</v>
      </c>
      <c r="N241" s="62"/>
      <c r="O241" s="62"/>
      <c r="P241" s="103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62"/>
      <c r="AX241" s="62"/>
      <c r="AY241" s="62"/>
      <c r="AZ241" s="62"/>
      <c r="BA241" s="62"/>
      <c r="BB241" s="62"/>
      <c r="BC241" s="62"/>
      <c r="BD241" s="62"/>
      <c r="BE241" s="62"/>
      <c r="BF241" s="62"/>
      <c r="BG241" s="62"/>
      <c r="BH241" s="62"/>
      <c r="BI241" s="62"/>
      <c r="BJ241" s="62"/>
      <c r="BK241" s="62"/>
      <c r="BL241" s="62"/>
      <c r="BM241" s="62"/>
      <c r="BN241" s="62"/>
      <c r="BO241" s="62"/>
      <c r="BP241" s="62"/>
      <c r="BQ241" s="62"/>
      <c r="BR241" s="62"/>
      <c r="BS241" s="62"/>
      <c r="BT241" s="62"/>
      <c r="BU241" s="62"/>
      <c r="BV241" s="62"/>
      <c r="BW241" s="62"/>
      <c r="BX241" s="62"/>
      <c r="BY241" s="62"/>
      <c r="BZ241" s="62"/>
      <c r="CA241" s="62"/>
      <c r="CB241" s="62"/>
      <c r="CC241" s="62"/>
      <c r="CD241" s="62"/>
      <c r="CE241" s="62"/>
      <c r="CF241" s="62"/>
      <c r="CG241" s="62"/>
      <c r="CH241" s="62"/>
      <c r="CI241" s="62"/>
      <c r="CJ241" s="62"/>
      <c r="CK241" s="62"/>
      <c r="CL241" s="62"/>
      <c r="CM241" s="62"/>
      <c r="CN241" s="62"/>
      <c r="CO241" s="62"/>
      <c r="CP241" s="62"/>
      <c r="CQ241" s="62"/>
      <c r="CR241" s="62"/>
      <c r="CS241" s="62"/>
      <c r="CT241" s="62"/>
      <c r="CU241" s="62"/>
      <c r="CV241" s="62"/>
      <c r="CW241" s="62"/>
      <c r="CX241" s="62"/>
      <c r="CY241" s="62"/>
      <c r="CZ241" s="62"/>
      <c r="DA241" s="62"/>
      <c r="DB241" s="62"/>
      <c r="DC241" s="62"/>
      <c r="DD241" s="62"/>
      <c r="DE241" s="62"/>
      <c r="DF241" s="62"/>
      <c r="DG241" s="62"/>
      <c r="DH241" s="62"/>
      <c r="DI241" s="62"/>
      <c r="DJ241" s="62"/>
      <c r="DK241" s="62"/>
      <c r="DL241" s="62"/>
      <c r="DM241" s="62"/>
      <c r="DN241" s="62"/>
      <c r="DO241" s="62"/>
      <c r="DP241" s="62"/>
      <c r="DQ241" s="62"/>
      <c r="DR241" s="62"/>
      <c r="DS241" s="62"/>
      <c r="DT241" s="62"/>
      <c r="DU241" s="62"/>
      <c r="DV241" s="62"/>
      <c r="DW241" s="62"/>
      <c r="DX241" s="62"/>
      <c r="DY241" s="62"/>
      <c r="DZ241" s="62"/>
      <c r="EA241" s="62"/>
      <c r="EB241" s="62"/>
      <c r="EC241" s="62"/>
      <c r="ED241" s="62"/>
      <c r="EE241" s="62"/>
    </row>
    <row r="242" ht="12.75" customHeight="1" spans="1:135">
      <c r="A242" s="62"/>
      <c r="B242" s="62"/>
      <c r="C242" s="62"/>
      <c r="D242" s="62"/>
      <c r="E242" s="62"/>
      <c r="F242" s="62"/>
      <c r="G242" s="62"/>
      <c r="H242" s="193"/>
      <c r="I242" s="62"/>
      <c r="J242" s="62"/>
      <c r="K242" s="62"/>
      <c r="L242" s="62"/>
      <c r="M242" s="62"/>
      <c r="N242" s="62"/>
      <c r="O242" s="62"/>
      <c r="P242" s="103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62"/>
      <c r="AX242" s="62"/>
      <c r="AY242" s="62"/>
      <c r="AZ242" s="62"/>
      <c r="BA242" s="62"/>
      <c r="BB242" s="62"/>
      <c r="BC242" s="62"/>
      <c r="BD242" s="62"/>
      <c r="BE242" s="62"/>
      <c r="BF242" s="62"/>
      <c r="BG242" s="62"/>
      <c r="BH242" s="62"/>
      <c r="BI242" s="62"/>
      <c r="BJ242" s="62"/>
      <c r="BK242" s="62"/>
      <c r="BL242" s="62"/>
      <c r="BM242" s="62"/>
      <c r="BN242" s="62"/>
      <c r="BO242" s="62"/>
      <c r="BP242" s="62"/>
      <c r="BQ242" s="62"/>
      <c r="BR242" s="62"/>
      <c r="BS242" s="62"/>
      <c r="BT242" s="62"/>
      <c r="BU242" s="62"/>
      <c r="BV242" s="62"/>
      <c r="BW242" s="62"/>
      <c r="BX242" s="62"/>
      <c r="BY242" s="62"/>
      <c r="BZ242" s="62"/>
      <c r="CA242" s="62"/>
      <c r="CB242" s="62"/>
      <c r="CC242" s="62"/>
      <c r="CD242" s="62"/>
      <c r="CE242" s="62"/>
      <c r="CF242" s="62"/>
      <c r="CG242" s="62"/>
      <c r="CH242" s="62"/>
      <c r="CI242" s="62"/>
      <c r="CJ242" s="62"/>
      <c r="CK242" s="62"/>
      <c r="CL242" s="62"/>
      <c r="CM242" s="62"/>
      <c r="CN242" s="62"/>
      <c r="CO242" s="62"/>
      <c r="CP242" s="62"/>
      <c r="CQ242" s="62"/>
      <c r="CR242" s="62"/>
      <c r="CS242" s="62"/>
      <c r="CT242" s="62"/>
      <c r="CU242" s="62"/>
      <c r="CV242" s="62"/>
      <c r="CW242" s="62"/>
      <c r="CX242" s="62"/>
      <c r="CY242" s="62"/>
      <c r="CZ242" s="62"/>
      <c r="DA242" s="62"/>
      <c r="DB242" s="62"/>
      <c r="DC242" s="62"/>
      <c r="DD242" s="62"/>
      <c r="DE242" s="62"/>
      <c r="DF242" s="62"/>
      <c r="DG242" s="62"/>
      <c r="DH242" s="62"/>
      <c r="DI242" s="62"/>
      <c r="DJ242" s="62"/>
      <c r="DK242" s="62"/>
      <c r="DL242" s="62"/>
      <c r="DM242" s="62"/>
      <c r="DN242" s="62"/>
      <c r="DO242" s="62"/>
      <c r="DP242" s="62"/>
      <c r="DQ242" s="62"/>
      <c r="DR242" s="62"/>
      <c r="DS242" s="62"/>
      <c r="DT242" s="62"/>
      <c r="DU242" s="62"/>
      <c r="DV242" s="62"/>
      <c r="DW242" s="62"/>
      <c r="DX242" s="62"/>
      <c r="DY242" s="62"/>
      <c r="DZ242" s="62"/>
      <c r="EA242" s="62"/>
      <c r="EB242" s="62"/>
      <c r="EC242" s="62"/>
      <c r="ED242" s="62"/>
      <c r="EE242" s="62"/>
    </row>
    <row r="243" ht="12.75" customHeight="1" spans="1:135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103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62"/>
      <c r="AX243" s="62"/>
      <c r="AY243" s="62"/>
      <c r="AZ243" s="62"/>
      <c r="BA243" s="62"/>
      <c r="BB243" s="62"/>
      <c r="BC243" s="62"/>
      <c r="BD243" s="62"/>
      <c r="BE243" s="62"/>
      <c r="BF243" s="62"/>
      <c r="BG243" s="62"/>
      <c r="BH243" s="62"/>
      <c r="BI243" s="62"/>
      <c r="BJ243" s="62"/>
      <c r="BK243" s="62"/>
      <c r="BL243" s="62"/>
      <c r="BM243" s="62"/>
      <c r="BN243" s="62"/>
      <c r="BO243" s="62"/>
      <c r="BP243" s="62"/>
      <c r="BQ243" s="62"/>
      <c r="BR243" s="62"/>
      <c r="BS243" s="62"/>
      <c r="BT243" s="62"/>
      <c r="BU243" s="62"/>
      <c r="BV243" s="62"/>
      <c r="BW243" s="62"/>
      <c r="BX243" s="62"/>
      <c r="BY243" s="62"/>
      <c r="BZ243" s="62"/>
      <c r="CA243" s="62"/>
      <c r="CB243" s="62"/>
      <c r="CC243" s="62"/>
      <c r="CD243" s="62"/>
      <c r="CE243" s="62"/>
      <c r="CF243" s="62"/>
      <c r="CG243" s="62"/>
      <c r="CH243" s="62"/>
      <c r="CI243" s="62"/>
      <c r="CJ243" s="62"/>
      <c r="CK243" s="62"/>
      <c r="CL243" s="62"/>
      <c r="CM243" s="62"/>
      <c r="CN243" s="62"/>
      <c r="CO243" s="62"/>
      <c r="CP243" s="62"/>
      <c r="CQ243" s="62"/>
      <c r="CR243" s="62"/>
      <c r="CS243" s="62"/>
      <c r="CT243" s="62"/>
      <c r="CU243" s="62"/>
      <c r="CV243" s="62"/>
      <c r="CW243" s="62"/>
      <c r="CX243" s="62"/>
      <c r="CY243" s="62"/>
      <c r="CZ243" s="62"/>
      <c r="DA243" s="62"/>
      <c r="DB243" s="62"/>
      <c r="DC243" s="62"/>
      <c r="DD243" s="62"/>
      <c r="DE243" s="62"/>
      <c r="DF243" s="62"/>
      <c r="DG243" s="62"/>
      <c r="DH243" s="62"/>
      <c r="DI243" s="62"/>
      <c r="DJ243" s="62"/>
      <c r="DK243" s="62"/>
      <c r="DL243" s="62"/>
      <c r="DM243" s="62"/>
      <c r="DN243" s="62"/>
      <c r="DO243" s="62"/>
      <c r="DP243" s="62"/>
      <c r="DQ243" s="62"/>
      <c r="DR243" s="62"/>
      <c r="DS243" s="62"/>
      <c r="DT243" s="62"/>
      <c r="DU243" s="62"/>
      <c r="DV243" s="62"/>
      <c r="DW243" s="62"/>
      <c r="DX243" s="62"/>
      <c r="DY243" s="62"/>
      <c r="DZ243" s="62"/>
      <c r="EA243" s="62"/>
      <c r="EB243" s="62"/>
      <c r="EC243" s="62"/>
      <c r="ED243" s="62"/>
      <c r="EE243" s="62"/>
    </row>
    <row r="244" ht="19.5" customHeight="1" spans="1:135">
      <c r="A244" s="63" t="s">
        <v>628</v>
      </c>
      <c r="B244" s="64" t="s">
        <v>212</v>
      </c>
      <c r="C244" s="64" t="s">
        <v>881</v>
      </c>
      <c r="D244" s="63" t="s">
        <v>882</v>
      </c>
      <c r="E244" s="63" t="s">
        <v>883</v>
      </c>
      <c r="F244" s="63" t="s">
        <v>724</v>
      </c>
      <c r="G244" s="63" t="s">
        <v>725</v>
      </c>
      <c r="H244" s="63" t="s">
        <v>726</v>
      </c>
      <c r="I244" s="63" t="s">
        <v>884</v>
      </c>
      <c r="J244" s="63" t="s">
        <v>728</v>
      </c>
      <c r="K244" s="63" t="s">
        <v>729</v>
      </c>
      <c r="L244" s="63" t="s">
        <v>730</v>
      </c>
      <c r="M244" s="63" t="s">
        <v>731</v>
      </c>
      <c r="N244" s="63" t="s">
        <v>732</v>
      </c>
      <c r="O244" s="63" t="s">
        <v>733</v>
      </c>
      <c r="P244" s="63" t="s">
        <v>6</v>
      </c>
      <c r="Q244" s="142" t="s">
        <v>851</v>
      </c>
      <c r="R244" s="149" t="s">
        <v>852</v>
      </c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62"/>
      <c r="AP244" s="62"/>
      <c r="AQ244" s="62"/>
      <c r="AR244" s="62"/>
      <c r="AS244" s="62"/>
      <c r="AT244" s="62"/>
      <c r="AU244" s="62"/>
      <c r="AV244" s="62"/>
      <c r="AW244" s="62"/>
      <c r="AX244" s="62"/>
      <c r="AY244" s="62"/>
      <c r="AZ244" s="62"/>
      <c r="BA244" s="62"/>
      <c r="BB244" s="62"/>
      <c r="BC244" s="62"/>
      <c r="BD244" s="62"/>
      <c r="BE244" s="62"/>
      <c r="BF244" s="62"/>
      <c r="BG244" s="62"/>
      <c r="BH244" s="62"/>
      <c r="BI244" s="62"/>
      <c r="BJ244" s="62"/>
      <c r="BK244" s="62"/>
      <c r="BL244" s="62"/>
      <c r="BM244" s="62"/>
      <c r="BN244" s="62"/>
      <c r="BO244" s="62"/>
      <c r="BP244" s="62"/>
      <c r="BQ244" s="62"/>
      <c r="BR244" s="62"/>
      <c r="BS244" s="62"/>
      <c r="BT244" s="62"/>
      <c r="BU244" s="62"/>
      <c r="BV244" s="62"/>
      <c r="BW244" s="62"/>
      <c r="BX244" s="62"/>
      <c r="BY244" s="62"/>
      <c r="BZ244" s="62"/>
      <c r="CA244" s="62"/>
      <c r="CB244" s="62"/>
      <c r="CC244" s="62"/>
      <c r="CD244" s="62"/>
      <c r="CE244" s="62"/>
      <c r="CF244" s="62"/>
      <c r="CG244" s="62"/>
      <c r="CH244" s="62"/>
      <c r="CI244" s="62"/>
      <c r="CJ244" s="62"/>
      <c r="CK244" s="62"/>
      <c r="CL244" s="62"/>
      <c r="CM244" s="62"/>
      <c r="CN244" s="62"/>
      <c r="CO244" s="62"/>
      <c r="CP244" s="62"/>
      <c r="CQ244" s="62"/>
      <c r="CR244" s="62"/>
      <c r="CS244" s="62"/>
      <c r="CT244" s="62"/>
      <c r="CU244" s="62"/>
      <c r="CV244" s="62"/>
      <c r="CW244" s="62"/>
      <c r="CX244" s="62"/>
      <c r="CY244" s="62"/>
      <c r="CZ244" s="62"/>
      <c r="DA244" s="62"/>
      <c r="DB244" s="62"/>
      <c r="DC244" s="62"/>
      <c r="DD244" s="62"/>
      <c r="DE244" s="62"/>
      <c r="DF244" s="62"/>
      <c r="DG244" s="62"/>
      <c r="DH244" s="62"/>
      <c r="DI244" s="62"/>
      <c r="DJ244" s="62"/>
      <c r="DK244" s="62"/>
      <c r="DL244" s="62"/>
      <c r="DM244" s="62"/>
      <c r="DN244" s="62"/>
      <c r="DO244" s="62"/>
      <c r="DP244" s="62"/>
      <c r="DQ244" s="62"/>
      <c r="DR244" s="62"/>
      <c r="DS244" s="62"/>
      <c r="DT244" s="62"/>
      <c r="DU244" s="62"/>
      <c r="DV244" s="62"/>
      <c r="DW244" s="62"/>
      <c r="DX244" s="62"/>
      <c r="DY244" s="62"/>
      <c r="DZ244" s="62"/>
      <c r="EA244" s="62"/>
      <c r="EB244" s="62"/>
      <c r="EC244" s="62"/>
      <c r="ED244" s="62"/>
      <c r="EE244" s="62"/>
    </row>
    <row r="245" ht="27" customHeight="1" spans="1:135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103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62"/>
      <c r="AX245" s="62"/>
      <c r="AY245" s="62"/>
      <c r="AZ245" s="62"/>
      <c r="BA245" s="62"/>
      <c r="BB245" s="62"/>
      <c r="BC245" s="62"/>
      <c r="BD245" s="62"/>
      <c r="BE245" s="62"/>
      <c r="BF245" s="62"/>
      <c r="BG245" s="62"/>
      <c r="BH245" s="62"/>
      <c r="BI245" s="62"/>
      <c r="BJ245" s="62"/>
      <c r="BK245" s="62"/>
      <c r="BL245" s="62"/>
      <c r="BM245" s="62"/>
      <c r="BN245" s="62"/>
      <c r="BO245" s="62"/>
      <c r="BP245" s="62"/>
      <c r="BQ245" s="62"/>
      <c r="BR245" s="62"/>
      <c r="BS245" s="62"/>
      <c r="BT245" s="62"/>
      <c r="BU245" s="62"/>
      <c r="BV245" s="62"/>
      <c r="BW245" s="62"/>
      <c r="BX245" s="62"/>
      <c r="BY245" s="62"/>
      <c r="BZ245" s="62"/>
      <c r="CA245" s="62"/>
      <c r="CB245" s="62"/>
      <c r="CC245" s="62"/>
      <c r="CD245" s="62"/>
      <c r="CE245" s="62"/>
      <c r="CF245" s="62"/>
      <c r="CG245" s="62"/>
      <c r="CH245" s="62"/>
      <c r="CI245" s="62"/>
      <c r="CJ245" s="62"/>
      <c r="CK245" s="62"/>
      <c r="CL245" s="62"/>
      <c r="CM245" s="62"/>
      <c r="CN245" s="62"/>
      <c r="CO245" s="62"/>
      <c r="CP245" s="62"/>
      <c r="CQ245" s="62"/>
      <c r="CR245" s="62"/>
      <c r="CS245" s="62"/>
      <c r="CT245" s="62"/>
      <c r="CU245" s="62"/>
      <c r="CV245" s="62"/>
      <c r="CW245" s="62"/>
      <c r="CX245" s="62"/>
      <c r="CY245" s="62"/>
      <c r="CZ245" s="62"/>
      <c r="DA245" s="62"/>
      <c r="DB245" s="62"/>
      <c r="DC245" s="62"/>
      <c r="DD245" s="62"/>
      <c r="DE245" s="62"/>
      <c r="DF245" s="62"/>
      <c r="DG245" s="62"/>
      <c r="DH245" s="62"/>
      <c r="DI245" s="62"/>
      <c r="DJ245" s="62"/>
      <c r="DK245" s="62"/>
      <c r="DL245" s="62"/>
      <c r="DM245" s="62"/>
      <c r="DN245" s="62"/>
      <c r="DO245" s="62"/>
      <c r="DP245" s="62"/>
      <c r="DQ245" s="62"/>
      <c r="DR245" s="62"/>
      <c r="DS245" s="62"/>
      <c r="DT245" s="62"/>
      <c r="DU245" s="62"/>
      <c r="DV245" s="62"/>
      <c r="DW245" s="62"/>
      <c r="DX245" s="62"/>
      <c r="DY245" s="62"/>
      <c r="DZ245" s="62"/>
      <c r="EA245" s="62"/>
      <c r="EB245" s="62"/>
      <c r="EC245" s="62"/>
      <c r="ED245" s="62"/>
      <c r="EE245" s="62"/>
    </row>
    <row r="246" ht="19.5" customHeight="1" spans="1:135">
      <c r="A246" s="65">
        <v>1</v>
      </c>
      <c r="B246" s="66" t="s">
        <v>640</v>
      </c>
      <c r="C246" s="102">
        <v>52.87</v>
      </c>
      <c r="D246" s="67">
        <f t="shared" ref="D246:O246" si="91">SUM(BA41:BL41)</f>
        <v>48.073</v>
      </c>
      <c r="E246" s="67">
        <f t="shared" si="91"/>
        <v>49.191</v>
      </c>
      <c r="F246" s="67">
        <f t="shared" si="91"/>
        <v>48.94823464646</v>
      </c>
      <c r="G246" s="67">
        <f t="shared" si="91"/>
        <v>49.05623464646</v>
      </c>
      <c r="H246" s="67">
        <f t="shared" si="91"/>
        <v>49.57423464646</v>
      </c>
      <c r="I246" s="67">
        <f t="shared" si="91"/>
        <v>49.31923464646</v>
      </c>
      <c r="J246" s="67">
        <f t="shared" si="91"/>
        <v>49.52823464646</v>
      </c>
      <c r="K246" s="67">
        <f t="shared" si="91"/>
        <v>49.70123464646</v>
      </c>
      <c r="L246" s="67">
        <f t="shared" si="91"/>
        <v>49.59223464646</v>
      </c>
      <c r="M246" s="67">
        <f t="shared" si="91"/>
        <v>49.54323464646</v>
      </c>
      <c r="N246" s="67">
        <f t="shared" si="91"/>
        <v>49.73223464646</v>
      </c>
      <c r="O246" s="67">
        <f t="shared" si="91"/>
        <v>49.79023464646</v>
      </c>
      <c r="P246" s="130"/>
      <c r="Q246" s="79">
        <f t="shared" ref="Q246:Q251" si="92">M246-M233</f>
        <v>1.20923464646</v>
      </c>
      <c r="R246" s="79">
        <f t="shared" ref="R246:R251" si="93">M246-L246</f>
        <v>-0.0490000000000066</v>
      </c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62"/>
      <c r="AX246" s="62"/>
      <c r="AY246" s="62"/>
      <c r="AZ246" s="62"/>
      <c r="BA246" s="62"/>
      <c r="BB246" s="62"/>
      <c r="BC246" s="62"/>
      <c r="BD246" s="62"/>
      <c r="BE246" s="62"/>
      <c r="BF246" s="62"/>
      <c r="BG246" s="62"/>
      <c r="BH246" s="62"/>
      <c r="BI246" s="62"/>
      <c r="BJ246" s="62"/>
      <c r="BK246" s="62"/>
      <c r="BL246" s="62"/>
      <c r="BM246" s="62"/>
      <c r="BN246" s="62"/>
      <c r="BO246" s="62"/>
      <c r="BP246" s="62"/>
      <c r="BQ246" s="62"/>
      <c r="BR246" s="62"/>
      <c r="BS246" s="62"/>
      <c r="BT246" s="62"/>
      <c r="BU246" s="62"/>
      <c r="BV246" s="62"/>
      <c r="BW246" s="62"/>
      <c r="BX246" s="62"/>
      <c r="BY246" s="62"/>
      <c r="BZ246" s="62"/>
      <c r="CA246" s="62"/>
      <c r="CB246" s="62"/>
      <c r="CC246" s="62"/>
      <c r="CD246" s="62"/>
      <c r="CE246" s="62"/>
      <c r="CF246" s="62"/>
      <c r="CG246" s="62"/>
      <c r="CH246" s="62"/>
      <c r="CI246" s="62"/>
      <c r="CJ246" s="62"/>
      <c r="CK246" s="62"/>
      <c r="CL246" s="62"/>
      <c r="CM246" s="62"/>
      <c r="CN246" s="62"/>
      <c r="CO246" s="62"/>
      <c r="CP246" s="62"/>
      <c r="CQ246" s="62"/>
      <c r="CR246" s="62"/>
      <c r="CS246" s="62"/>
      <c r="CT246" s="62"/>
      <c r="CU246" s="62"/>
      <c r="CV246" s="62"/>
      <c r="CW246" s="62"/>
      <c r="CX246" s="62"/>
      <c r="CY246" s="62"/>
      <c r="CZ246" s="62"/>
      <c r="DA246" s="62"/>
      <c r="DB246" s="62"/>
      <c r="DC246" s="62"/>
      <c r="DD246" s="62"/>
      <c r="DE246" s="62"/>
      <c r="DF246" s="62"/>
      <c r="DG246" s="62"/>
      <c r="DH246" s="62"/>
      <c r="DI246" s="62"/>
      <c r="DJ246" s="62"/>
      <c r="DK246" s="62"/>
      <c r="DL246" s="62"/>
      <c r="DM246" s="62"/>
      <c r="DN246" s="62"/>
      <c r="DO246" s="62"/>
      <c r="DP246" s="62"/>
      <c r="DQ246" s="62"/>
      <c r="DR246" s="62"/>
      <c r="DS246" s="62"/>
      <c r="DT246" s="62"/>
      <c r="DU246" s="62"/>
      <c r="DV246" s="62"/>
      <c r="DW246" s="62"/>
      <c r="DX246" s="62"/>
      <c r="DY246" s="62"/>
      <c r="DZ246" s="62"/>
      <c r="EA246" s="62"/>
      <c r="EB246" s="62"/>
      <c r="EC246" s="62"/>
      <c r="ED246" s="62"/>
      <c r="EE246" s="62"/>
    </row>
    <row r="247" ht="19.5" customHeight="1" spans="1:135">
      <c r="A247" s="65">
        <v>2</v>
      </c>
      <c r="B247" s="66" t="s">
        <v>648</v>
      </c>
      <c r="C247" s="102">
        <v>32.43</v>
      </c>
      <c r="D247" s="67">
        <f t="shared" ref="D247:O247" si="94">SUM(BA42:BL42)</f>
        <v>29.49</v>
      </c>
      <c r="E247" s="67">
        <f t="shared" si="94"/>
        <v>30.636</v>
      </c>
      <c r="F247" s="67">
        <f t="shared" si="94"/>
        <v>30.258402852025</v>
      </c>
      <c r="G247" s="67">
        <f t="shared" si="94"/>
        <v>30.435402852025</v>
      </c>
      <c r="H247" s="67">
        <f t="shared" si="94"/>
        <v>30.807402852025</v>
      </c>
      <c r="I247" s="67">
        <f t="shared" si="94"/>
        <v>30.750402852025</v>
      </c>
      <c r="J247" s="67">
        <f t="shared" si="94"/>
        <v>31.132402852025</v>
      </c>
      <c r="K247" s="67">
        <f t="shared" si="94"/>
        <v>31.392402852025</v>
      </c>
      <c r="L247" s="67">
        <f t="shared" si="94"/>
        <v>31.307402852025</v>
      </c>
      <c r="M247" s="67">
        <f t="shared" si="94"/>
        <v>31.370402852025</v>
      </c>
      <c r="N247" s="67">
        <f t="shared" si="94"/>
        <v>31.374402852025</v>
      </c>
      <c r="O247" s="67">
        <f t="shared" si="94"/>
        <v>31.358402852025</v>
      </c>
      <c r="P247" s="130"/>
      <c r="Q247" s="79">
        <f t="shared" si="92"/>
        <v>1.974402852025</v>
      </c>
      <c r="R247" s="79">
        <f t="shared" si="93"/>
        <v>0.0629999999999988</v>
      </c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2"/>
      <c r="AS247" s="62"/>
      <c r="AT247" s="62"/>
      <c r="AU247" s="62"/>
      <c r="AV247" s="62"/>
      <c r="AW247" s="62"/>
      <c r="AX247" s="62"/>
      <c r="AY247" s="62"/>
      <c r="AZ247" s="62"/>
      <c r="BA247" s="62"/>
      <c r="BB247" s="62"/>
      <c r="BC247" s="62"/>
      <c r="BD247" s="62"/>
      <c r="BE247" s="62"/>
      <c r="BF247" s="62"/>
      <c r="BG247" s="62"/>
      <c r="BH247" s="62"/>
      <c r="BI247" s="62"/>
      <c r="BJ247" s="62"/>
      <c r="BK247" s="62"/>
      <c r="BL247" s="62"/>
      <c r="BM247" s="62"/>
      <c r="BN247" s="62"/>
      <c r="BO247" s="62"/>
      <c r="BP247" s="62"/>
      <c r="BQ247" s="62"/>
      <c r="BR247" s="62"/>
      <c r="BS247" s="62"/>
      <c r="BT247" s="62"/>
      <c r="BU247" s="62"/>
      <c r="BV247" s="62"/>
      <c r="BW247" s="62"/>
      <c r="BX247" s="62"/>
      <c r="BY247" s="62"/>
      <c r="BZ247" s="62"/>
      <c r="CA247" s="62"/>
      <c r="CB247" s="62"/>
      <c r="CC247" s="62"/>
      <c r="CD247" s="62"/>
      <c r="CE247" s="62"/>
      <c r="CF247" s="62"/>
      <c r="CG247" s="62"/>
      <c r="CH247" s="62"/>
      <c r="CI247" s="62"/>
      <c r="CJ247" s="62"/>
      <c r="CK247" s="62"/>
      <c r="CL247" s="62"/>
      <c r="CM247" s="62"/>
      <c r="CN247" s="62"/>
      <c r="CO247" s="62"/>
      <c r="CP247" s="62"/>
      <c r="CQ247" s="62"/>
      <c r="CR247" s="62"/>
      <c r="CS247" s="62"/>
      <c r="CT247" s="62"/>
      <c r="CU247" s="62"/>
      <c r="CV247" s="62"/>
      <c r="CW247" s="62"/>
      <c r="CX247" s="62"/>
      <c r="CY247" s="62"/>
      <c r="CZ247" s="62"/>
      <c r="DA247" s="62"/>
      <c r="DB247" s="62"/>
      <c r="DC247" s="62"/>
      <c r="DD247" s="62"/>
      <c r="DE247" s="62"/>
      <c r="DF247" s="62"/>
      <c r="DG247" s="62"/>
      <c r="DH247" s="62"/>
      <c r="DI247" s="62"/>
      <c r="DJ247" s="62"/>
      <c r="DK247" s="62"/>
      <c r="DL247" s="62"/>
      <c r="DM247" s="62"/>
      <c r="DN247" s="62"/>
      <c r="DO247" s="62"/>
      <c r="DP247" s="62"/>
      <c r="DQ247" s="62"/>
      <c r="DR247" s="62"/>
      <c r="DS247" s="62"/>
      <c r="DT247" s="62"/>
      <c r="DU247" s="62"/>
      <c r="DV247" s="62"/>
      <c r="DW247" s="62"/>
      <c r="DX247" s="62"/>
      <c r="DY247" s="62"/>
      <c r="DZ247" s="62"/>
      <c r="EA247" s="62"/>
      <c r="EB247" s="62"/>
      <c r="EC247" s="62"/>
      <c r="ED247" s="62"/>
      <c r="EE247" s="62"/>
    </row>
    <row r="248" ht="19.5" customHeight="1" spans="1:135">
      <c r="A248" s="65">
        <v>3</v>
      </c>
      <c r="B248" s="66" t="s">
        <v>644</v>
      </c>
      <c r="C248" s="102">
        <v>25.62</v>
      </c>
      <c r="D248" s="67">
        <f t="shared" ref="D248:O248" si="95">SUM(BA43:BL43)</f>
        <v>23.295</v>
      </c>
      <c r="E248" s="67">
        <f t="shared" si="95"/>
        <v>24.043</v>
      </c>
      <c r="F248" s="67">
        <f t="shared" si="95"/>
        <v>23.93357387018</v>
      </c>
      <c r="G248" s="67">
        <f t="shared" si="95"/>
        <v>23.94057387018</v>
      </c>
      <c r="H248" s="67">
        <f t="shared" si="95"/>
        <v>24.07257387018</v>
      </c>
      <c r="I248" s="67">
        <f t="shared" si="95"/>
        <v>24.01157387018</v>
      </c>
      <c r="J248" s="67">
        <f t="shared" si="95"/>
        <v>24.38457387018</v>
      </c>
      <c r="K248" s="67">
        <f t="shared" si="95"/>
        <v>24.83257387018</v>
      </c>
      <c r="L248" s="67">
        <f t="shared" si="95"/>
        <v>25.18557387018</v>
      </c>
      <c r="M248" s="67">
        <f t="shared" si="95"/>
        <v>25.54957387018</v>
      </c>
      <c r="N248" s="67">
        <f t="shared" si="95"/>
        <v>25.57057387018</v>
      </c>
      <c r="O248" s="67">
        <f t="shared" si="95"/>
        <v>25.45557387018</v>
      </c>
      <c r="P248" s="130"/>
      <c r="Q248" s="79">
        <f t="shared" si="92"/>
        <v>3.07657387018001</v>
      </c>
      <c r="R248" s="79">
        <f t="shared" si="93"/>
        <v>0.364000000000001</v>
      </c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62"/>
      <c r="AP248" s="62"/>
      <c r="AQ248" s="62"/>
      <c r="AR248" s="62"/>
      <c r="AS248" s="62"/>
      <c r="AT248" s="62"/>
      <c r="AU248" s="62"/>
      <c r="AV248" s="62"/>
      <c r="AW248" s="62"/>
      <c r="AX248" s="62"/>
      <c r="AY248" s="62"/>
      <c r="AZ248" s="62"/>
      <c r="BA248" s="62"/>
      <c r="BB248" s="62"/>
      <c r="BC248" s="62"/>
      <c r="BD248" s="62"/>
      <c r="BE248" s="62"/>
      <c r="BF248" s="62"/>
      <c r="BG248" s="62"/>
      <c r="BH248" s="62"/>
      <c r="BI248" s="62"/>
      <c r="BJ248" s="62"/>
      <c r="BK248" s="62"/>
      <c r="BL248" s="62"/>
      <c r="BM248" s="62"/>
      <c r="BN248" s="62"/>
      <c r="BO248" s="62"/>
      <c r="BP248" s="62"/>
      <c r="BQ248" s="62"/>
      <c r="BR248" s="62"/>
      <c r="BS248" s="62"/>
      <c r="BT248" s="62"/>
      <c r="BU248" s="62"/>
      <c r="BV248" s="62"/>
      <c r="BW248" s="62"/>
      <c r="BX248" s="62"/>
      <c r="BY248" s="62"/>
      <c r="BZ248" s="62"/>
      <c r="CA248" s="62"/>
      <c r="CB248" s="62"/>
      <c r="CC248" s="62"/>
      <c r="CD248" s="62"/>
      <c r="CE248" s="62"/>
      <c r="CF248" s="62"/>
      <c r="CG248" s="62"/>
      <c r="CH248" s="62"/>
      <c r="CI248" s="62"/>
      <c r="CJ248" s="62"/>
      <c r="CK248" s="62"/>
      <c r="CL248" s="62"/>
      <c r="CM248" s="62"/>
      <c r="CN248" s="62"/>
      <c r="CO248" s="62"/>
      <c r="CP248" s="62"/>
      <c r="CQ248" s="62"/>
      <c r="CR248" s="62"/>
      <c r="CS248" s="62"/>
      <c r="CT248" s="62"/>
      <c r="CU248" s="62"/>
      <c r="CV248" s="62"/>
      <c r="CW248" s="62"/>
      <c r="CX248" s="62"/>
      <c r="CY248" s="62"/>
      <c r="CZ248" s="62"/>
      <c r="DA248" s="62"/>
      <c r="DB248" s="62"/>
      <c r="DC248" s="62"/>
      <c r="DD248" s="62"/>
      <c r="DE248" s="62"/>
      <c r="DF248" s="62"/>
      <c r="DG248" s="62"/>
      <c r="DH248" s="62"/>
      <c r="DI248" s="62"/>
      <c r="DJ248" s="62"/>
      <c r="DK248" s="62"/>
      <c r="DL248" s="62"/>
      <c r="DM248" s="62"/>
      <c r="DN248" s="62"/>
      <c r="DO248" s="62"/>
      <c r="DP248" s="62"/>
      <c r="DQ248" s="62"/>
      <c r="DR248" s="62"/>
      <c r="DS248" s="62"/>
      <c r="DT248" s="62"/>
      <c r="DU248" s="62"/>
      <c r="DV248" s="62"/>
      <c r="DW248" s="62"/>
      <c r="DX248" s="62"/>
      <c r="DY248" s="62"/>
      <c r="DZ248" s="62"/>
      <c r="EA248" s="62"/>
      <c r="EB248" s="62"/>
      <c r="EC248" s="62"/>
      <c r="ED248" s="62"/>
      <c r="EE248" s="62"/>
    </row>
    <row r="249" ht="19.5" customHeight="1" spans="1:135">
      <c r="A249" s="65">
        <v>4</v>
      </c>
      <c r="B249" s="66" t="s">
        <v>646</v>
      </c>
      <c r="C249" s="102">
        <v>55.2</v>
      </c>
      <c r="D249" s="67">
        <f t="shared" ref="D249:O249" si="96">SUM(BA44:BL44)</f>
        <v>50.195</v>
      </c>
      <c r="E249" s="67">
        <f t="shared" si="96"/>
        <v>52.067</v>
      </c>
      <c r="F249" s="67">
        <f t="shared" si="96"/>
        <v>51.19286788756</v>
      </c>
      <c r="G249" s="67">
        <f t="shared" si="96"/>
        <v>50.75286788756</v>
      </c>
      <c r="H249" s="67">
        <f t="shared" si="96"/>
        <v>50.90186788756</v>
      </c>
      <c r="I249" s="67">
        <f t="shared" si="96"/>
        <v>50.88086788756</v>
      </c>
      <c r="J249" s="67">
        <f t="shared" si="96"/>
        <v>50.59586788756</v>
      </c>
      <c r="K249" s="67">
        <f t="shared" si="96"/>
        <v>50.91086788756</v>
      </c>
      <c r="L249" s="67">
        <f t="shared" si="96"/>
        <v>50.77986788756</v>
      </c>
      <c r="M249" s="67">
        <f t="shared" si="96"/>
        <v>50.83986788756</v>
      </c>
      <c r="N249" s="67">
        <f t="shared" si="96"/>
        <v>50.94886788756</v>
      </c>
      <c r="O249" s="67">
        <f t="shared" si="96"/>
        <v>51.07686788756</v>
      </c>
      <c r="P249" s="130"/>
      <c r="Q249" s="79">
        <f t="shared" si="92"/>
        <v>-0.373132112440011</v>
      </c>
      <c r="R249" s="79">
        <f t="shared" si="93"/>
        <v>0.0599999999999952</v>
      </c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  <c r="AO249" s="62"/>
      <c r="AP249" s="62"/>
      <c r="AQ249" s="62"/>
      <c r="AR249" s="62"/>
      <c r="AS249" s="62"/>
      <c r="AT249" s="62"/>
      <c r="AU249" s="62"/>
      <c r="AV249" s="62"/>
      <c r="AW249" s="62"/>
      <c r="AX249" s="62"/>
      <c r="AY249" s="62"/>
      <c r="AZ249" s="62"/>
      <c r="BA249" s="62"/>
      <c r="BB249" s="62"/>
      <c r="BC249" s="62"/>
      <c r="BD249" s="62"/>
      <c r="BE249" s="62"/>
      <c r="BF249" s="62"/>
      <c r="BG249" s="62"/>
      <c r="BH249" s="62"/>
      <c r="BI249" s="62"/>
      <c r="BJ249" s="62"/>
      <c r="BK249" s="62"/>
      <c r="BL249" s="62"/>
      <c r="BM249" s="62"/>
      <c r="BN249" s="62"/>
      <c r="BO249" s="62"/>
      <c r="BP249" s="62"/>
      <c r="BQ249" s="62"/>
      <c r="BR249" s="62"/>
      <c r="BS249" s="62"/>
      <c r="BT249" s="62"/>
      <c r="BU249" s="62"/>
      <c r="BV249" s="62"/>
      <c r="BW249" s="62"/>
      <c r="BX249" s="62"/>
      <c r="BY249" s="62"/>
      <c r="BZ249" s="62"/>
      <c r="CA249" s="62"/>
      <c r="CB249" s="62"/>
      <c r="CC249" s="62"/>
      <c r="CD249" s="62"/>
      <c r="CE249" s="62"/>
      <c r="CF249" s="62"/>
      <c r="CG249" s="62"/>
      <c r="CH249" s="62"/>
      <c r="CI249" s="62"/>
      <c r="CJ249" s="62"/>
      <c r="CK249" s="62"/>
      <c r="CL249" s="62"/>
      <c r="CM249" s="62"/>
      <c r="CN249" s="62"/>
      <c r="CO249" s="62"/>
      <c r="CP249" s="62"/>
      <c r="CQ249" s="62"/>
      <c r="CR249" s="62"/>
      <c r="CS249" s="62"/>
      <c r="CT249" s="62"/>
      <c r="CU249" s="62"/>
      <c r="CV249" s="62"/>
      <c r="CW249" s="62"/>
      <c r="CX249" s="62"/>
      <c r="CY249" s="62"/>
      <c r="CZ249" s="62"/>
      <c r="DA249" s="62"/>
      <c r="DB249" s="62"/>
      <c r="DC249" s="62"/>
      <c r="DD249" s="62"/>
      <c r="DE249" s="62"/>
      <c r="DF249" s="62"/>
      <c r="DG249" s="62"/>
      <c r="DH249" s="62"/>
      <c r="DI249" s="62"/>
      <c r="DJ249" s="62"/>
      <c r="DK249" s="62"/>
      <c r="DL249" s="62"/>
      <c r="DM249" s="62"/>
      <c r="DN249" s="62"/>
      <c r="DO249" s="62"/>
      <c r="DP249" s="62"/>
      <c r="DQ249" s="62"/>
      <c r="DR249" s="62"/>
      <c r="DS249" s="62"/>
      <c r="DT249" s="62"/>
      <c r="DU249" s="62"/>
      <c r="DV249" s="62"/>
      <c r="DW249" s="62"/>
      <c r="DX249" s="62"/>
      <c r="DY249" s="62"/>
      <c r="DZ249" s="62"/>
      <c r="EA249" s="62"/>
      <c r="EB249" s="62"/>
      <c r="EC249" s="62"/>
      <c r="ED249" s="62"/>
      <c r="EE249" s="62"/>
    </row>
    <row r="250" ht="19.5" customHeight="1" spans="1:135">
      <c r="A250" s="65">
        <v>5</v>
      </c>
      <c r="B250" s="66" t="s">
        <v>642</v>
      </c>
      <c r="C250" s="102">
        <v>68.36</v>
      </c>
      <c r="D250" s="67">
        <f t="shared" ref="D250:O250" si="97">SUM(BA46:BL46)</f>
        <v>62.159</v>
      </c>
      <c r="E250" s="67">
        <f t="shared" si="97"/>
        <v>63.92</v>
      </c>
      <c r="F250" s="67">
        <f t="shared" si="97"/>
        <v>64.1167999028</v>
      </c>
      <c r="G250" s="67">
        <f t="shared" si="97"/>
        <v>64.5447999028</v>
      </c>
      <c r="H250" s="67">
        <f t="shared" si="97"/>
        <v>65.0947999028</v>
      </c>
      <c r="I250" s="67">
        <f t="shared" si="97"/>
        <v>64.8407999028</v>
      </c>
      <c r="J250" s="67">
        <f t="shared" si="97"/>
        <v>65.4367999028</v>
      </c>
      <c r="K250" s="67">
        <f t="shared" si="97"/>
        <v>66.1727999028</v>
      </c>
      <c r="L250" s="67">
        <f t="shared" si="97"/>
        <v>66.4077999028</v>
      </c>
      <c r="M250" s="67">
        <f t="shared" si="97"/>
        <v>66.6527999028</v>
      </c>
      <c r="N250" s="67">
        <f t="shared" si="97"/>
        <v>67.0077999028</v>
      </c>
      <c r="O250" s="67">
        <f t="shared" si="97"/>
        <v>66.6397999028</v>
      </c>
      <c r="P250" s="130"/>
      <c r="Q250" s="79">
        <f t="shared" si="92"/>
        <v>5.5787999028</v>
      </c>
      <c r="R250" s="79">
        <f t="shared" si="93"/>
        <v>0.24499999999999</v>
      </c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  <c r="AR250" s="62"/>
      <c r="AS250" s="62"/>
      <c r="AT250" s="62"/>
      <c r="AU250" s="62"/>
      <c r="AV250" s="62"/>
      <c r="AW250" s="62"/>
      <c r="AX250" s="62"/>
      <c r="AY250" s="62"/>
      <c r="AZ250" s="62"/>
      <c r="BA250" s="62"/>
      <c r="BB250" s="62"/>
      <c r="BC250" s="62"/>
      <c r="BD250" s="62"/>
      <c r="BE250" s="62"/>
      <c r="BF250" s="62"/>
      <c r="BG250" s="62"/>
      <c r="BH250" s="62"/>
      <c r="BI250" s="62"/>
      <c r="BJ250" s="62"/>
      <c r="BK250" s="62"/>
      <c r="BL250" s="62"/>
      <c r="BM250" s="62"/>
      <c r="BN250" s="62"/>
      <c r="BO250" s="62"/>
      <c r="BP250" s="62"/>
      <c r="BQ250" s="62"/>
      <c r="BR250" s="62"/>
      <c r="BS250" s="62"/>
      <c r="BT250" s="62"/>
      <c r="BU250" s="62"/>
      <c r="BV250" s="62"/>
      <c r="BW250" s="62"/>
      <c r="BX250" s="62"/>
      <c r="BY250" s="62"/>
      <c r="BZ250" s="62"/>
      <c r="CA250" s="62"/>
      <c r="CB250" s="62"/>
      <c r="CC250" s="62"/>
      <c r="CD250" s="62"/>
      <c r="CE250" s="62"/>
      <c r="CF250" s="62"/>
      <c r="CG250" s="62"/>
      <c r="CH250" s="62"/>
      <c r="CI250" s="62"/>
      <c r="CJ250" s="62"/>
      <c r="CK250" s="62"/>
      <c r="CL250" s="62"/>
      <c r="CM250" s="62"/>
      <c r="CN250" s="62"/>
      <c r="CO250" s="62"/>
      <c r="CP250" s="62"/>
      <c r="CQ250" s="62"/>
      <c r="CR250" s="62"/>
      <c r="CS250" s="62"/>
      <c r="CT250" s="62"/>
      <c r="CU250" s="62"/>
      <c r="CV250" s="62"/>
      <c r="CW250" s="62"/>
      <c r="CX250" s="62"/>
      <c r="CY250" s="62"/>
      <c r="CZ250" s="62"/>
      <c r="DA250" s="62"/>
      <c r="DB250" s="62"/>
      <c r="DC250" s="62"/>
      <c r="DD250" s="62"/>
      <c r="DE250" s="62"/>
      <c r="DF250" s="62"/>
      <c r="DG250" s="62"/>
      <c r="DH250" s="62"/>
      <c r="DI250" s="62"/>
      <c r="DJ250" s="62"/>
      <c r="DK250" s="62"/>
      <c r="DL250" s="62"/>
      <c r="DM250" s="62"/>
      <c r="DN250" s="62"/>
      <c r="DO250" s="62"/>
      <c r="DP250" s="62"/>
      <c r="DQ250" s="62"/>
      <c r="DR250" s="62"/>
      <c r="DS250" s="62"/>
      <c r="DT250" s="62"/>
      <c r="DU250" s="62"/>
      <c r="DV250" s="62"/>
      <c r="DW250" s="62"/>
      <c r="DX250" s="62"/>
      <c r="DY250" s="62"/>
      <c r="DZ250" s="62"/>
      <c r="EA250" s="62"/>
      <c r="EB250" s="62"/>
      <c r="EC250" s="62"/>
      <c r="ED250" s="62"/>
      <c r="EE250" s="62"/>
    </row>
    <row r="251" ht="19.5" customHeight="1" spans="1:135">
      <c r="A251" s="74" t="s">
        <v>19</v>
      </c>
      <c r="B251" s="35"/>
      <c r="C251" s="71">
        <f t="shared" ref="C251:P251" si="98">SUM(C246:C250)</f>
        <v>234.48</v>
      </c>
      <c r="D251" s="71">
        <f t="shared" si="98"/>
        <v>213.212</v>
      </c>
      <c r="E251" s="197">
        <f t="shared" si="98"/>
        <v>219.857</v>
      </c>
      <c r="F251" s="133">
        <f t="shared" si="98"/>
        <v>218.449879159025</v>
      </c>
      <c r="G251" s="133">
        <f t="shared" si="98"/>
        <v>218.729879159025</v>
      </c>
      <c r="H251" s="133">
        <f t="shared" si="98"/>
        <v>220.450879159025</v>
      </c>
      <c r="I251" s="133">
        <f t="shared" si="98"/>
        <v>219.802879159025</v>
      </c>
      <c r="J251" s="133">
        <f t="shared" si="98"/>
        <v>221.077879159025</v>
      </c>
      <c r="K251" s="133">
        <f t="shared" si="98"/>
        <v>223.009879159025</v>
      </c>
      <c r="L251" s="133">
        <f t="shared" si="98"/>
        <v>223.272879159025</v>
      </c>
      <c r="M251" s="133">
        <f t="shared" si="98"/>
        <v>223.955879159025</v>
      </c>
      <c r="N251" s="133">
        <f t="shared" si="98"/>
        <v>224.633879159025</v>
      </c>
      <c r="O251" s="133">
        <f t="shared" si="98"/>
        <v>224.320879159025</v>
      </c>
      <c r="P251" s="71">
        <f t="shared" si="98"/>
        <v>0</v>
      </c>
      <c r="Q251" s="79">
        <f t="shared" si="92"/>
        <v>11.465879159025</v>
      </c>
      <c r="R251" s="79">
        <f t="shared" si="93"/>
        <v>0.682999999999993</v>
      </c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2"/>
      <c r="AU251" s="62"/>
      <c r="AV251" s="62"/>
      <c r="AW251" s="62"/>
      <c r="AX251" s="62"/>
      <c r="AY251" s="62"/>
      <c r="AZ251" s="62"/>
      <c r="BA251" s="62"/>
      <c r="BB251" s="62"/>
      <c r="BC251" s="62"/>
      <c r="BD251" s="62"/>
      <c r="BE251" s="62"/>
      <c r="BF251" s="62"/>
      <c r="BG251" s="62"/>
      <c r="BH251" s="62"/>
      <c r="BI251" s="62"/>
      <c r="BJ251" s="62"/>
      <c r="BK251" s="62"/>
      <c r="BL251" s="62"/>
      <c r="BM251" s="62"/>
      <c r="BN251" s="62"/>
      <c r="BO251" s="62"/>
      <c r="BP251" s="62"/>
      <c r="BQ251" s="62"/>
      <c r="BR251" s="62"/>
      <c r="BS251" s="62"/>
      <c r="BT251" s="62"/>
      <c r="BU251" s="62"/>
      <c r="BV251" s="62"/>
      <c r="BW251" s="62"/>
      <c r="BX251" s="62"/>
      <c r="BY251" s="62"/>
      <c r="BZ251" s="62"/>
      <c r="CA251" s="62"/>
      <c r="CB251" s="62"/>
      <c r="CC251" s="62"/>
      <c r="CD251" s="62"/>
      <c r="CE251" s="62"/>
      <c r="CF251" s="62"/>
      <c r="CG251" s="62"/>
      <c r="CH251" s="62"/>
      <c r="CI251" s="62"/>
      <c r="CJ251" s="62"/>
      <c r="CK251" s="62"/>
      <c r="CL251" s="62"/>
      <c r="CM251" s="62"/>
      <c r="CN251" s="62"/>
      <c r="CO251" s="62"/>
      <c r="CP251" s="62"/>
      <c r="CQ251" s="62"/>
      <c r="CR251" s="62"/>
      <c r="CS251" s="62"/>
      <c r="CT251" s="62"/>
      <c r="CU251" s="62"/>
      <c r="CV251" s="62"/>
      <c r="CW251" s="62"/>
      <c r="CX251" s="62"/>
      <c r="CY251" s="62"/>
      <c r="CZ251" s="62"/>
      <c r="DA251" s="62"/>
      <c r="DB251" s="62"/>
      <c r="DC251" s="62"/>
      <c r="DD251" s="62"/>
      <c r="DE251" s="62"/>
      <c r="DF251" s="62"/>
      <c r="DG251" s="62"/>
      <c r="DH251" s="62"/>
      <c r="DI251" s="62"/>
      <c r="DJ251" s="62"/>
      <c r="DK251" s="62"/>
      <c r="DL251" s="62"/>
      <c r="DM251" s="62"/>
      <c r="DN251" s="62"/>
      <c r="DO251" s="62"/>
      <c r="DP251" s="62"/>
      <c r="DQ251" s="62"/>
      <c r="DR251" s="62"/>
      <c r="DS251" s="62"/>
      <c r="DT251" s="62"/>
      <c r="DU251" s="62"/>
      <c r="DV251" s="62"/>
      <c r="DW251" s="62"/>
      <c r="DX251" s="62"/>
      <c r="DY251" s="62"/>
      <c r="DZ251" s="62"/>
      <c r="EA251" s="62"/>
      <c r="EB251" s="62"/>
      <c r="EC251" s="62"/>
      <c r="ED251" s="62"/>
      <c r="EE251" s="62"/>
    </row>
    <row r="252" ht="24" customHeight="1" spans="1:135">
      <c r="A252" s="62"/>
      <c r="B252" s="62" t="s">
        <v>879</v>
      </c>
      <c r="C252" s="62"/>
      <c r="D252" s="79">
        <f t="shared" ref="D252:O252" si="99">D251-D238</f>
        <v>4.46299999999997</v>
      </c>
      <c r="E252" s="79">
        <f t="shared" si="99"/>
        <v>16.921</v>
      </c>
      <c r="F252" s="79">
        <f t="shared" si="99"/>
        <v>13.606879159025</v>
      </c>
      <c r="G252" s="79">
        <f t="shared" si="99"/>
        <v>11.692879159025</v>
      </c>
      <c r="H252" s="79">
        <f t="shared" si="99"/>
        <v>13.063879159025</v>
      </c>
      <c r="I252" s="79">
        <f t="shared" si="99"/>
        <v>10.828879159025</v>
      </c>
      <c r="J252" s="79">
        <f t="shared" si="99"/>
        <v>10.548879159025</v>
      </c>
      <c r="K252" s="79">
        <f t="shared" si="99"/>
        <v>9.55887915902503</v>
      </c>
      <c r="L252" s="79">
        <f t="shared" si="99"/>
        <v>9.40587915902503</v>
      </c>
      <c r="M252" s="79">
        <f t="shared" si="99"/>
        <v>11.465879159025</v>
      </c>
      <c r="N252" s="79">
        <f t="shared" si="99"/>
        <v>12.610879159025</v>
      </c>
      <c r="O252" s="79">
        <f t="shared" si="99"/>
        <v>12.0318791590251</v>
      </c>
      <c r="P252" s="103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  <c r="AQ252" s="62"/>
      <c r="AR252" s="62"/>
      <c r="AS252" s="62"/>
      <c r="AT252" s="62"/>
      <c r="AU252" s="62"/>
      <c r="AV252" s="62"/>
      <c r="AW252" s="62"/>
      <c r="AX252" s="62"/>
      <c r="AY252" s="62"/>
      <c r="AZ252" s="62"/>
      <c r="BA252" s="62"/>
      <c r="BB252" s="62"/>
      <c r="BC252" s="62"/>
      <c r="BD252" s="62"/>
      <c r="BE252" s="62"/>
      <c r="BF252" s="62"/>
      <c r="BG252" s="62"/>
      <c r="BH252" s="62"/>
      <c r="BI252" s="62"/>
      <c r="BJ252" s="62"/>
      <c r="BK252" s="62"/>
      <c r="BL252" s="62"/>
      <c r="BM252" s="62"/>
      <c r="BN252" s="62"/>
      <c r="BO252" s="62"/>
      <c r="BP252" s="62"/>
      <c r="BQ252" s="62"/>
      <c r="BR252" s="62"/>
      <c r="BS252" s="62"/>
      <c r="BT252" s="62"/>
      <c r="BU252" s="62"/>
      <c r="BV252" s="62"/>
      <c r="BW252" s="62"/>
      <c r="BX252" s="62"/>
      <c r="BY252" s="62"/>
      <c r="BZ252" s="62"/>
      <c r="CA252" s="62"/>
      <c r="CB252" s="62"/>
      <c r="CC252" s="62"/>
      <c r="CD252" s="62"/>
      <c r="CE252" s="62"/>
      <c r="CF252" s="62"/>
      <c r="CG252" s="62"/>
      <c r="CH252" s="62"/>
      <c r="CI252" s="62"/>
      <c r="CJ252" s="62"/>
      <c r="CK252" s="62"/>
      <c r="CL252" s="62"/>
      <c r="CM252" s="62"/>
      <c r="CN252" s="62"/>
      <c r="CO252" s="62"/>
      <c r="CP252" s="62"/>
      <c r="CQ252" s="62"/>
      <c r="CR252" s="62"/>
      <c r="CS252" s="62"/>
      <c r="CT252" s="62"/>
      <c r="CU252" s="62"/>
      <c r="CV252" s="62"/>
      <c r="CW252" s="62"/>
      <c r="CX252" s="62"/>
      <c r="CY252" s="62"/>
      <c r="CZ252" s="62"/>
      <c r="DA252" s="62"/>
      <c r="DB252" s="62"/>
      <c r="DC252" s="62"/>
      <c r="DD252" s="62"/>
      <c r="DE252" s="62"/>
      <c r="DF252" s="62"/>
      <c r="DG252" s="62"/>
      <c r="DH252" s="62"/>
      <c r="DI252" s="62"/>
      <c r="DJ252" s="62"/>
      <c r="DK252" s="62"/>
      <c r="DL252" s="62"/>
      <c r="DM252" s="62"/>
      <c r="DN252" s="62"/>
      <c r="DO252" s="62"/>
      <c r="DP252" s="62"/>
      <c r="DQ252" s="62"/>
      <c r="DR252" s="62"/>
      <c r="DS252" s="62"/>
      <c r="DT252" s="62"/>
      <c r="DU252" s="62"/>
      <c r="DV252" s="62"/>
      <c r="DW252" s="62"/>
      <c r="DX252" s="62"/>
      <c r="DY252" s="62"/>
      <c r="DZ252" s="62"/>
      <c r="EA252" s="62"/>
      <c r="EB252" s="62"/>
      <c r="EC252" s="62"/>
      <c r="ED252" s="62"/>
      <c r="EE252" s="62"/>
    </row>
    <row r="253" ht="12.75" customHeight="1" spans="1:135">
      <c r="A253" s="62"/>
      <c r="B253" s="62"/>
      <c r="C253" s="62"/>
      <c r="D253" s="62"/>
      <c r="E253" s="62"/>
      <c r="F253" s="62"/>
      <c r="G253" s="62"/>
      <c r="H253" s="61" t="s">
        <v>874</v>
      </c>
      <c r="I253" s="62"/>
      <c r="J253" s="62"/>
      <c r="K253" s="62"/>
      <c r="L253" s="62"/>
      <c r="M253" s="62" t="s">
        <v>885</v>
      </c>
      <c r="N253" s="62"/>
      <c r="O253" s="62"/>
      <c r="P253" s="103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2"/>
      <c r="AS253" s="62"/>
      <c r="AT253" s="62"/>
      <c r="AU253" s="62"/>
      <c r="AV253" s="62"/>
      <c r="AW253" s="62"/>
      <c r="AX253" s="62"/>
      <c r="AY253" s="62"/>
      <c r="AZ253" s="62"/>
      <c r="BA253" s="62"/>
      <c r="BB253" s="62"/>
      <c r="BC253" s="62"/>
      <c r="BD253" s="62"/>
      <c r="BE253" s="62"/>
      <c r="BF253" s="62"/>
      <c r="BG253" s="62"/>
      <c r="BH253" s="62"/>
      <c r="BI253" s="62"/>
      <c r="BJ253" s="62"/>
      <c r="BK253" s="62"/>
      <c r="BL253" s="62"/>
      <c r="BM253" s="62"/>
      <c r="BN253" s="62"/>
      <c r="BO253" s="62"/>
      <c r="BP253" s="62"/>
      <c r="BQ253" s="62"/>
      <c r="BR253" s="62"/>
      <c r="BS253" s="62"/>
      <c r="BT253" s="62"/>
      <c r="BU253" s="62"/>
      <c r="BV253" s="62"/>
      <c r="BW253" s="62"/>
      <c r="BX253" s="62"/>
      <c r="BY253" s="62"/>
      <c r="BZ253" s="62"/>
      <c r="CA253" s="62"/>
      <c r="CB253" s="62"/>
      <c r="CC253" s="62"/>
      <c r="CD253" s="62"/>
      <c r="CE253" s="62"/>
      <c r="CF253" s="62"/>
      <c r="CG253" s="62"/>
      <c r="CH253" s="62"/>
      <c r="CI253" s="62"/>
      <c r="CJ253" s="62"/>
      <c r="CK253" s="62"/>
      <c r="CL253" s="62"/>
      <c r="CM253" s="62"/>
      <c r="CN253" s="62"/>
      <c r="CO253" s="62"/>
      <c r="CP253" s="62"/>
      <c r="CQ253" s="62"/>
      <c r="CR253" s="62"/>
      <c r="CS253" s="62"/>
      <c r="CT253" s="62"/>
      <c r="CU253" s="62"/>
      <c r="CV253" s="62"/>
      <c r="CW253" s="62"/>
      <c r="CX253" s="62"/>
      <c r="CY253" s="62"/>
      <c r="CZ253" s="62"/>
      <c r="DA253" s="62"/>
      <c r="DB253" s="62"/>
      <c r="DC253" s="62"/>
      <c r="DD253" s="62"/>
      <c r="DE253" s="62"/>
      <c r="DF253" s="62"/>
      <c r="DG253" s="62"/>
      <c r="DH253" s="62"/>
      <c r="DI253" s="62"/>
      <c r="DJ253" s="62"/>
      <c r="DK253" s="62"/>
      <c r="DL253" s="62"/>
      <c r="DM253" s="62"/>
      <c r="DN253" s="62"/>
      <c r="DO253" s="62"/>
      <c r="DP253" s="62"/>
      <c r="DQ253" s="62"/>
      <c r="DR253" s="62"/>
      <c r="DS253" s="62"/>
      <c r="DT253" s="62"/>
      <c r="DU253" s="62"/>
      <c r="DV253" s="62"/>
      <c r="DW253" s="62"/>
      <c r="DX253" s="62"/>
      <c r="DY253" s="62"/>
      <c r="DZ253" s="62"/>
      <c r="EA253" s="62"/>
      <c r="EB253" s="62"/>
      <c r="EC253" s="62"/>
      <c r="ED253" s="62"/>
      <c r="EE253" s="62"/>
    </row>
    <row r="254" ht="12.75" customHeight="1" spans="1:135">
      <c r="A254" s="62"/>
      <c r="B254" s="62"/>
      <c r="C254" s="62"/>
      <c r="D254" s="62"/>
      <c r="E254" s="62"/>
      <c r="F254" s="62"/>
      <c r="G254" s="62"/>
      <c r="H254" s="193"/>
      <c r="I254" s="62"/>
      <c r="J254" s="62"/>
      <c r="K254" s="62"/>
      <c r="L254" s="62"/>
      <c r="M254" s="62"/>
      <c r="N254" s="62"/>
      <c r="O254" s="62"/>
      <c r="P254" s="103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  <c r="AS254" s="62"/>
      <c r="AT254" s="62"/>
      <c r="AU254" s="62"/>
      <c r="AV254" s="62"/>
      <c r="AW254" s="62"/>
      <c r="AX254" s="62"/>
      <c r="AY254" s="62"/>
      <c r="AZ254" s="62"/>
      <c r="BA254" s="62"/>
      <c r="BB254" s="62"/>
      <c r="BC254" s="62"/>
      <c r="BD254" s="62"/>
      <c r="BE254" s="62"/>
      <c r="BF254" s="62"/>
      <c r="BG254" s="62"/>
      <c r="BH254" s="62"/>
      <c r="BI254" s="62"/>
      <c r="BJ254" s="62"/>
      <c r="BK254" s="62"/>
      <c r="BL254" s="62"/>
      <c r="BM254" s="62"/>
      <c r="BN254" s="62"/>
      <c r="BO254" s="62"/>
      <c r="BP254" s="62"/>
      <c r="BQ254" s="62"/>
      <c r="BR254" s="62"/>
      <c r="BS254" s="62"/>
      <c r="BT254" s="62"/>
      <c r="BU254" s="62"/>
      <c r="BV254" s="62"/>
      <c r="BW254" s="62"/>
      <c r="BX254" s="62"/>
      <c r="BY254" s="62"/>
      <c r="BZ254" s="62"/>
      <c r="CA254" s="62"/>
      <c r="CB254" s="62"/>
      <c r="CC254" s="62"/>
      <c r="CD254" s="62"/>
      <c r="CE254" s="62"/>
      <c r="CF254" s="62"/>
      <c r="CG254" s="62"/>
      <c r="CH254" s="62"/>
      <c r="CI254" s="62"/>
      <c r="CJ254" s="62"/>
      <c r="CK254" s="62"/>
      <c r="CL254" s="62"/>
      <c r="CM254" s="62"/>
      <c r="CN254" s="62"/>
      <c r="CO254" s="62"/>
      <c r="CP254" s="62"/>
      <c r="CQ254" s="62"/>
      <c r="CR254" s="62"/>
      <c r="CS254" s="62"/>
      <c r="CT254" s="62"/>
      <c r="CU254" s="62"/>
      <c r="CV254" s="62"/>
      <c r="CW254" s="62"/>
      <c r="CX254" s="62"/>
      <c r="CY254" s="62"/>
      <c r="CZ254" s="62"/>
      <c r="DA254" s="62"/>
      <c r="DB254" s="62"/>
      <c r="DC254" s="62"/>
      <c r="DD254" s="62"/>
      <c r="DE254" s="62"/>
      <c r="DF254" s="62"/>
      <c r="DG254" s="62"/>
      <c r="DH254" s="62"/>
      <c r="DI254" s="62"/>
      <c r="DJ254" s="62"/>
      <c r="DK254" s="62"/>
      <c r="DL254" s="62"/>
      <c r="DM254" s="62"/>
      <c r="DN254" s="62"/>
      <c r="DO254" s="62"/>
      <c r="DP254" s="62"/>
      <c r="DQ254" s="62"/>
      <c r="DR254" s="62"/>
      <c r="DS254" s="62"/>
      <c r="DT254" s="62"/>
      <c r="DU254" s="62"/>
      <c r="DV254" s="62"/>
      <c r="DW254" s="62"/>
      <c r="DX254" s="62"/>
      <c r="DY254" s="62"/>
      <c r="DZ254" s="62"/>
      <c r="EA254" s="62"/>
      <c r="EB254" s="62"/>
      <c r="EC254" s="62"/>
      <c r="ED254" s="62"/>
      <c r="EE254" s="62"/>
    </row>
    <row r="255" ht="12.75" customHeight="1" spans="1:135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103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  <c r="AN255" s="62"/>
      <c r="AO255" s="62"/>
      <c r="AP255" s="62"/>
      <c r="AQ255" s="62"/>
      <c r="AR255" s="62"/>
      <c r="AS255" s="62"/>
      <c r="AT255" s="62"/>
      <c r="AU255" s="62"/>
      <c r="AV255" s="62"/>
      <c r="AW255" s="62"/>
      <c r="AX255" s="62"/>
      <c r="AY255" s="62"/>
      <c r="AZ255" s="62"/>
      <c r="BA255" s="62"/>
      <c r="BB255" s="62"/>
      <c r="BC255" s="62"/>
      <c r="BD255" s="62"/>
      <c r="BE255" s="62"/>
      <c r="BF255" s="62"/>
      <c r="BG255" s="62"/>
      <c r="BH255" s="62"/>
      <c r="BI255" s="62"/>
      <c r="BJ255" s="62"/>
      <c r="BK255" s="62"/>
      <c r="BL255" s="62"/>
      <c r="BM255" s="62"/>
      <c r="BN255" s="62"/>
      <c r="BO255" s="62"/>
      <c r="BP255" s="62"/>
      <c r="BQ255" s="62"/>
      <c r="BR255" s="62"/>
      <c r="BS255" s="62"/>
      <c r="BT255" s="62"/>
      <c r="BU255" s="62"/>
      <c r="BV255" s="62"/>
      <c r="BW255" s="62"/>
      <c r="BX255" s="62"/>
      <c r="BY255" s="62"/>
      <c r="BZ255" s="62"/>
      <c r="CA255" s="62"/>
      <c r="CB255" s="62"/>
      <c r="CC255" s="62"/>
      <c r="CD255" s="62"/>
      <c r="CE255" s="62"/>
      <c r="CF255" s="62"/>
      <c r="CG255" s="62"/>
      <c r="CH255" s="62"/>
      <c r="CI255" s="62"/>
      <c r="CJ255" s="62"/>
      <c r="CK255" s="62"/>
      <c r="CL255" s="62"/>
      <c r="CM255" s="62"/>
      <c r="CN255" s="62"/>
      <c r="CO255" s="62"/>
      <c r="CP255" s="62"/>
      <c r="CQ255" s="62"/>
      <c r="CR255" s="62"/>
      <c r="CS255" s="62"/>
      <c r="CT255" s="62"/>
      <c r="CU255" s="62"/>
      <c r="CV255" s="62"/>
      <c r="CW255" s="62"/>
      <c r="CX255" s="62"/>
      <c r="CY255" s="62"/>
      <c r="CZ255" s="62"/>
      <c r="DA255" s="62"/>
      <c r="DB255" s="62"/>
      <c r="DC255" s="62"/>
      <c r="DD255" s="62"/>
      <c r="DE255" s="62"/>
      <c r="DF255" s="62"/>
      <c r="DG255" s="62"/>
      <c r="DH255" s="62"/>
      <c r="DI255" s="62"/>
      <c r="DJ255" s="62"/>
      <c r="DK255" s="62"/>
      <c r="DL255" s="62"/>
      <c r="DM255" s="62"/>
      <c r="DN255" s="62"/>
      <c r="DO255" s="62"/>
      <c r="DP255" s="62"/>
      <c r="DQ255" s="62"/>
      <c r="DR255" s="62"/>
      <c r="DS255" s="62"/>
      <c r="DT255" s="62"/>
      <c r="DU255" s="62"/>
      <c r="DV255" s="62"/>
      <c r="DW255" s="62"/>
      <c r="DX255" s="62"/>
      <c r="DY255" s="62"/>
      <c r="DZ255" s="62"/>
      <c r="EA255" s="62"/>
      <c r="EB255" s="62"/>
      <c r="EC255" s="62"/>
      <c r="ED255" s="62"/>
      <c r="EE255" s="62"/>
    </row>
    <row r="256" ht="35.25" customHeight="1" spans="1:135">
      <c r="A256" s="63" t="s">
        <v>628</v>
      </c>
      <c r="B256" s="64" t="s">
        <v>212</v>
      </c>
      <c r="C256" s="64" t="s">
        <v>881</v>
      </c>
      <c r="D256" s="63" t="s">
        <v>886</v>
      </c>
      <c r="E256" s="63" t="s">
        <v>887</v>
      </c>
      <c r="F256" s="63" t="s">
        <v>888</v>
      </c>
      <c r="G256" s="63" t="s">
        <v>889</v>
      </c>
      <c r="H256" s="63" t="s">
        <v>890</v>
      </c>
      <c r="I256" s="63" t="s">
        <v>891</v>
      </c>
      <c r="J256" s="63" t="s">
        <v>892</v>
      </c>
      <c r="K256" s="63" t="s">
        <v>893</v>
      </c>
      <c r="L256" s="63" t="s">
        <v>894</v>
      </c>
      <c r="M256" s="63" t="s">
        <v>895</v>
      </c>
      <c r="N256" s="63" t="s">
        <v>896</v>
      </c>
      <c r="O256" s="63" t="s">
        <v>897</v>
      </c>
      <c r="P256" s="63" t="s">
        <v>6</v>
      </c>
      <c r="Q256" s="142" t="s">
        <v>851</v>
      </c>
      <c r="R256" s="149" t="s">
        <v>852</v>
      </c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  <c r="AQ256" s="62"/>
      <c r="AR256" s="62"/>
      <c r="AS256" s="62"/>
      <c r="AT256" s="62"/>
      <c r="AU256" s="62"/>
      <c r="AV256" s="62"/>
      <c r="AW256" s="62"/>
      <c r="AX256" s="62"/>
      <c r="AY256" s="62"/>
      <c r="AZ256" s="62"/>
      <c r="BA256" s="62"/>
      <c r="BB256" s="62"/>
      <c r="BC256" s="62"/>
      <c r="BD256" s="62"/>
      <c r="BE256" s="62"/>
      <c r="BF256" s="62"/>
      <c r="BG256" s="62"/>
      <c r="BH256" s="62"/>
      <c r="BI256" s="62"/>
      <c r="BJ256" s="62"/>
      <c r="BK256" s="62"/>
      <c r="BL256" s="62"/>
      <c r="BM256" s="62"/>
      <c r="BN256" s="62"/>
      <c r="BO256" s="62"/>
      <c r="BP256" s="62"/>
      <c r="BQ256" s="62"/>
      <c r="BR256" s="62"/>
      <c r="BS256" s="62"/>
      <c r="BT256" s="62"/>
      <c r="BU256" s="62"/>
      <c r="BV256" s="62"/>
      <c r="BW256" s="62"/>
      <c r="BX256" s="62"/>
      <c r="BY256" s="62"/>
      <c r="BZ256" s="62"/>
      <c r="CA256" s="62"/>
      <c r="CB256" s="62"/>
      <c r="CC256" s="62"/>
      <c r="CD256" s="62"/>
      <c r="CE256" s="62"/>
      <c r="CF256" s="62"/>
      <c r="CG256" s="62"/>
      <c r="CH256" s="62"/>
      <c r="CI256" s="62"/>
      <c r="CJ256" s="62"/>
      <c r="CK256" s="62"/>
      <c r="CL256" s="62"/>
      <c r="CM256" s="62"/>
      <c r="CN256" s="62"/>
      <c r="CO256" s="62"/>
      <c r="CP256" s="62"/>
      <c r="CQ256" s="62"/>
      <c r="CR256" s="62"/>
      <c r="CS256" s="62"/>
      <c r="CT256" s="62"/>
      <c r="CU256" s="62"/>
      <c r="CV256" s="62"/>
      <c r="CW256" s="62"/>
      <c r="CX256" s="62"/>
      <c r="CY256" s="62"/>
      <c r="CZ256" s="62"/>
      <c r="DA256" s="62"/>
      <c r="DB256" s="62"/>
      <c r="DC256" s="62"/>
      <c r="DD256" s="62"/>
      <c r="DE256" s="62"/>
      <c r="DF256" s="62"/>
      <c r="DG256" s="62"/>
      <c r="DH256" s="62"/>
      <c r="DI256" s="62"/>
      <c r="DJ256" s="62"/>
      <c r="DK256" s="62"/>
      <c r="DL256" s="62"/>
      <c r="DM256" s="62"/>
      <c r="DN256" s="62"/>
      <c r="DO256" s="62"/>
      <c r="DP256" s="62"/>
      <c r="DQ256" s="62"/>
      <c r="DR256" s="62"/>
      <c r="DS256" s="62"/>
      <c r="DT256" s="62"/>
      <c r="DU256" s="62"/>
      <c r="DV256" s="62"/>
      <c r="DW256" s="62"/>
      <c r="DX256" s="62"/>
      <c r="DY256" s="62"/>
      <c r="DZ256" s="62"/>
      <c r="EA256" s="62"/>
      <c r="EB256" s="62"/>
      <c r="EC256" s="62"/>
      <c r="ED256" s="62"/>
      <c r="EE256" s="62"/>
    </row>
    <row r="257" ht="19.5" customHeight="1" spans="1:135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103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62"/>
      <c r="AO257" s="62"/>
      <c r="AP257" s="62"/>
      <c r="AQ257" s="62"/>
      <c r="AR257" s="62"/>
      <c r="AS257" s="62"/>
      <c r="AT257" s="62"/>
      <c r="AU257" s="62"/>
      <c r="AV257" s="62"/>
      <c r="AW257" s="62"/>
      <c r="AX257" s="62"/>
      <c r="AY257" s="62"/>
      <c r="AZ257" s="62"/>
      <c r="BA257" s="62"/>
      <c r="BB257" s="62"/>
      <c r="BC257" s="62"/>
      <c r="BD257" s="62"/>
      <c r="BE257" s="62"/>
      <c r="BF257" s="62"/>
      <c r="BG257" s="62"/>
      <c r="BH257" s="62"/>
      <c r="BI257" s="62"/>
      <c r="BJ257" s="62"/>
      <c r="BK257" s="62"/>
      <c r="BL257" s="62"/>
      <c r="BM257" s="62"/>
      <c r="BN257" s="62"/>
      <c r="BO257" s="62"/>
      <c r="BP257" s="62"/>
      <c r="BQ257" s="62"/>
      <c r="BR257" s="62"/>
      <c r="BS257" s="62"/>
      <c r="BT257" s="62"/>
      <c r="BU257" s="62"/>
      <c r="BV257" s="62"/>
      <c r="BW257" s="62"/>
      <c r="BX257" s="62"/>
      <c r="BY257" s="62"/>
      <c r="BZ257" s="62"/>
      <c r="CA257" s="62"/>
      <c r="CB257" s="62"/>
      <c r="CC257" s="62"/>
      <c r="CD257" s="62"/>
      <c r="CE257" s="62"/>
      <c r="CF257" s="62"/>
      <c r="CG257" s="62"/>
      <c r="CH257" s="62"/>
      <c r="CI257" s="62"/>
      <c r="CJ257" s="62"/>
      <c r="CK257" s="62"/>
      <c r="CL257" s="62"/>
      <c r="CM257" s="62"/>
      <c r="CN257" s="62"/>
      <c r="CO257" s="62"/>
      <c r="CP257" s="62"/>
      <c r="CQ257" s="62"/>
      <c r="CR257" s="62"/>
      <c r="CS257" s="62"/>
      <c r="CT257" s="62"/>
      <c r="CU257" s="62"/>
      <c r="CV257" s="62"/>
      <c r="CW257" s="62"/>
      <c r="CX257" s="62"/>
      <c r="CY257" s="62"/>
      <c r="CZ257" s="62"/>
      <c r="DA257" s="62"/>
      <c r="DB257" s="62"/>
      <c r="DC257" s="62"/>
      <c r="DD257" s="62"/>
      <c r="DE257" s="62"/>
      <c r="DF257" s="62"/>
      <c r="DG257" s="62"/>
      <c r="DH257" s="62"/>
      <c r="DI257" s="62"/>
      <c r="DJ257" s="62"/>
      <c r="DK257" s="62"/>
      <c r="DL257" s="62"/>
      <c r="DM257" s="62"/>
      <c r="DN257" s="62"/>
      <c r="DO257" s="62"/>
      <c r="DP257" s="62"/>
      <c r="DQ257" s="62"/>
      <c r="DR257" s="62"/>
      <c r="DS257" s="62"/>
      <c r="DT257" s="62"/>
      <c r="DU257" s="62"/>
      <c r="DV257" s="62"/>
      <c r="DW257" s="62"/>
      <c r="DX257" s="62"/>
      <c r="DY257" s="62"/>
      <c r="DZ257" s="62"/>
      <c r="EA257" s="62"/>
      <c r="EB257" s="62"/>
      <c r="EC257" s="62"/>
      <c r="ED257" s="62"/>
      <c r="EE257" s="62"/>
    </row>
    <row r="258" ht="12.75" customHeight="1" spans="1:135">
      <c r="A258" s="65">
        <v>1</v>
      </c>
      <c r="B258" s="66" t="s">
        <v>640</v>
      </c>
      <c r="C258" s="102">
        <v>49.94</v>
      </c>
      <c r="D258" s="67">
        <f t="shared" ref="D258:O258" si="100">SUM(BM41:BX41)</f>
        <v>49.38223464646</v>
      </c>
      <c r="E258" s="67">
        <f t="shared" si="100"/>
        <v>49.16723464646</v>
      </c>
      <c r="F258" s="67">
        <f t="shared" si="100"/>
        <v>49.556</v>
      </c>
      <c r="G258" s="67">
        <f t="shared" si="100"/>
        <v>49.708</v>
      </c>
      <c r="H258" s="67">
        <f t="shared" si="100"/>
        <v>49.83408734938</v>
      </c>
      <c r="I258" s="67">
        <f t="shared" si="100"/>
        <v>50.5593464929</v>
      </c>
      <c r="J258" s="67">
        <f t="shared" si="100"/>
        <v>50.9503464929</v>
      </c>
      <c r="K258" s="67">
        <f t="shared" si="100"/>
        <v>50.8733464929</v>
      </c>
      <c r="L258" s="67">
        <f t="shared" si="100"/>
        <v>50.2383464929</v>
      </c>
      <c r="M258" s="67">
        <f t="shared" si="100"/>
        <v>49.4513464929</v>
      </c>
      <c r="N258" s="67">
        <f t="shared" si="100"/>
        <v>48.11412958672</v>
      </c>
      <c r="O258" s="67">
        <f t="shared" si="100"/>
        <v>47.89058976962</v>
      </c>
      <c r="P258" s="130"/>
      <c r="Q258" s="79">
        <f t="shared" ref="Q258:Q263" si="101">O258-O246</f>
        <v>-1.89964487684</v>
      </c>
      <c r="R258" s="79">
        <f t="shared" ref="R258:R263" si="102">O258-N258</f>
        <v>-0.223539817099997</v>
      </c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  <c r="AN258" s="62"/>
      <c r="AO258" s="62"/>
      <c r="AP258" s="62"/>
      <c r="AQ258" s="62"/>
      <c r="AR258" s="62"/>
      <c r="AS258" s="62"/>
      <c r="AT258" s="62"/>
      <c r="AU258" s="62"/>
      <c r="AV258" s="62"/>
      <c r="AW258" s="62"/>
      <c r="AX258" s="62"/>
      <c r="AY258" s="62"/>
      <c r="AZ258" s="62"/>
      <c r="BA258" s="62"/>
      <c r="BB258" s="62"/>
      <c r="BC258" s="62"/>
      <c r="BD258" s="62"/>
      <c r="BE258" s="62"/>
      <c r="BF258" s="62"/>
      <c r="BG258" s="62"/>
      <c r="BH258" s="62"/>
      <c r="BI258" s="62"/>
      <c r="BJ258" s="62"/>
      <c r="BK258" s="62"/>
      <c r="BL258" s="62"/>
      <c r="BM258" s="62"/>
      <c r="BN258" s="62"/>
      <c r="BO258" s="62"/>
      <c r="BP258" s="62"/>
      <c r="BQ258" s="62"/>
      <c r="BR258" s="62"/>
      <c r="BS258" s="62"/>
      <c r="BT258" s="62"/>
      <c r="BU258" s="62"/>
      <c r="BV258" s="62"/>
      <c r="BW258" s="62"/>
      <c r="BX258" s="62"/>
      <c r="BY258" s="62"/>
      <c r="BZ258" s="62"/>
      <c r="CA258" s="62"/>
      <c r="CB258" s="62"/>
      <c r="CC258" s="62"/>
      <c r="CD258" s="62"/>
      <c r="CE258" s="62"/>
      <c r="CF258" s="62"/>
      <c r="CG258" s="62"/>
      <c r="CH258" s="62"/>
      <c r="CI258" s="62"/>
      <c r="CJ258" s="62"/>
      <c r="CK258" s="62"/>
      <c r="CL258" s="62"/>
      <c r="CM258" s="62"/>
      <c r="CN258" s="62"/>
      <c r="CO258" s="62"/>
      <c r="CP258" s="62"/>
      <c r="CQ258" s="62"/>
      <c r="CR258" s="62"/>
      <c r="CS258" s="62"/>
      <c r="CT258" s="62"/>
      <c r="CU258" s="62"/>
      <c r="CV258" s="62"/>
      <c r="CW258" s="62"/>
      <c r="CX258" s="62"/>
      <c r="CY258" s="62"/>
      <c r="CZ258" s="62"/>
      <c r="DA258" s="62"/>
      <c r="DB258" s="62"/>
      <c r="DC258" s="62"/>
      <c r="DD258" s="62"/>
      <c r="DE258" s="62"/>
      <c r="DF258" s="62"/>
      <c r="DG258" s="62"/>
      <c r="DH258" s="62"/>
      <c r="DI258" s="62"/>
      <c r="DJ258" s="62"/>
      <c r="DK258" s="62"/>
      <c r="DL258" s="62"/>
      <c r="DM258" s="62"/>
      <c r="DN258" s="62"/>
      <c r="DO258" s="62"/>
      <c r="DP258" s="62"/>
      <c r="DQ258" s="62"/>
      <c r="DR258" s="62"/>
      <c r="DS258" s="62"/>
      <c r="DT258" s="62"/>
      <c r="DU258" s="62"/>
      <c r="DV258" s="62"/>
      <c r="DW258" s="62"/>
      <c r="DX258" s="62"/>
      <c r="DY258" s="62"/>
      <c r="DZ258" s="62"/>
      <c r="EA258" s="62"/>
      <c r="EB258" s="62"/>
      <c r="EC258" s="62"/>
      <c r="ED258" s="62"/>
      <c r="EE258" s="62"/>
    </row>
    <row r="259" ht="12.75" customHeight="1" spans="1:135">
      <c r="A259" s="65">
        <v>2</v>
      </c>
      <c r="B259" s="66" t="s">
        <v>648</v>
      </c>
      <c r="C259" s="102">
        <v>31.45</v>
      </c>
      <c r="D259" s="67">
        <f t="shared" ref="D259:O259" si="103">SUM(BM42:BX42)</f>
        <v>31.507402852025</v>
      </c>
      <c r="E259" s="67">
        <f t="shared" si="103"/>
        <v>31.278402852025</v>
      </c>
      <c r="F259" s="67">
        <f t="shared" si="103"/>
        <v>31.575</v>
      </c>
      <c r="G259" s="67">
        <f t="shared" si="103"/>
        <v>31.417</v>
      </c>
      <c r="H259" s="67">
        <f t="shared" si="103"/>
        <v>31.34090235145</v>
      </c>
      <c r="I259" s="67">
        <f t="shared" si="103"/>
        <v>31.613024143</v>
      </c>
      <c r="J259" s="67">
        <f t="shared" si="103"/>
        <v>31.570024143</v>
      </c>
      <c r="K259" s="67">
        <f t="shared" si="103"/>
        <v>31.308024143</v>
      </c>
      <c r="L259" s="67">
        <f t="shared" si="103"/>
        <v>31.240024143</v>
      </c>
      <c r="M259" s="67">
        <f t="shared" si="103"/>
        <v>31.19652349836</v>
      </c>
      <c r="N259" s="67">
        <f t="shared" si="103"/>
        <v>31.2074457164775</v>
      </c>
      <c r="O259" s="67">
        <f t="shared" si="103"/>
        <v>31.18783433519</v>
      </c>
      <c r="P259" s="130"/>
      <c r="Q259" s="79">
        <f t="shared" si="101"/>
        <v>-0.170568516834987</v>
      </c>
      <c r="R259" s="79">
        <f t="shared" si="102"/>
        <v>-0.019611381287497</v>
      </c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62"/>
      <c r="AX259" s="62"/>
      <c r="AY259" s="62"/>
      <c r="AZ259" s="62"/>
      <c r="BA259" s="62"/>
      <c r="BB259" s="62"/>
      <c r="BC259" s="62"/>
      <c r="BD259" s="62"/>
      <c r="BE259" s="62"/>
      <c r="BF259" s="62"/>
      <c r="BG259" s="62"/>
      <c r="BH259" s="62"/>
      <c r="BI259" s="62"/>
      <c r="BJ259" s="62"/>
      <c r="BK259" s="62"/>
      <c r="BL259" s="62"/>
      <c r="BM259" s="62"/>
      <c r="BN259" s="62"/>
      <c r="BO259" s="62"/>
      <c r="BP259" s="62"/>
      <c r="BQ259" s="62"/>
      <c r="BR259" s="62"/>
      <c r="BS259" s="62"/>
      <c r="BT259" s="62"/>
      <c r="BU259" s="62"/>
      <c r="BV259" s="62"/>
      <c r="BW259" s="62"/>
      <c r="BX259" s="62"/>
      <c r="BY259" s="62"/>
      <c r="BZ259" s="62"/>
      <c r="CA259" s="62"/>
      <c r="CB259" s="62"/>
      <c r="CC259" s="62"/>
      <c r="CD259" s="62"/>
      <c r="CE259" s="62"/>
      <c r="CF259" s="62"/>
      <c r="CG259" s="62"/>
      <c r="CH259" s="62"/>
      <c r="CI259" s="62"/>
      <c r="CJ259" s="62"/>
      <c r="CK259" s="62"/>
      <c r="CL259" s="62"/>
      <c r="CM259" s="62"/>
      <c r="CN259" s="62"/>
      <c r="CO259" s="62"/>
      <c r="CP259" s="62"/>
      <c r="CQ259" s="62"/>
      <c r="CR259" s="62"/>
      <c r="CS259" s="62"/>
      <c r="CT259" s="62"/>
      <c r="CU259" s="62"/>
      <c r="CV259" s="62"/>
      <c r="CW259" s="62"/>
      <c r="CX259" s="62"/>
      <c r="CY259" s="62"/>
      <c r="CZ259" s="62"/>
      <c r="DA259" s="62"/>
      <c r="DB259" s="62"/>
      <c r="DC259" s="62"/>
      <c r="DD259" s="62"/>
      <c r="DE259" s="62"/>
      <c r="DF259" s="62"/>
      <c r="DG259" s="62"/>
      <c r="DH259" s="62"/>
      <c r="DI259" s="62"/>
      <c r="DJ259" s="62"/>
      <c r="DK259" s="62"/>
      <c r="DL259" s="62"/>
      <c r="DM259" s="62"/>
      <c r="DN259" s="62"/>
      <c r="DO259" s="62"/>
      <c r="DP259" s="62"/>
      <c r="DQ259" s="62"/>
      <c r="DR259" s="62"/>
      <c r="DS259" s="62"/>
      <c r="DT259" s="62"/>
      <c r="DU259" s="62"/>
      <c r="DV259" s="62"/>
      <c r="DW259" s="62"/>
      <c r="DX259" s="62"/>
      <c r="DY259" s="62"/>
      <c r="DZ259" s="62"/>
      <c r="EA259" s="62"/>
      <c r="EB259" s="62"/>
      <c r="EC259" s="62"/>
      <c r="ED259" s="62"/>
      <c r="EE259" s="62"/>
    </row>
    <row r="260" ht="12.75" customHeight="1" spans="1:135">
      <c r="A260" s="65">
        <v>3</v>
      </c>
      <c r="B260" s="66" t="s">
        <v>644</v>
      </c>
      <c r="C260" s="102">
        <v>25.53</v>
      </c>
      <c r="D260" s="67">
        <f t="shared" ref="D260:O260" si="104">SUM(BM43:BX43)</f>
        <v>25.34357387018</v>
      </c>
      <c r="E260" s="67">
        <f t="shared" si="104"/>
        <v>24.76557387018</v>
      </c>
      <c r="F260" s="67">
        <f t="shared" si="104"/>
        <v>24.811</v>
      </c>
      <c r="G260" s="67">
        <f t="shared" si="104"/>
        <v>24.832</v>
      </c>
      <c r="H260" s="67">
        <f t="shared" si="104"/>
        <v>24.78337166178</v>
      </c>
      <c r="I260" s="67">
        <f t="shared" si="104"/>
        <v>24.63304247682</v>
      </c>
      <c r="J260" s="67">
        <f t="shared" si="104"/>
        <v>24.83604247682</v>
      </c>
      <c r="K260" s="67">
        <f t="shared" si="104"/>
        <v>24.63104247682</v>
      </c>
      <c r="L260" s="67">
        <f t="shared" si="104"/>
        <v>24.51704247682</v>
      </c>
      <c r="M260" s="67">
        <f t="shared" si="104"/>
        <v>24.45204247682</v>
      </c>
      <c r="N260" s="67">
        <f t="shared" si="104"/>
        <v>24.28470007292</v>
      </c>
      <c r="O260" s="67">
        <f t="shared" si="104"/>
        <v>24.44444533204</v>
      </c>
      <c r="P260" s="130"/>
      <c r="Q260" s="79">
        <f t="shared" si="101"/>
        <v>-1.01112853814</v>
      </c>
      <c r="R260" s="79">
        <f t="shared" si="102"/>
        <v>0.159745259120001</v>
      </c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2"/>
      <c r="AU260" s="62"/>
      <c r="AV260" s="62"/>
      <c r="AW260" s="62"/>
      <c r="AX260" s="62"/>
      <c r="AY260" s="62"/>
      <c r="AZ260" s="62"/>
      <c r="BA260" s="62"/>
      <c r="BB260" s="62"/>
      <c r="BC260" s="62"/>
      <c r="BD260" s="62"/>
      <c r="BE260" s="62"/>
      <c r="BF260" s="62"/>
      <c r="BG260" s="62"/>
      <c r="BH260" s="62"/>
      <c r="BI260" s="62"/>
      <c r="BJ260" s="62"/>
      <c r="BK260" s="62"/>
      <c r="BL260" s="62"/>
      <c r="BM260" s="62"/>
      <c r="BN260" s="62"/>
      <c r="BO260" s="62"/>
      <c r="BP260" s="62"/>
      <c r="BQ260" s="62"/>
      <c r="BR260" s="62"/>
      <c r="BS260" s="62"/>
      <c r="BT260" s="62"/>
      <c r="BU260" s="62"/>
      <c r="BV260" s="62"/>
      <c r="BW260" s="62"/>
      <c r="BX260" s="62"/>
      <c r="BY260" s="62"/>
      <c r="BZ260" s="62"/>
      <c r="CA260" s="62"/>
      <c r="CB260" s="62"/>
      <c r="CC260" s="62"/>
      <c r="CD260" s="62"/>
      <c r="CE260" s="62"/>
      <c r="CF260" s="62"/>
      <c r="CG260" s="62"/>
      <c r="CH260" s="62"/>
      <c r="CI260" s="62"/>
      <c r="CJ260" s="62"/>
      <c r="CK260" s="62"/>
      <c r="CL260" s="62"/>
      <c r="CM260" s="62"/>
      <c r="CN260" s="62"/>
      <c r="CO260" s="62"/>
      <c r="CP260" s="62"/>
      <c r="CQ260" s="62"/>
      <c r="CR260" s="62"/>
      <c r="CS260" s="62"/>
      <c r="CT260" s="62"/>
      <c r="CU260" s="62"/>
      <c r="CV260" s="62"/>
      <c r="CW260" s="62"/>
      <c r="CX260" s="62"/>
      <c r="CY260" s="62"/>
      <c r="CZ260" s="62"/>
      <c r="DA260" s="62"/>
      <c r="DB260" s="62"/>
      <c r="DC260" s="62"/>
      <c r="DD260" s="62"/>
      <c r="DE260" s="62"/>
      <c r="DF260" s="62"/>
      <c r="DG260" s="62"/>
      <c r="DH260" s="62"/>
      <c r="DI260" s="62"/>
      <c r="DJ260" s="62"/>
      <c r="DK260" s="62"/>
      <c r="DL260" s="62"/>
      <c r="DM260" s="62"/>
      <c r="DN260" s="62"/>
      <c r="DO260" s="62"/>
      <c r="DP260" s="62"/>
      <c r="DQ260" s="62"/>
      <c r="DR260" s="62"/>
      <c r="DS260" s="62"/>
      <c r="DT260" s="62"/>
      <c r="DU260" s="62"/>
      <c r="DV260" s="62"/>
      <c r="DW260" s="62"/>
      <c r="DX260" s="62"/>
      <c r="DY260" s="62"/>
      <c r="DZ260" s="62"/>
      <c r="EA260" s="62"/>
      <c r="EB260" s="62"/>
      <c r="EC260" s="62"/>
      <c r="ED260" s="62"/>
      <c r="EE260" s="62"/>
    </row>
    <row r="261" ht="12.75" customHeight="1" spans="1:135">
      <c r="A261" s="65">
        <v>4</v>
      </c>
      <c r="B261" s="66" t="s">
        <v>646</v>
      </c>
      <c r="C261" s="102">
        <v>51.23</v>
      </c>
      <c r="D261" s="67">
        <f t="shared" ref="D261:O261" si="105">SUM(BM44:BX44)</f>
        <v>50.86086788756</v>
      </c>
      <c r="E261" s="67">
        <f t="shared" si="105"/>
        <v>50.57686788756</v>
      </c>
      <c r="F261" s="67">
        <f t="shared" si="105"/>
        <v>51.54</v>
      </c>
      <c r="G261" s="67">
        <f t="shared" si="105"/>
        <v>51.995</v>
      </c>
      <c r="H261" s="67">
        <f t="shared" si="105"/>
        <v>53.14230254938</v>
      </c>
      <c r="I261" s="67">
        <f t="shared" si="105"/>
        <v>54.3430034879</v>
      </c>
      <c r="J261" s="67">
        <f t="shared" si="105"/>
        <v>55.6310034879</v>
      </c>
      <c r="K261" s="67">
        <f t="shared" si="105"/>
        <v>56.0630034879</v>
      </c>
      <c r="L261" s="67">
        <f t="shared" si="105"/>
        <v>56.3970034879</v>
      </c>
      <c r="M261" s="67">
        <f t="shared" si="105"/>
        <v>56.7850034879</v>
      </c>
      <c r="N261" s="67">
        <f t="shared" si="105"/>
        <v>56.66030864132</v>
      </c>
      <c r="O261" s="67">
        <f t="shared" si="105"/>
        <v>56.68499643802</v>
      </c>
      <c r="P261" s="130"/>
      <c r="Q261" s="79">
        <f t="shared" si="101"/>
        <v>5.60812855046</v>
      </c>
      <c r="R261" s="79">
        <f t="shared" si="102"/>
        <v>0.0246877967000074</v>
      </c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62"/>
      <c r="AX261" s="62"/>
      <c r="AY261" s="62"/>
      <c r="AZ261" s="62"/>
      <c r="BA261" s="62"/>
      <c r="BB261" s="62"/>
      <c r="BC261" s="62"/>
      <c r="BD261" s="62"/>
      <c r="BE261" s="62"/>
      <c r="BF261" s="62"/>
      <c r="BG261" s="62"/>
      <c r="BH261" s="62"/>
      <c r="BI261" s="62"/>
      <c r="BJ261" s="62"/>
      <c r="BK261" s="62"/>
      <c r="BL261" s="62"/>
      <c r="BM261" s="62"/>
      <c r="BN261" s="62"/>
      <c r="BO261" s="62"/>
      <c r="BP261" s="62"/>
      <c r="BQ261" s="62"/>
      <c r="BR261" s="62"/>
      <c r="BS261" s="62"/>
      <c r="BT261" s="62"/>
      <c r="BU261" s="62"/>
      <c r="BV261" s="62"/>
      <c r="BW261" s="62"/>
      <c r="BX261" s="62"/>
      <c r="BY261" s="62"/>
      <c r="BZ261" s="62"/>
      <c r="CA261" s="62"/>
      <c r="CB261" s="62"/>
      <c r="CC261" s="62"/>
      <c r="CD261" s="62"/>
      <c r="CE261" s="62"/>
      <c r="CF261" s="62"/>
      <c r="CG261" s="62"/>
      <c r="CH261" s="62"/>
      <c r="CI261" s="62"/>
      <c r="CJ261" s="62"/>
      <c r="CK261" s="62"/>
      <c r="CL261" s="62"/>
      <c r="CM261" s="62"/>
      <c r="CN261" s="62"/>
      <c r="CO261" s="62"/>
      <c r="CP261" s="62"/>
      <c r="CQ261" s="62"/>
      <c r="CR261" s="62"/>
      <c r="CS261" s="62"/>
      <c r="CT261" s="62"/>
      <c r="CU261" s="62"/>
      <c r="CV261" s="62"/>
      <c r="CW261" s="62"/>
      <c r="CX261" s="62"/>
      <c r="CY261" s="62"/>
      <c r="CZ261" s="62"/>
      <c r="DA261" s="62"/>
      <c r="DB261" s="62"/>
      <c r="DC261" s="62"/>
      <c r="DD261" s="62"/>
      <c r="DE261" s="62"/>
      <c r="DF261" s="62"/>
      <c r="DG261" s="62"/>
      <c r="DH261" s="62"/>
      <c r="DI261" s="62"/>
      <c r="DJ261" s="62"/>
      <c r="DK261" s="62"/>
      <c r="DL261" s="62"/>
      <c r="DM261" s="62"/>
      <c r="DN261" s="62"/>
      <c r="DO261" s="62"/>
      <c r="DP261" s="62"/>
      <c r="DQ261" s="62"/>
      <c r="DR261" s="62"/>
      <c r="DS261" s="62"/>
      <c r="DT261" s="62"/>
      <c r="DU261" s="62"/>
      <c r="DV261" s="62"/>
      <c r="DW261" s="62"/>
      <c r="DX261" s="62"/>
      <c r="DY261" s="62"/>
      <c r="DZ261" s="62"/>
      <c r="EA261" s="62"/>
      <c r="EB261" s="62"/>
      <c r="EC261" s="62"/>
      <c r="ED261" s="62"/>
      <c r="EE261" s="62"/>
    </row>
    <row r="262" ht="12.75" customHeight="1" spans="1:135">
      <c r="A262" s="65">
        <v>5</v>
      </c>
      <c r="B262" s="66" t="s">
        <v>642</v>
      </c>
      <c r="C262" s="102">
        <v>66.84</v>
      </c>
      <c r="D262" s="67">
        <f t="shared" ref="D262:O262" si="106">SUM(BM46:BX46)</f>
        <v>66.3367999028</v>
      </c>
      <c r="E262" s="67">
        <f t="shared" si="106"/>
        <v>65.7187999028</v>
      </c>
      <c r="F262" s="67">
        <f t="shared" si="106"/>
        <v>65.944</v>
      </c>
      <c r="G262" s="67">
        <f t="shared" si="106"/>
        <v>66.164</v>
      </c>
      <c r="H262" s="67">
        <f t="shared" si="106"/>
        <v>66.50836304471</v>
      </c>
      <c r="I262" s="67">
        <f t="shared" si="106"/>
        <v>66.80362222188</v>
      </c>
      <c r="J262" s="67">
        <f t="shared" si="106"/>
        <v>67.24762222188</v>
      </c>
      <c r="K262" s="67">
        <f t="shared" si="106"/>
        <v>66.65062222188</v>
      </c>
      <c r="L262" s="67">
        <f t="shared" si="106"/>
        <v>65.61962222188</v>
      </c>
      <c r="M262" s="67">
        <f t="shared" si="106"/>
        <v>64.69262222188</v>
      </c>
      <c r="N262" s="67">
        <f t="shared" si="106"/>
        <v>64.37062222188</v>
      </c>
      <c r="O262" s="67">
        <f t="shared" si="106"/>
        <v>64.182638518017</v>
      </c>
      <c r="P262" s="67"/>
      <c r="Q262" s="79">
        <f t="shared" si="101"/>
        <v>-2.45716138478301</v>
      </c>
      <c r="R262" s="79">
        <f t="shared" si="102"/>
        <v>-0.187983703863011</v>
      </c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62"/>
      <c r="BU262" s="62"/>
      <c r="BV262" s="62"/>
      <c r="BW262" s="62"/>
      <c r="BX262" s="62"/>
      <c r="BY262" s="62"/>
      <c r="BZ262" s="62"/>
      <c r="CA262" s="62"/>
      <c r="CB262" s="62"/>
      <c r="CC262" s="62"/>
      <c r="CD262" s="62"/>
      <c r="CE262" s="62"/>
      <c r="CF262" s="62"/>
      <c r="CG262" s="62"/>
      <c r="CH262" s="62"/>
      <c r="CI262" s="62"/>
      <c r="CJ262" s="62"/>
      <c r="CK262" s="62"/>
      <c r="CL262" s="62"/>
      <c r="CM262" s="62"/>
      <c r="CN262" s="62"/>
      <c r="CO262" s="62"/>
      <c r="CP262" s="62"/>
      <c r="CQ262" s="62"/>
      <c r="CR262" s="62"/>
      <c r="CS262" s="62"/>
      <c r="CT262" s="62"/>
      <c r="CU262" s="62"/>
      <c r="CV262" s="62"/>
      <c r="CW262" s="62"/>
      <c r="CX262" s="62"/>
      <c r="CY262" s="62"/>
      <c r="CZ262" s="62"/>
      <c r="DA262" s="62"/>
      <c r="DB262" s="62"/>
      <c r="DC262" s="62"/>
      <c r="DD262" s="62"/>
      <c r="DE262" s="62"/>
      <c r="DF262" s="62"/>
      <c r="DG262" s="62"/>
      <c r="DH262" s="62"/>
      <c r="DI262" s="62"/>
      <c r="DJ262" s="62"/>
      <c r="DK262" s="62"/>
      <c r="DL262" s="62"/>
      <c r="DM262" s="62"/>
      <c r="DN262" s="62"/>
      <c r="DO262" s="62"/>
      <c r="DP262" s="62"/>
      <c r="DQ262" s="62"/>
      <c r="DR262" s="62"/>
      <c r="DS262" s="62"/>
      <c r="DT262" s="62"/>
      <c r="DU262" s="62"/>
      <c r="DV262" s="62"/>
      <c r="DW262" s="62"/>
      <c r="DX262" s="62"/>
      <c r="DY262" s="62"/>
      <c r="DZ262" s="62"/>
      <c r="EA262" s="62"/>
      <c r="EB262" s="62"/>
      <c r="EC262" s="62"/>
      <c r="ED262" s="62"/>
      <c r="EE262" s="62"/>
    </row>
    <row r="263" ht="12.75" customHeight="1" spans="1:135">
      <c r="A263" s="74" t="s">
        <v>19</v>
      </c>
      <c r="B263" s="35"/>
      <c r="C263" s="71">
        <f t="shared" ref="C263:P263" si="107">SUM(C258:C262)</f>
        <v>224.99</v>
      </c>
      <c r="D263" s="71">
        <f t="shared" si="107"/>
        <v>223.430879159025</v>
      </c>
      <c r="E263" s="133">
        <f t="shared" si="107"/>
        <v>221.506879159025</v>
      </c>
      <c r="F263" s="133">
        <f t="shared" si="107"/>
        <v>223.426</v>
      </c>
      <c r="G263" s="133">
        <f t="shared" si="107"/>
        <v>224.116</v>
      </c>
      <c r="H263" s="133">
        <f t="shared" si="107"/>
        <v>225.6090269567</v>
      </c>
      <c r="I263" s="133">
        <f t="shared" si="107"/>
        <v>227.9520388225</v>
      </c>
      <c r="J263" s="133">
        <f t="shared" si="107"/>
        <v>230.2350388225</v>
      </c>
      <c r="K263" s="133">
        <f t="shared" si="107"/>
        <v>229.5260388225</v>
      </c>
      <c r="L263" s="133">
        <f t="shared" si="107"/>
        <v>228.0120388225</v>
      </c>
      <c r="M263" s="133">
        <f t="shared" si="107"/>
        <v>226.57753817786</v>
      </c>
      <c r="N263" s="133">
        <f t="shared" si="107"/>
        <v>224.637206239318</v>
      </c>
      <c r="O263" s="133">
        <f t="shared" si="107"/>
        <v>224.390504392887</v>
      </c>
      <c r="P263" s="71">
        <f t="shared" si="107"/>
        <v>0</v>
      </c>
      <c r="Q263" s="79">
        <f t="shared" si="101"/>
        <v>0.0696252338619843</v>
      </c>
      <c r="R263" s="79">
        <f t="shared" si="102"/>
        <v>-0.246701846430511</v>
      </c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62"/>
      <c r="BU263" s="62"/>
      <c r="BV263" s="62"/>
      <c r="BW263" s="62"/>
      <c r="BX263" s="62"/>
      <c r="BY263" s="62"/>
      <c r="BZ263" s="62"/>
      <c r="CA263" s="62"/>
      <c r="CB263" s="62"/>
      <c r="CC263" s="62"/>
      <c r="CD263" s="62"/>
      <c r="CE263" s="62"/>
      <c r="CF263" s="62"/>
      <c r="CG263" s="62"/>
      <c r="CH263" s="62"/>
      <c r="CI263" s="62"/>
      <c r="CJ263" s="62"/>
      <c r="CK263" s="62"/>
      <c r="CL263" s="62"/>
      <c r="CM263" s="62"/>
      <c r="CN263" s="62"/>
      <c r="CO263" s="62"/>
      <c r="CP263" s="62"/>
      <c r="CQ263" s="62"/>
      <c r="CR263" s="62"/>
      <c r="CS263" s="62"/>
      <c r="CT263" s="62"/>
      <c r="CU263" s="62"/>
      <c r="CV263" s="62"/>
      <c r="CW263" s="62"/>
      <c r="CX263" s="62"/>
      <c r="CY263" s="62"/>
      <c r="CZ263" s="62"/>
      <c r="DA263" s="62"/>
      <c r="DB263" s="62"/>
      <c r="DC263" s="62"/>
      <c r="DD263" s="62"/>
      <c r="DE263" s="62"/>
      <c r="DF263" s="62"/>
      <c r="DG263" s="62"/>
      <c r="DH263" s="62"/>
      <c r="DI263" s="62"/>
      <c r="DJ263" s="62"/>
      <c r="DK263" s="62"/>
      <c r="DL263" s="62"/>
      <c r="DM263" s="62"/>
      <c r="DN263" s="62"/>
      <c r="DO263" s="62"/>
      <c r="DP263" s="62"/>
      <c r="DQ263" s="62"/>
      <c r="DR263" s="62"/>
      <c r="DS263" s="62"/>
      <c r="DT263" s="62"/>
      <c r="DU263" s="62"/>
      <c r="DV263" s="62"/>
      <c r="DW263" s="62"/>
      <c r="DX263" s="62"/>
      <c r="DY263" s="62"/>
      <c r="DZ263" s="62"/>
      <c r="EA263" s="62"/>
      <c r="EB263" s="62"/>
      <c r="EC263" s="62"/>
      <c r="ED263" s="62"/>
      <c r="EE263" s="62"/>
    </row>
    <row r="264" ht="27" customHeight="1" spans="1:135">
      <c r="A264" s="62"/>
      <c r="B264" s="62" t="s">
        <v>879</v>
      </c>
      <c r="C264" s="79">
        <f t="shared" ref="C264:O264" si="108">C263-C251</f>
        <v>-9.49000000000001</v>
      </c>
      <c r="D264" s="79">
        <f t="shared" si="108"/>
        <v>10.218879159025</v>
      </c>
      <c r="E264" s="79">
        <f t="shared" si="108"/>
        <v>1.64987915902498</v>
      </c>
      <c r="F264" s="79">
        <f t="shared" si="108"/>
        <v>4.976120840975</v>
      </c>
      <c r="G264" s="79">
        <f t="shared" si="108"/>
        <v>5.38612084097497</v>
      </c>
      <c r="H264" s="79">
        <f t="shared" si="108"/>
        <v>5.15814779767499</v>
      </c>
      <c r="I264" s="79">
        <f t="shared" si="108"/>
        <v>8.14915966347499</v>
      </c>
      <c r="J264" s="79">
        <f t="shared" si="108"/>
        <v>9.157159663475</v>
      </c>
      <c r="K264" s="79">
        <f t="shared" si="108"/>
        <v>6.51615966347495</v>
      </c>
      <c r="L264" s="79">
        <f t="shared" si="108"/>
        <v>4.73915966347496</v>
      </c>
      <c r="M264" s="79">
        <f t="shared" si="108"/>
        <v>2.62165901883503</v>
      </c>
      <c r="N264" s="79">
        <f t="shared" si="108"/>
        <v>0.00332708029250739</v>
      </c>
      <c r="O264" s="79">
        <f t="shared" si="108"/>
        <v>0.0696252338619843</v>
      </c>
      <c r="P264" s="103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62"/>
      <c r="BZ264" s="62"/>
      <c r="CA264" s="62"/>
      <c r="CB264" s="62"/>
      <c r="CC264" s="62"/>
      <c r="CD264" s="62"/>
      <c r="CE264" s="62"/>
      <c r="CF264" s="62"/>
      <c r="CG264" s="62"/>
      <c r="CH264" s="62"/>
      <c r="CI264" s="62"/>
      <c r="CJ264" s="62"/>
      <c r="CK264" s="62"/>
      <c r="CL264" s="62"/>
      <c r="CM264" s="62"/>
      <c r="CN264" s="62"/>
      <c r="CO264" s="62"/>
      <c r="CP264" s="62"/>
      <c r="CQ264" s="62"/>
      <c r="CR264" s="62"/>
      <c r="CS264" s="62"/>
      <c r="CT264" s="62"/>
      <c r="CU264" s="62"/>
      <c r="CV264" s="62"/>
      <c r="CW264" s="62"/>
      <c r="CX264" s="62"/>
      <c r="CY264" s="62"/>
      <c r="CZ264" s="62"/>
      <c r="DA264" s="62"/>
      <c r="DB264" s="62"/>
      <c r="DC264" s="62"/>
      <c r="DD264" s="62"/>
      <c r="DE264" s="62"/>
      <c r="DF264" s="62"/>
      <c r="DG264" s="62"/>
      <c r="DH264" s="62"/>
      <c r="DI264" s="62"/>
      <c r="DJ264" s="62"/>
      <c r="DK264" s="62"/>
      <c r="DL264" s="62"/>
      <c r="DM264" s="62"/>
      <c r="DN264" s="62"/>
      <c r="DO264" s="62"/>
      <c r="DP264" s="62"/>
      <c r="DQ264" s="62"/>
      <c r="DR264" s="62"/>
      <c r="DS264" s="62"/>
      <c r="DT264" s="62"/>
      <c r="DU264" s="62"/>
      <c r="DV264" s="62"/>
      <c r="DW264" s="62"/>
      <c r="DX264" s="62"/>
      <c r="DY264" s="62"/>
      <c r="DZ264" s="62"/>
      <c r="EA264" s="62"/>
      <c r="EB264" s="62"/>
      <c r="EC264" s="62"/>
      <c r="ED264" s="62"/>
      <c r="EE264" s="62"/>
    </row>
    <row r="265" ht="9" customHeight="1" spans="1:135">
      <c r="A265" s="62"/>
      <c r="B265" s="62"/>
      <c r="C265" s="62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103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62"/>
      <c r="BU265" s="62"/>
      <c r="BV265" s="62"/>
      <c r="BW265" s="62"/>
      <c r="BX265" s="62"/>
      <c r="BY265" s="62"/>
      <c r="BZ265" s="62"/>
      <c r="CA265" s="62"/>
      <c r="CB265" s="62"/>
      <c r="CC265" s="62"/>
      <c r="CD265" s="62"/>
      <c r="CE265" s="62"/>
      <c r="CF265" s="62"/>
      <c r="CG265" s="62"/>
      <c r="CH265" s="62"/>
      <c r="CI265" s="62"/>
      <c r="CJ265" s="62"/>
      <c r="CK265" s="62"/>
      <c r="CL265" s="62"/>
      <c r="CM265" s="62"/>
      <c r="CN265" s="62"/>
      <c r="CO265" s="62"/>
      <c r="CP265" s="62"/>
      <c r="CQ265" s="62"/>
      <c r="CR265" s="62"/>
      <c r="CS265" s="62"/>
      <c r="CT265" s="62"/>
      <c r="CU265" s="62"/>
      <c r="CV265" s="62"/>
      <c r="CW265" s="62"/>
      <c r="CX265" s="62"/>
      <c r="CY265" s="62"/>
      <c r="CZ265" s="62"/>
      <c r="DA265" s="62"/>
      <c r="DB265" s="62"/>
      <c r="DC265" s="62"/>
      <c r="DD265" s="62"/>
      <c r="DE265" s="62"/>
      <c r="DF265" s="62"/>
      <c r="DG265" s="62"/>
      <c r="DH265" s="62"/>
      <c r="DI265" s="62"/>
      <c r="DJ265" s="62"/>
      <c r="DK265" s="62"/>
      <c r="DL265" s="62"/>
      <c r="DM265" s="62"/>
      <c r="DN265" s="62"/>
      <c r="DO265" s="62"/>
      <c r="DP265" s="62"/>
      <c r="DQ265" s="62"/>
      <c r="DR265" s="62"/>
      <c r="DS265" s="62"/>
      <c r="DT265" s="62"/>
      <c r="DU265" s="62"/>
      <c r="DV265" s="62"/>
      <c r="DW265" s="62"/>
      <c r="DX265" s="62"/>
      <c r="DY265" s="62"/>
      <c r="DZ265" s="62"/>
      <c r="EA265" s="62"/>
      <c r="EB265" s="62"/>
      <c r="EC265" s="62"/>
      <c r="ED265" s="62"/>
      <c r="EE265" s="62"/>
    </row>
    <row r="266" ht="12.75" customHeight="1" spans="1:135">
      <c r="A266" s="62"/>
      <c r="B266" s="62"/>
      <c r="C266" s="62"/>
      <c r="D266" s="62"/>
      <c r="E266" s="62"/>
      <c r="F266" s="62"/>
      <c r="G266" s="62"/>
      <c r="H266" s="61" t="s">
        <v>874</v>
      </c>
      <c r="I266" s="62"/>
      <c r="J266" s="62"/>
      <c r="K266" s="62"/>
      <c r="L266" s="62"/>
      <c r="M266" s="62" t="s">
        <v>898</v>
      </c>
      <c r="N266" s="62"/>
      <c r="O266" s="62"/>
      <c r="P266" s="103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  <c r="BP266" s="62"/>
      <c r="BQ266" s="62"/>
      <c r="BR266" s="62"/>
      <c r="BS266" s="62"/>
      <c r="BT266" s="62"/>
      <c r="BU266" s="62"/>
      <c r="BV266" s="62"/>
      <c r="BW266" s="62"/>
      <c r="BX266" s="62"/>
      <c r="BY266" s="62"/>
      <c r="BZ266" s="62"/>
      <c r="CA266" s="62"/>
      <c r="CB266" s="62"/>
      <c r="CC266" s="62"/>
      <c r="CD266" s="62"/>
      <c r="CE266" s="62"/>
      <c r="CF266" s="62"/>
      <c r="CG266" s="62"/>
      <c r="CH266" s="62"/>
      <c r="CI266" s="62"/>
      <c r="CJ266" s="62"/>
      <c r="CK266" s="62"/>
      <c r="CL266" s="62"/>
      <c r="CM266" s="62"/>
      <c r="CN266" s="62"/>
      <c r="CO266" s="62"/>
      <c r="CP266" s="62"/>
      <c r="CQ266" s="62"/>
      <c r="CR266" s="62"/>
      <c r="CS266" s="62"/>
      <c r="CT266" s="62"/>
      <c r="CU266" s="62"/>
      <c r="CV266" s="62"/>
      <c r="CW266" s="62"/>
      <c r="CX266" s="62"/>
      <c r="CY266" s="62"/>
      <c r="CZ266" s="62"/>
      <c r="DA266" s="62"/>
      <c r="DB266" s="62"/>
      <c r="DC266" s="62"/>
      <c r="DD266" s="62"/>
      <c r="DE266" s="62"/>
      <c r="DF266" s="62"/>
      <c r="DG266" s="62"/>
      <c r="DH266" s="62"/>
      <c r="DI266" s="62"/>
      <c r="DJ266" s="62"/>
      <c r="DK266" s="62"/>
      <c r="DL266" s="62"/>
      <c r="DM266" s="62"/>
      <c r="DN266" s="62"/>
      <c r="DO266" s="62"/>
      <c r="DP266" s="62"/>
      <c r="DQ266" s="62"/>
      <c r="DR266" s="62"/>
      <c r="DS266" s="62"/>
      <c r="DT266" s="62"/>
      <c r="DU266" s="62"/>
      <c r="DV266" s="62"/>
      <c r="DW266" s="62"/>
      <c r="DX266" s="62"/>
      <c r="DY266" s="62"/>
      <c r="DZ266" s="62"/>
      <c r="EA266" s="62"/>
      <c r="EB266" s="62"/>
      <c r="EC266" s="62"/>
      <c r="ED266" s="62"/>
      <c r="EE266" s="62"/>
    </row>
    <row r="267" ht="12.75" customHeight="1" spans="1:135">
      <c r="A267" s="62"/>
      <c r="B267" s="62"/>
      <c r="C267" s="62"/>
      <c r="D267" s="62"/>
      <c r="E267" s="62"/>
      <c r="F267" s="62"/>
      <c r="G267" s="62"/>
      <c r="H267" s="193"/>
      <c r="I267" s="62"/>
      <c r="J267" s="62"/>
      <c r="K267" s="62"/>
      <c r="L267" s="62"/>
      <c r="M267" s="62"/>
      <c r="N267" s="62"/>
      <c r="O267" s="62"/>
      <c r="P267" s="103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62"/>
      <c r="BU267" s="62"/>
      <c r="BV267" s="62"/>
      <c r="BW267" s="62"/>
      <c r="BX267" s="62"/>
      <c r="BY267" s="62"/>
      <c r="BZ267" s="62"/>
      <c r="CA267" s="62"/>
      <c r="CB267" s="62"/>
      <c r="CC267" s="62"/>
      <c r="CD267" s="62"/>
      <c r="CE267" s="62"/>
      <c r="CF267" s="62"/>
      <c r="CG267" s="62"/>
      <c r="CH267" s="62"/>
      <c r="CI267" s="62"/>
      <c r="CJ267" s="62"/>
      <c r="CK267" s="62"/>
      <c r="CL267" s="62"/>
      <c r="CM267" s="62"/>
      <c r="CN267" s="62"/>
      <c r="CO267" s="62"/>
      <c r="CP267" s="62"/>
      <c r="CQ267" s="62"/>
      <c r="CR267" s="62"/>
      <c r="CS267" s="62"/>
      <c r="CT267" s="62"/>
      <c r="CU267" s="62"/>
      <c r="CV267" s="62"/>
      <c r="CW267" s="62"/>
      <c r="CX267" s="62"/>
      <c r="CY267" s="62"/>
      <c r="CZ267" s="62"/>
      <c r="DA267" s="62"/>
      <c r="DB267" s="62"/>
      <c r="DC267" s="62"/>
      <c r="DD267" s="62"/>
      <c r="DE267" s="62"/>
      <c r="DF267" s="62"/>
      <c r="DG267" s="62"/>
      <c r="DH267" s="62"/>
      <c r="DI267" s="62"/>
      <c r="DJ267" s="62"/>
      <c r="DK267" s="62"/>
      <c r="DL267" s="62"/>
      <c r="DM267" s="62"/>
      <c r="DN267" s="62"/>
      <c r="DO267" s="62"/>
      <c r="DP267" s="62"/>
      <c r="DQ267" s="62"/>
      <c r="DR267" s="62"/>
      <c r="DS267" s="62"/>
      <c r="DT267" s="62"/>
      <c r="DU267" s="62"/>
      <c r="DV267" s="62"/>
      <c r="DW267" s="62"/>
      <c r="DX267" s="62"/>
      <c r="DY267" s="62"/>
      <c r="DZ267" s="62"/>
      <c r="EA267" s="62"/>
      <c r="EB267" s="62"/>
      <c r="EC267" s="62"/>
      <c r="ED267" s="62"/>
      <c r="EE267" s="62"/>
    </row>
    <row r="268" ht="35.25" customHeight="1" spans="1:135">
      <c r="A268" s="63" t="s">
        <v>628</v>
      </c>
      <c r="B268" s="64" t="s">
        <v>212</v>
      </c>
      <c r="C268" s="64" t="s">
        <v>881</v>
      </c>
      <c r="D268" s="63" t="s">
        <v>899</v>
      </c>
      <c r="E268" s="63" t="s">
        <v>900</v>
      </c>
      <c r="F268" s="63" t="s">
        <v>901</v>
      </c>
      <c r="G268" s="63" t="s">
        <v>902</v>
      </c>
      <c r="H268" s="63" t="s">
        <v>903</v>
      </c>
      <c r="I268" s="63" t="s">
        <v>904</v>
      </c>
      <c r="J268" s="63" t="s">
        <v>905</v>
      </c>
      <c r="K268" s="63" t="s">
        <v>906</v>
      </c>
      <c r="L268" s="63" t="s">
        <v>907</v>
      </c>
      <c r="M268" s="63" t="s">
        <v>908</v>
      </c>
      <c r="N268" s="63" t="s">
        <v>909</v>
      </c>
      <c r="O268" s="63" t="s">
        <v>910</v>
      </c>
      <c r="P268" s="63" t="s">
        <v>6</v>
      </c>
      <c r="Q268" s="142" t="s">
        <v>851</v>
      </c>
      <c r="R268" s="149" t="s">
        <v>852</v>
      </c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62"/>
      <c r="BU268" s="62"/>
      <c r="BV268" s="62"/>
      <c r="BW268" s="62"/>
      <c r="BX268" s="62"/>
      <c r="BY268" s="62"/>
      <c r="BZ268" s="62"/>
      <c r="CA268" s="62"/>
      <c r="CB268" s="62"/>
      <c r="CC268" s="62"/>
      <c r="CD268" s="62"/>
      <c r="CE268" s="62"/>
      <c r="CF268" s="62"/>
      <c r="CG268" s="62"/>
      <c r="CH268" s="62"/>
      <c r="CI268" s="62"/>
      <c r="CJ268" s="62"/>
      <c r="CK268" s="62"/>
      <c r="CL268" s="62"/>
      <c r="CM268" s="62"/>
      <c r="CN268" s="62"/>
      <c r="CO268" s="62"/>
      <c r="CP268" s="62"/>
      <c r="CQ268" s="62"/>
      <c r="CR268" s="62"/>
      <c r="CS268" s="62"/>
      <c r="CT268" s="62"/>
      <c r="CU268" s="62"/>
      <c r="CV268" s="62"/>
      <c r="CW268" s="62"/>
      <c r="CX268" s="62"/>
      <c r="CY268" s="62"/>
      <c r="CZ268" s="62"/>
      <c r="DA268" s="62"/>
      <c r="DB268" s="62"/>
      <c r="DC268" s="62"/>
      <c r="DD268" s="62"/>
      <c r="DE268" s="62"/>
      <c r="DF268" s="62"/>
      <c r="DG268" s="62"/>
      <c r="DH268" s="62"/>
      <c r="DI268" s="62"/>
      <c r="DJ268" s="62"/>
      <c r="DK268" s="62"/>
      <c r="DL268" s="62"/>
      <c r="DM268" s="62"/>
      <c r="DN268" s="62"/>
      <c r="DO268" s="62"/>
      <c r="DP268" s="62"/>
      <c r="DQ268" s="62"/>
      <c r="DR268" s="62"/>
      <c r="DS268" s="62"/>
      <c r="DT268" s="62"/>
      <c r="DU268" s="62"/>
      <c r="DV268" s="62"/>
      <c r="DW268" s="62"/>
      <c r="DX268" s="62"/>
      <c r="DY268" s="62"/>
      <c r="DZ268" s="62"/>
      <c r="EA268" s="62"/>
      <c r="EB268" s="62"/>
      <c r="EC268" s="62"/>
      <c r="ED268" s="62"/>
      <c r="EE268" s="62"/>
    </row>
    <row r="269" ht="19.5" customHeight="1" spans="1:135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103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  <c r="BP269" s="62"/>
      <c r="BQ269" s="62"/>
      <c r="BR269" s="62"/>
      <c r="BS269" s="62"/>
      <c r="BT269" s="62"/>
      <c r="BU269" s="62"/>
      <c r="BV269" s="62"/>
      <c r="BW269" s="62"/>
      <c r="BX269" s="62"/>
      <c r="BY269" s="62"/>
      <c r="BZ269" s="62"/>
      <c r="CA269" s="62"/>
      <c r="CB269" s="62"/>
      <c r="CC269" s="62"/>
      <c r="CD269" s="62"/>
      <c r="CE269" s="62"/>
      <c r="CF269" s="62"/>
      <c r="CG269" s="62"/>
      <c r="CH269" s="62"/>
      <c r="CI269" s="62"/>
      <c r="CJ269" s="62"/>
      <c r="CK269" s="62"/>
      <c r="CL269" s="62"/>
      <c r="CM269" s="62"/>
      <c r="CN269" s="62"/>
      <c r="CO269" s="62"/>
      <c r="CP269" s="62"/>
      <c r="CQ269" s="62"/>
      <c r="CR269" s="62"/>
      <c r="CS269" s="62"/>
      <c r="CT269" s="62"/>
      <c r="CU269" s="62"/>
      <c r="CV269" s="62"/>
      <c r="CW269" s="62"/>
      <c r="CX269" s="62"/>
      <c r="CY269" s="62"/>
      <c r="CZ269" s="62"/>
      <c r="DA269" s="62"/>
      <c r="DB269" s="62"/>
      <c r="DC269" s="62"/>
      <c r="DD269" s="62"/>
      <c r="DE269" s="62"/>
      <c r="DF269" s="62"/>
      <c r="DG269" s="62"/>
      <c r="DH269" s="62"/>
      <c r="DI269" s="62"/>
      <c r="DJ269" s="62"/>
      <c r="DK269" s="62"/>
      <c r="DL269" s="62"/>
      <c r="DM269" s="62"/>
      <c r="DN269" s="62"/>
      <c r="DO269" s="62"/>
      <c r="DP269" s="62"/>
      <c r="DQ269" s="62"/>
      <c r="DR269" s="62"/>
      <c r="DS269" s="62"/>
      <c r="DT269" s="62"/>
      <c r="DU269" s="62"/>
      <c r="DV269" s="62"/>
      <c r="DW269" s="62"/>
      <c r="DX269" s="62"/>
      <c r="DY269" s="62"/>
      <c r="DZ269" s="62"/>
      <c r="EA269" s="62"/>
      <c r="EB269" s="62"/>
      <c r="EC269" s="62"/>
      <c r="ED269" s="62"/>
      <c r="EE269" s="62"/>
    </row>
    <row r="270" ht="12.75" customHeight="1" spans="1:135">
      <c r="A270" s="65">
        <v>1</v>
      </c>
      <c r="B270" s="66" t="s">
        <v>640</v>
      </c>
      <c r="C270" s="102">
        <v>57.8</v>
      </c>
      <c r="D270" s="67">
        <f t="shared" ref="D270:O270" si="109">SUM(BY41:CJ41)</f>
        <v>48.62302684802</v>
      </c>
      <c r="E270" s="67">
        <f t="shared" si="109"/>
        <v>48.17902684802</v>
      </c>
      <c r="F270" s="67">
        <f t="shared" si="109"/>
        <v>47.90397563174</v>
      </c>
      <c r="G270" s="67">
        <f t="shared" si="109"/>
        <v>48.53497563174</v>
      </c>
      <c r="H270" s="67">
        <f t="shared" si="109"/>
        <v>49.03441883642</v>
      </c>
      <c r="I270" s="67">
        <f t="shared" si="109"/>
        <v>49.75642383146</v>
      </c>
      <c r="J270" s="67">
        <f t="shared" si="109"/>
        <v>50.37342383146</v>
      </c>
      <c r="K270" s="67">
        <f t="shared" si="109"/>
        <v>50.25642383146</v>
      </c>
      <c r="L270" s="67">
        <f t="shared" si="109"/>
        <v>51.09265635444</v>
      </c>
      <c r="M270" s="67">
        <f t="shared" si="109"/>
        <v>51.74931061112</v>
      </c>
      <c r="N270" s="67">
        <f t="shared" si="109"/>
        <v>52.94155868452</v>
      </c>
      <c r="O270" s="67">
        <f t="shared" si="109"/>
        <v>52.86491524556</v>
      </c>
      <c r="P270" s="130"/>
      <c r="Q270" s="79">
        <f t="shared" ref="Q270:Q275" si="110">O270-O258</f>
        <v>4.97432547594</v>
      </c>
      <c r="R270" s="79">
        <f t="shared" ref="R270:R275" si="111">O270-N270</f>
        <v>-0.076643438960005</v>
      </c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62"/>
      <c r="BU270" s="62"/>
      <c r="BV270" s="62"/>
      <c r="BW270" s="62"/>
      <c r="BX270" s="62"/>
      <c r="BY270" s="62"/>
      <c r="BZ270" s="62"/>
      <c r="CA270" s="62"/>
      <c r="CB270" s="62"/>
      <c r="CC270" s="62"/>
      <c r="CD270" s="62"/>
      <c r="CE270" s="62"/>
      <c r="CF270" s="62"/>
      <c r="CG270" s="62"/>
      <c r="CH270" s="62"/>
      <c r="CI270" s="62"/>
      <c r="CJ270" s="62"/>
      <c r="CK270" s="62"/>
      <c r="CL270" s="62"/>
      <c r="CM270" s="62"/>
      <c r="CN270" s="62"/>
      <c r="CO270" s="62"/>
      <c r="CP270" s="62"/>
      <c r="CQ270" s="62"/>
      <c r="CR270" s="62"/>
      <c r="CS270" s="62"/>
      <c r="CT270" s="62"/>
      <c r="CU270" s="62"/>
      <c r="CV270" s="62"/>
      <c r="CW270" s="62"/>
      <c r="CX270" s="62"/>
      <c r="CY270" s="62"/>
      <c r="CZ270" s="62"/>
      <c r="DA270" s="62"/>
      <c r="DB270" s="62"/>
      <c r="DC270" s="62"/>
      <c r="DD270" s="62"/>
      <c r="DE270" s="62"/>
      <c r="DF270" s="62"/>
      <c r="DG270" s="62"/>
      <c r="DH270" s="62"/>
      <c r="DI270" s="62"/>
      <c r="DJ270" s="62"/>
      <c r="DK270" s="62"/>
      <c r="DL270" s="62"/>
      <c r="DM270" s="62"/>
      <c r="DN270" s="62"/>
      <c r="DO270" s="62"/>
      <c r="DP270" s="62"/>
      <c r="DQ270" s="62"/>
      <c r="DR270" s="62"/>
      <c r="DS270" s="62"/>
      <c r="DT270" s="62"/>
      <c r="DU270" s="62"/>
      <c r="DV270" s="62"/>
      <c r="DW270" s="62"/>
      <c r="DX270" s="62"/>
      <c r="DY270" s="62"/>
      <c r="DZ270" s="62"/>
      <c r="EA270" s="62"/>
      <c r="EB270" s="62"/>
      <c r="EC270" s="62"/>
      <c r="ED270" s="62"/>
      <c r="EE270" s="62"/>
    </row>
    <row r="271" ht="12.75" customHeight="1" spans="1:135">
      <c r="A271" s="65">
        <v>2</v>
      </c>
      <c r="B271" s="66" t="s">
        <v>648</v>
      </c>
      <c r="C271" s="102">
        <v>37.72</v>
      </c>
      <c r="D271" s="67">
        <f t="shared" ref="D271:O271" si="112">SUM(BY42:CJ42)</f>
        <v>31.430421571765</v>
      </c>
      <c r="E271" s="67">
        <f t="shared" si="112"/>
        <v>30.976421571765</v>
      </c>
      <c r="F271" s="67">
        <f t="shared" si="112"/>
        <v>30.9018152502425</v>
      </c>
      <c r="G271" s="67">
        <f t="shared" si="112"/>
        <v>31.3388152502425</v>
      </c>
      <c r="H271" s="67">
        <f t="shared" si="112"/>
        <v>31.6752014187665</v>
      </c>
      <c r="I271" s="67">
        <f t="shared" si="112"/>
        <v>31.973317258177</v>
      </c>
      <c r="J271" s="67">
        <f t="shared" si="112"/>
        <v>32.171017258177</v>
      </c>
      <c r="K271" s="67">
        <f t="shared" si="112"/>
        <v>32.102017258177</v>
      </c>
      <c r="L271" s="67">
        <f t="shared" si="112"/>
        <v>32.1692465329735</v>
      </c>
      <c r="M271" s="67">
        <f t="shared" si="112"/>
        <v>32.0658806617425</v>
      </c>
      <c r="N271" s="67">
        <f t="shared" si="112"/>
        <v>31.9817398829965</v>
      </c>
      <c r="O271" s="67">
        <f t="shared" si="112"/>
        <v>31.8284093010803</v>
      </c>
      <c r="P271" s="130"/>
      <c r="Q271" s="79">
        <f t="shared" si="110"/>
        <v>0.640574965890242</v>
      </c>
      <c r="R271" s="79">
        <f t="shared" si="111"/>
        <v>-0.153330581916251</v>
      </c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2"/>
      <c r="CB271" s="62"/>
      <c r="CC271" s="62"/>
      <c r="CD271" s="62"/>
      <c r="CE271" s="62"/>
      <c r="CF271" s="62"/>
      <c r="CG271" s="62"/>
      <c r="CH271" s="62"/>
      <c r="CI271" s="62"/>
      <c r="CJ271" s="62"/>
      <c r="CK271" s="62"/>
      <c r="CL271" s="62"/>
      <c r="CM271" s="62"/>
      <c r="CN271" s="62"/>
      <c r="CO271" s="62"/>
      <c r="CP271" s="62"/>
      <c r="CQ271" s="62"/>
      <c r="CR271" s="62"/>
      <c r="CS271" s="62"/>
      <c r="CT271" s="62"/>
      <c r="CU271" s="62"/>
      <c r="CV271" s="62"/>
      <c r="CW271" s="62"/>
      <c r="CX271" s="62"/>
      <c r="CY271" s="62"/>
      <c r="CZ271" s="62"/>
      <c r="DA271" s="62"/>
      <c r="DB271" s="62"/>
      <c r="DC271" s="62"/>
      <c r="DD271" s="62"/>
      <c r="DE271" s="62"/>
      <c r="DF271" s="62"/>
      <c r="DG271" s="62"/>
      <c r="DH271" s="62"/>
      <c r="DI271" s="62"/>
      <c r="DJ271" s="62"/>
      <c r="DK271" s="62"/>
      <c r="DL271" s="62"/>
      <c r="DM271" s="62"/>
      <c r="DN271" s="62"/>
      <c r="DO271" s="62"/>
      <c r="DP271" s="62"/>
      <c r="DQ271" s="62"/>
      <c r="DR271" s="62"/>
      <c r="DS271" s="62"/>
      <c r="DT271" s="62"/>
      <c r="DU271" s="62"/>
      <c r="DV271" s="62"/>
      <c r="DW271" s="62"/>
      <c r="DX271" s="62"/>
      <c r="DY271" s="62"/>
      <c r="DZ271" s="62"/>
      <c r="EA271" s="62"/>
      <c r="EB271" s="62"/>
      <c r="EC271" s="62"/>
      <c r="ED271" s="62"/>
      <c r="EE271" s="62"/>
    </row>
    <row r="272" ht="12.75" customHeight="1" spans="1:135">
      <c r="A272" s="65">
        <v>3</v>
      </c>
      <c r="B272" s="66" t="s">
        <v>644</v>
      </c>
      <c r="C272" s="102">
        <v>31.57</v>
      </c>
      <c r="D272" s="67">
        <f t="shared" ref="D272:O272" si="113">SUM(BY43:CJ43)</f>
        <v>24.96910037844</v>
      </c>
      <c r="E272" s="67">
        <f t="shared" si="113"/>
        <v>25.07110037844</v>
      </c>
      <c r="F272" s="67">
        <f t="shared" si="113"/>
        <v>25.01670286714</v>
      </c>
      <c r="G272" s="67">
        <f t="shared" si="113"/>
        <v>25.18570286714</v>
      </c>
      <c r="H272" s="67">
        <f t="shared" si="113"/>
        <v>25.314603682</v>
      </c>
      <c r="I272" s="67">
        <f t="shared" si="113"/>
        <v>25.836825048544</v>
      </c>
      <c r="J272" s="67">
        <f t="shared" si="113"/>
        <v>25.506325048544</v>
      </c>
      <c r="K272" s="67">
        <f t="shared" si="113"/>
        <v>25.398325048544</v>
      </c>
      <c r="L272" s="67">
        <f t="shared" si="113"/>
        <v>25.465675836522</v>
      </c>
      <c r="M272" s="67">
        <f t="shared" si="113"/>
        <v>25.321345214396</v>
      </c>
      <c r="N272" s="67">
        <f t="shared" si="113"/>
        <v>25.283339306062</v>
      </c>
      <c r="O272" s="67">
        <f t="shared" si="113"/>
        <v>25.038431399238</v>
      </c>
      <c r="P272" s="130"/>
      <c r="Q272" s="79">
        <f t="shared" si="110"/>
        <v>0.593986067197996</v>
      </c>
      <c r="R272" s="79">
        <f t="shared" si="111"/>
        <v>-0.244907906824004</v>
      </c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62"/>
      <c r="BU272" s="62"/>
      <c r="BV272" s="62"/>
      <c r="BW272" s="62"/>
      <c r="BX272" s="62"/>
      <c r="BY272" s="62"/>
      <c r="BZ272" s="62"/>
      <c r="CA272" s="62"/>
      <c r="CB272" s="62"/>
      <c r="CC272" s="62"/>
      <c r="CD272" s="62"/>
      <c r="CE272" s="62"/>
      <c r="CF272" s="62"/>
      <c r="CG272" s="62"/>
      <c r="CH272" s="62"/>
      <c r="CI272" s="62"/>
      <c r="CJ272" s="62"/>
      <c r="CK272" s="62"/>
      <c r="CL272" s="62"/>
      <c r="CM272" s="62"/>
      <c r="CN272" s="62"/>
      <c r="CO272" s="62"/>
      <c r="CP272" s="62"/>
      <c r="CQ272" s="62"/>
      <c r="CR272" s="62"/>
      <c r="CS272" s="62"/>
      <c r="CT272" s="62"/>
      <c r="CU272" s="62"/>
      <c r="CV272" s="62"/>
      <c r="CW272" s="62"/>
      <c r="CX272" s="62"/>
      <c r="CY272" s="62"/>
      <c r="CZ272" s="62"/>
      <c r="DA272" s="62"/>
      <c r="DB272" s="62"/>
      <c r="DC272" s="62"/>
      <c r="DD272" s="62"/>
      <c r="DE272" s="62"/>
      <c r="DF272" s="62"/>
      <c r="DG272" s="62"/>
      <c r="DH272" s="62"/>
      <c r="DI272" s="62"/>
      <c r="DJ272" s="62"/>
      <c r="DK272" s="62"/>
      <c r="DL272" s="62"/>
      <c r="DM272" s="62"/>
      <c r="DN272" s="62"/>
      <c r="DO272" s="62"/>
      <c r="DP272" s="62"/>
      <c r="DQ272" s="62"/>
      <c r="DR272" s="62"/>
      <c r="DS272" s="62"/>
      <c r="DT272" s="62"/>
      <c r="DU272" s="62"/>
      <c r="DV272" s="62"/>
      <c r="DW272" s="62"/>
      <c r="DX272" s="62"/>
      <c r="DY272" s="62"/>
      <c r="DZ272" s="62"/>
      <c r="EA272" s="62"/>
      <c r="EB272" s="62"/>
      <c r="EC272" s="62"/>
      <c r="ED272" s="62"/>
      <c r="EE272" s="62"/>
    </row>
    <row r="273" ht="12.75" customHeight="1" spans="1:135">
      <c r="A273" s="65">
        <v>4</v>
      </c>
      <c r="B273" s="66" t="s">
        <v>646</v>
      </c>
      <c r="C273" s="102">
        <v>68.46</v>
      </c>
      <c r="D273" s="67">
        <f t="shared" ref="D273:O273" si="114">SUM(BY44:CJ44)</f>
        <v>57.59510025572</v>
      </c>
      <c r="E273" s="67">
        <f t="shared" si="114"/>
        <v>56.80410025572</v>
      </c>
      <c r="F273" s="67">
        <f t="shared" si="114"/>
        <v>56.79406740114</v>
      </c>
      <c r="G273" s="67">
        <f t="shared" si="114"/>
        <v>57.42806740114</v>
      </c>
      <c r="H273" s="67">
        <f t="shared" si="114"/>
        <v>57.73780159172</v>
      </c>
      <c r="I273" s="67">
        <f t="shared" si="114"/>
        <v>58.27980407066</v>
      </c>
      <c r="J273" s="67">
        <f t="shared" si="114"/>
        <v>58.32440407066</v>
      </c>
      <c r="K273" s="67">
        <f t="shared" si="114"/>
        <v>57.99140407066</v>
      </c>
      <c r="L273" s="67">
        <f t="shared" si="114"/>
        <v>58.16675204814</v>
      </c>
      <c r="M273" s="67">
        <f t="shared" si="114"/>
        <v>57.99479015677</v>
      </c>
      <c r="N273" s="67">
        <f t="shared" si="114"/>
        <v>58.05911057457</v>
      </c>
      <c r="O273" s="67">
        <f t="shared" si="114"/>
        <v>57.85767115281</v>
      </c>
      <c r="P273" s="130"/>
      <c r="Q273" s="79">
        <f t="shared" si="110"/>
        <v>1.17267471479</v>
      </c>
      <c r="R273" s="79">
        <f t="shared" si="111"/>
        <v>-0.20143942176</v>
      </c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2"/>
      <c r="CB273" s="62"/>
      <c r="CC273" s="62"/>
      <c r="CD273" s="62"/>
      <c r="CE273" s="62"/>
      <c r="CF273" s="62"/>
      <c r="CG273" s="62"/>
      <c r="CH273" s="62"/>
      <c r="CI273" s="62"/>
      <c r="CJ273" s="62"/>
      <c r="CK273" s="62"/>
      <c r="CL273" s="62"/>
      <c r="CM273" s="62"/>
      <c r="CN273" s="62"/>
      <c r="CO273" s="62"/>
      <c r="CP273" s="62"/>
      <c r="CQ273" s="62"/>
      <c r="CR273" s="62"/>
      <c r="CS273" s="62"/>
      <c r="CT273" s="62"/>
      <c r="CU273" s="62"/>
      <c r="CV273" s="62"/>
      <c r="CW273" s="62"/>
      <c r="CX273" s="62"/>
      <c r="CY273" s="62"/>
      <c r="CZ273" s="62"/>
      <c r="DA273" s="62"/>
      <c r="DB273" s="62"/>
      <c r="DC273" s="62"/>
      <c r="DD273" s="62"/>
      <c r="DE273" s="62"/>
      <c r="DF273" s="62"/>
      <c r="DG273" s="62"/>
      <c r="DH273" s="62"/>
      <c r="DI273" s="62"/>
      <c r="DJ273" s="62"/>
      <c r="DK273" s="62"/>
      <c r="DL273" s="62"/>
      <c r="DM273" s="62"/>
      <c r="DN273" s="62"/>
      <c r="DO273" s="62"/>
      <c r="DP273" s="62"/>
      <c r="DQ273" s="62"/>
      <c r="DR273" s="62"/>
      <c r="DS273" s="62"/>
      <c r="DT273" s="62"/>
      <c r="DU273" s="62"/>
      <c r="DV273" s="62"/>
      <c r="DW273" s="62"/>
      <c r="DX273" s="62"/>
      <c r="DY273" s="62"/>
      <c r="DZ273" s="62"/>
      <c r="EA273" s="62"/>
      <c r="EB273" s="62"/>
      <c r="EC273" s="62"/>
      <c r="ED273" s="62"/>
      <c r="EE273" s="62"/>
    </row>
    <row r="274" ht="12.75" customHeight="1" spans="1:135">
      <c r="A274" s="65">
        <v>5</v>
      </c>
      <c r="B274" s="66" t="s">
        <v>642</v>
      </c>
      <c r="C274" s="102">
        <v>79.31</v>
      </c>
      <c r="D274" s="67">
        <f t="shared" ref="D274:F274" si="115">SUM(BY46:CJ46)</f>
        <v>64.599219656367</v>
      </c>
      <c r="E274" s="67">
        <f t="shared" si="115"/>
        <v>64.177219656367</v>
      </c>
      <c r="F274" s="67">
        <f t="shared" si="115"/>
        <v>63.931217988416</v>
      </c>
      <c r="G274" s="67">
        <f>SUM(CB45:CM46)</f>
        <v>64.250217988416</v>
      </c>
      <c r="H274" s="67">
        <f t="shared" ref="H274:O274" si="116">SUM(CC46:CN46)</f>
        <v>64.457495306872</v>
      </c>
      <c r="I274" s="67">
        <f t="shared" si="116"/>
        <v>64.8454651383674</v>
      </c>
      <c r="J274" s="67">
        <f t="shared" si="116"/>
        <v>64.4624651383674</v>
      </c>
      <c r="K274" s="67">
        <f t="shared" si="116"/>
        <v>64.0794651383674</v>
      </c>
      <c r="L274" s="67">
        <f t="shared" si="116"/>
        <v>64.9439078641632</v>
      </c>
      <c r="M274" s="67">
        <f t="shared" si="116"/>
        <v>65.5409078641632</v>
      </c>
      <c r="N274" s="67">
        <f t="shared" si="116"/>
        <v>65.1075728259122</v>
      </c>
      <c r="O274" s="67">
        <f t="shared" si="116"/>
        <v>64.8227270542017</v>
      </c>
      <c r="P274" s="67"/>
      <c r="Q274" s="79">
        <f t="shared" si="110"/>
        <v>0.640088536184692</v>
      </c>
      <c r="R274" s="79">
        <f t="shared" si="111"/>
        <v>-0.284845771710508</v>
      </c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2"/>
      <c r="CB274" s="62"/>
      <c r="CC274" s="62"/>
      <c r="CD274" s="62"/>
      <c r="CE274" s="62"/>
      <c r="CF274" s="62"/>
      <c r="CG274" s="62"/>
      <c r="CH274" s="62"/>
      <c r="CI274" s="62"/>
      <c r="CJ274" s="62"/>
      <c r="CK274" s="62"/>
      <c r="CL274" s="62"/>
      <c r="CM274" s="62"/>
      <c r="CN274" s="62"/>
      <c r="CO274" s="62"/>
      <c r="CP274" s="62"/>
      <c r="CQ274" s="62"/>
      <c r="CR274" s="62"/>
      <c r="CS274" s="62"/>
      <c r="CT274" s="62"/>
      <c r="CU274" s="62"/>
      <c r="CV274" s="62"/>
      <c r="CW274" s="62"/>
      <c r="CX274" s="62"/>
      <c r="CY274" s="62"/>
      <c r="CZ274" s="62"/>
      <c r="DA274" s="62"/>
      <c r="DB274" s="62"/>
      <c r="DC274" s="62"/>
      <c r="DD274" s="62"/>
      <c r="DE274" s="62"/>
      <c r="DF274" s="62"/>
      <c r="DG274" s="62"/>
      <c r="DH274" s="62"/>
      <c r="DI274" s="62"/>
      <c r="DJ274" s="62"/>
      <c r="DK274" s="62"/>
      <c r="DL274" s="62"/>
      <c r="DM274" s="62"/>
      <c r="DN274" s="62"/>
      <c r="DO274" s="62"/>
      <c r="DP274" s="62"/>
      <c r="DQ274" s="62"/>
      <c r="DR274" s="62"/>
      <c r="DS274" s="62"/>
      <c r="DT274" s="62"/>
      <c r="DU274" s="62"/>
      <c r="DV274" s="62"/>
      <c r="DW274" s="62"/>
      <c r="DX274" s="62"/>
      <c r="DY274" s="62"/>
      <c r="DZ274" s="62"/>
      <c r="EA274" s="62"/>
      <c r="EB274" s="62"/>
      <c r="EC274" s="62"/>
      <c r="ED274" s="62"/>
      <c r="EE274" s="62"/>
    </row>
    <row r="275" ht="12.75" customHeight="1" spans="1:135">
      <c r="A275" s="74" t="s">
        <v>19</v>
      </c>
      <c r="B275" s="35"/>
      <c r="C275" s="71">
        <f t="shared" ref="C275:P275" si="117">SUM(C270:C274)</f>
        <v>274.86</v>
      </c>
      <c r="D275" s="71">
        <f t="shared" si="117"/>
        <v>227.216868710312</v>
      </c>
      <c r="E275" s="133">
        <f t="shared" si="117"/>
        <v>225.207868710312</v>
      </c>
      <c r="F275" s="133">
        <f t="shared" si="117"/>
        <v>224.547779138679</v>
      </c>
      <c r="G275" s="133">
        <f t="shared" si="117"/>
        <v>226.737779138678</v>
      </c>
      <c r="H275" s="133">
        <f t="shared" si="117"/>
        <v>228.219520835779</v>
      </c>
      <c r="I275" s="133">
        <f t="shared" si="117"/>
        <v>230.691835347208</v>
      </c>
      <c r="J275" s="133">
        <f t="shared" si="117"/>
        <v>230.837635347208</v>
      </c>
      <c r="K275" s="133">
        <f t="shared" si="117"/>
        <v>229.827635347208</v>
      </c>
      <c r="L275" s="133">
        <f t="shared" si="117"/>
        <v>231.838238636239</v>
      </c>
      <c r="M275" s="133">
        <f t="shared" si="117"/>
        <v>232.672234508192</v>
      </c>
      <c r="N275" s="133">
        <f t="shared" si="117"/>
        <v>233.373321274061</v>
      </c>
      <c r="O275" s="133">
        <f t="shared" si="117"/>
        <v>232.41215415289</v>
      </c>
      <c r="P275" s="71">
        <f t="shared" si="117"/>
        <v>0</v>
      </c>
      <c r="Q275" s="79">
        <f t="shared" si="110"/>
        <v>8.02164976000293</v>
      </c>
      <c r="R275" s="79">
        <f t="shared" si="111"/>
        <v>-0.961167121170774</v>
      </c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  <c r="BP275" s="62"/>
      <c r="BQ275" s="62"/>
      <c r="BR275" s="62"/>
      <c r="BS275" s="62"/>
      <c r="BT275" s="62"/>
      <c r="BU275" s="62"/>
      <c r="BV275" s="62"/>
      <c r="BW275" s="62"/>
      <c r="BX275" s="62"/>
      <c r="BY275" s="62"/>
      <c r="BZ275" s="62"/>
      <c r="CA275" s="62"/>
      <c r="CB275" s="62"/>
      <c r="CC275" s="62"/>
      <c r="CD275" s="62"/>
      <c r="CE275" s="62"/>
      <c r="CF275" s="62"/>
      <c r="CG275" s="62"/>
      <c r="CH275" s="62"/>
      <c r="CI275" s="62"/>
      <c r="CJ275" s="62"/>
      <c r="CK275" s="62"/>
      <c r="CL275" s="62"/>
      <c r="CM275" s="62"/>
      <c r="CN275" s="62"/>
      <c r="CO275" s="62"/>
      <c r="CP275" s="62"/>
      <c r="CQ275" s="62"/>
      <c r="CR275" s="62"/>
      <c r="CS275" s="62"/>
      <c r="CT275" s="62"/>
      <c r="CU275" s="62"/>
      <c r="CV275" s="62"/>
      <c r="CW275" s="62"/>
      <c r="CX275" s="62"/>
      <c r="CY275" s="62"/>
      <c r="CZ275" s="62"/>
      <c r="DA275" s="62"/>
      <c r="DB275" s="62"/>
      <c r="DC275" s="62"/>
      <c r="DD275" s="62"/>
      <c r="DE275" s="62"/>
      <c r="DF275" s="62"/>
      <c r="DG275" s="62"/>
      <c r="DH275" s="62"/>
      <c r="DI275" s="62"/>
      <c r="DJ275" s="62"/>
      <c r="DK275" s="62"/>
      <c r="DL275" s="62"/>
      <c r="DM275" s="62"/>
      <c r="DN275" s="62"/>
      <c r="DO275" s="62"/>
      <c r="DP275" s="62"/>
      <c r="DQ275" s="62"/>
      <c r="DR275" s="62"/>
      <c r="DS275" s="62"/>
      <c r="DT275" s="62"/>
      <c r="DU275" s="62"/>
      <c r="DV275" s="62"/>
      <c r="DW275" s="62"/>
      <c r="DX275" s="62"/>
      <c r="DY275" s="62"/>
      <c r="DZ275" s="62"/>
      <c r="EA275" s="62"/>
      <c r="EB275" s="62"/>
      <c r="EC275" s="62"/>
      <c r="ED275" s="62"/>
      <c r="EE275" s="62"/>
    </row>
    <row r="276" ht="27" customHeight="1" spans="1:135">
      <c r="A276" s="62"/>
      <c r="B276" s="62" t="s">
        <v>879</v>
      </c>
      <c r="C276" s="79">
        <f t="shared" ref="C276:O276" si="118">C275-C263</f>
        <v>49.87</v>
      </c>
      <c r="D276" s="79">
        <f t="shared" si="118"/>
        <v>3.78598955128697</v>
      </c>
      <c r="E276" s="79">
        <f t="shared" si="118"/>
        <v>3.70098955128697</v>
      </c>
      <c r="F276" s="79">
        <f t="shared" si="118"/>
        <v>1.12177913867853</v>
      </c>
      <c r="G276" s="79">
        <f t="shared" si="118"/>
        <v>2.62177913867851</v>
      </c>
      <c r="H276" s="79">
        <f t="shared" si="118"/>
        <v>2.61049387907852</v>
      </c>
      <c r="I276" s="79">
        <f t="shared" si="118"/>
        <v>2.73979652470837</v>
      </c>
      <c r="J276" s="79">
        <f t="shared" si="118"/>
        <v>0.60259652470836</v>
      </c>
      <c r="K276" s="79">
        <f t="shared" si="118"/>
        <v>0.30159652470843</v>
      </c>
      <c r="L276" s="79">
        <f t="shared" si="118"/>
        <v>3.82619981373872</v>
      </c>
      <c r="M276" s="79">
        <f t="shared" si="118"/>
        <v>6.09469633033163</v>
      </c>
      <c r="N276" s="79">
        <f t="shared" si="118"/>
        <v>8.73611503474319</v>
      </c>
      <c r="O276" s="79">
        <f t="shared" si="118"/>
        <v>8.02164976000293</v>
      </c>
      <c r="P276" s="103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62"/>
      <c r="BU276" s="62"/>
      <c r="BV276" s="62"/>
      <c r="BW276" s="62"/>
      <c r="BX276" s="62"/>
      <c r="BY276" s="62"/>
      <c r="BZ276" s="62"/>
      <c r="CA276" s="62"/>
      <c r="CB276" s="62"/>
      <c r="CC276" s="62"/>
      <c r="CD276" s="62"/>
      <c r="CE276" s="62"/>
      <c r="CF276" s="62"/>
      <c r="CG276" s="62"/>
      <c r="CH276" s="62"/>
      <c r="CI276" s="62"/>
      <c r="CJ276" s="62"/>
      <c r="CK276" s="62"/>
      <c r="CL276" s="62"/>
      <c r="CM276" s="62"/>
      <c r="CN276" s="62"/>
      <c r="CO276" s="62"/>
      <c r="CP276" s="62"/>
      <c r="CQ276" s="62"/>
      <c r="CR276" s="62"/>
      <c r="CS276" s="62"/>
      <c r="CT276" s="62"/>
      <c r="CU276" s="62"/>
      <c r="CV276" s="62"/>
      <c r="CW276" s="62"/>
      <c r="CX276" s="62"/>
      <c r="CY276" s="62"/>
      <c r="CZ276" s="62"/>
      <c r="DA276" s="62"/>
      <c r="DB276" s="62"/>
      <c r="DC276" s="62"/>
      <c r="DD276" s="62"/>
      <c r="DE276" s="62"/>
      <c r="DF276" s="62"/>
      <c r="DG276" s="62"/>
      <c r="DH276" s="62"/>
      <c r="DI276" s="62"/>
      <c r="DJ276" s="62"/>
      <c r="DK276" s="62"/>
      <c r="DL276" s="62"/>
      <c r="DM276" s="62"/>
      <c r="DN276" s="62"/>
      <c r="DO276" s="62"/>
      <c r="DP276" s="62"/>
      <c r="DQ276" s="62"/>
      <c r="DR276" s="62"/>
      <c r="DS276" s="62"/>
      <c r="DT276" s="62"/>
      <c r="DU276" s="62"/>
      <c r="DV276" s="62"/>
      <c r="DW276" s="62"/>
      <c r="DX276" s="62"/>
      <c r="DY276" s="62"/>
      <c r="DZ276" s="62"/>
      <c r="EA276" s="62"/>
      <c r="EB276" s="62"/>
      <c r="EC276" s="62"/>
      <c r="ED276" s="62"/>
      <c r="EE276" s="62"/>
    </row>
    <row r="277" ht="12.75" customHeight="1" spans="1:135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79"/>
      <c r="P277" s="103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  <c r="BP277" s="62"/>
      <c r="BQ277" s="62"/>
      <c r="BR277" s="62"/>
      <c r="BS277" s="62"/>
      <c r="BT277" s="62"/>
      <c r="BU277" s="62"/>
      <c r="BV277" s="62"/>
      <c r="BW277" s="62"/>
      <c r="BX277" s="62"/>
      <c r="BY277" s="62"/>
      <c r="BZ277" s="62"/>
      <c r="CA277" s="62"/>
      <c r="CB277" s="62"/>
      <c r="CC277" s="62"/>
      <c r="CD277" s="62"/>
      <c r="CE277" s="62"/>
      <c r="CF277" s="62"/>
      <c r="CG277" s="62"/>
      <c r="CH277" s="62"/>
      <c r="CI277" s="62"/>
      <c r="CJ277" s="62"/>
      <c r="CK277" s="62"/>
      <c r="CL277" s="62"/>
      <c r="CM277" s="62"/>
      <c r="CN277" s="62"/>
      <c r="CO277" s="62"/>
      <c r="CP277" s="62"/>
      <c r="CQ277" s="62"/>
      <c r="CR277" s="62"/>
      <c r="CS277" s="62"/>
      <c r="CT277" s="62"/>
      <c r="CU277" s="62"/>
      <c r="CV277" s="62"/>
      <c r="CW277" s="62"/>
      <c r="CX277" s="62"/>
      <c r="CY277" s="62"/>
      <c r="CZ277" s="62"/>
      <c r="DA277" s="62"/>
      <c r="DB277" s="62"/>
      <c r="DC277" s="62"/>
      <c r="DD277" s="62"/>
      <c r="DE277" s="62"/>
      <c r="DF277" s="62"/>
      <c r="DG277" s="62"/>
      <c r="DH277" s="62"/>
      <c r="DI277" s="62"/>
      <c r="DJ277" s="62"/>
      <c r="DK277" s="62"/>
      <c r="DL277" s="62"/>
      <c r="DM277" s="62"/>
      <c r="DN277" s="62"/>
      <c r="DO277" s="62"/>
      <c r="DP277" s="62"/>
      <c r="DQ277" s="62"/>
      <c r="DR277" s="62"/>
      <c r="DS277" s="62"/>
      <c r="DT277" s="62"/>
      <c r="DU277" s="62"/>
      <c r="DV277" s="62"/>
      <c r="DW277" s="62"/>
      <c r="DX277" s="62"/>
      <c r="DY277" s="62"/>
      <c r="DZ277" s="62"/>
      <c r="EA277" s="62"/>
      <c r="EB277" s="62"/>
      <c r="EC277" s="62"/>
      <c r="ED277" s="62"/>
      <c r="EE277" s="62"/>
    </row>
    <row r="278" ht="12.75" customHeight="1" spans="1:135">
      <c r="A278" s="62"/>
      <c r="B278" s="62"/>
      <c r="C278" s="62"/>
      <c r="D278" s="62"/>
      <c r="E278" s="62"/>
      <c r="F278" s="62"/>
      <c r="G278" s="62"/>
      <c r="H278" s="61" t="s">
        <v>874</v>
      </c>
      <c r="I278" s="62"/>
      <c r="J278" s="62"/>
      <c r="K278" s="62"/>
      <c r="L278" s="62"/>
      <c r="M278" s="62" t="s">
        <v>911</v>
      </c>
      <c r="N278" s="62"/>
      <c r="O278" s="62"/>
      <c r="P278" s="103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  <c r="BP278" s="62"/>
      <c r="BQ278" s="62"/>
      <c r="BR278" s="62"/>
      <c r="BS278" s="62"/>
      <c r="BT278" s="62"/>
      <c r="BU278" s="62"/>
      <c r="BV278" s="62"/>
      <c r="BW278" s="62"/>
      <c r="BX278" s="62"/>
      <c r="BY278" s="62"/>
      <c r="BZ278" s="62"/>
      <c r="CA278" s="62"/>
      <c r="CB278" s="62"/>
      <c r="CC278" s="62"/>
      <c r="CD278" s="62"/>
      <c r="CE278" s="62"/>
      <c r="CF278" s="62"/>
      <c r="CG278" s="62"/>
      <c r="CH278" s="62"/>
      <c r="CI278" s="62"/>
      <c r="CJ278" s="62"/>
      <c r="CK278" s="62"/>
      <c r="CL278" s="62"/>
      <c r="CM278" s="62"/>
      <c r="CN278" s="62"/>
      <c r="CO278" s="62"/>
      <c r="CP278" s="62"/>
      <c r="CQ278" s="62"/>
      <c r="CR278" s="62"/>
      <c r="CS278" s="62"/>
      <c r="CT278" s="62"/>
      <c r="CU278" s="62"/>
      <c r="CV278" s="62"/>
      <c r="CW278" s="62"/>
      <c r="CX278" s="62"/>
      <c r="CY278" s="62"/>
      <c r="CZ278" s="62"/>
      <c r="DA278" s="62"/>
      <c r="DB278" s="62"/>
      <c r="DC278" s="62"/>
      <c r="DD278" s="62"/>
      <c r="DE278" s="62"/>
      <c r="DF278" s="62"/>
      <c r="DG278" s="62"/>
      <c r="DH278" s="62"/>
      <c r="DI278" s="62"/>
      <c r="DJ278" s="62"/>
      <c r="DK278" s="62"/>
      <c r="DL278" s="62"/>
      <c r="DM278" s="62"/>
      <c r="DN278" s="62"/>
      <c r="DO278" s="62"/>
      <c r="DP278" s="62"/>
      <c r="DQ278" s="62"/>
      <c r="DR278" s="62"/>
      <c r="DS278" s="62"/>
      <c r="DT278" s="62"/>
      <c r="DU278" s="62"/>
      <c r="DV278" s="62"/>
      <c r="DW278" s="62"/>
      <c r="DX278" s="62"/>
      <c r="DY278" s="62"/>
      <c r="DZ278" s="62"/>
      <c r="EA278" s="62"/>
      <c r="EB278" s="62"/>
      <c r="EC278" s="62"/>
      <c r="ED278" s="62"/>
      <c r="EE278" s="62"/>
    </row>
    <row r="279" ht="12.75" customHeight="1" spans="1:135">
      <c r="A279" s="62"/>
      <c r="B279" s="62"/>
      <c r="C279" s="62"/>
      <c r="D279" s="62"/>
      <c r="E279" s="62"/>
      <c r="F279" s="62"/>
      <c r="G279" s="62"/>
      <c r="H279" s="193"/>
      <c r="I279" s="62"/>
      <c r="J279" s="62"/>
      <c r="K279" s="62"/>
      <c r="L279" s="62"/>
      <c r="M279" s="62"/>
      <c r="N279" s="62"/>
      <c r="O279" s="62"/>
      <c r="P279" s="103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  <c r="BP279" s="62"/>
      <c r="BQ279" s="62"/>
      <c r="BR279" s="62"/>
      <c r="BS279" s="62"/>
      <c r="BT279" s="62"/>
      <c r="BU279" s="62"/>
      <c r="BV279" s="62"/>
      <c r="BW279" s="62"/>
      <c r="BX279" s="62"/>
      <c r="BY279" s="62"/>
      <c r="BZ279" s="62"/>
      <c r="CA279" s="62"/>
      <c r="CB279" s="62"/>
      <c r="CC279" s="62"/>
      <c r="CD279" s="62"/>
      <c r="CE279" s="62"/>
      <c r="CF279" s="62"/>
      <c r="CG279" s="62"/>
      <c r="CH279" s="62"/>
      <c r="CI279" s="62"/>
      <c r="CJ279" s="62"/>
      <c r="CK279" s="62"/>
      <c r="CL279" s="62"/>
      <c r="CM279" s="62"/>
      <c r="CN279" s="62"/>
      <c r="CO279" s="62"/>
      <c r="CP279" s="62"/>
      <c r="CQ279" s="62"/>
      <c r="CR279" s="62"/>
      <c r="CS279" s="62"/>
      <c r="CT279" s="62"/>
      <c r="CU279" s="62"/>
      <c r="CV279" s="62"/>
      <c r="CW279" s="62"/>
      <c r="CX279" s="62"/>
      <c r="CY279" s="62"/>
      <c r="CZ279" s="62"/>
      <c r="DA279" s="62"/>
      <c r="DB279" s="62"/>
      <c r="DC279" s="62"/>
      <c r="DD279" s="62"/>
      <c r="DE279" s="62"/>
      <c r="DF279" s="62"/>
      <c r="DG279" s="62"/>
      <c r="DH279" s="62"/>
      <c r="DI279" s="62"/>
      <c r="DJ279" s="62"/>
      <c r="DK279" s="62"/>
      <c r="DL279" s="62"/>
      <c r="DM279" s="62"/>
      <c r="DN279" s="62"/>
      <c r="DO279" s="62"/>
      <c r="DP279" s="62"/>
      <c r="DQ279" s="62"/>
      <c r="DR279" s="62"/>
      <c r="DS279" s="62"/>
      <c r="DT279" s="62"/>
      <c r="DU279" s="62"/>
      <c r="DV279" s="62"/>
      <c r="DW279" s="62"/>
      <c r="DX279" s="62"/>
      <c r="DY279" s="62"/>
      <c r="DZ279" s="62"/>
      <c r="EA279" s="62"/>
      <c r="EB279" s="62"/>
      <c r="EC279" s="62"/>
      <c r="ED279" s="62"/>
      <c r="EE279" s="62"/>
    </row>
    <row r="280" ht="63" customHeight="1" spans="1:135">
      <c r="A280" s="63" t="s">
        <v>628</v>
      </c>
      <c r="B280" s="64" t="s">
        <v>212</v>
      </c>
      <c r="C280" s="94" t="s">
        <v>862</v>
      </c>
      <c r="D280" s="63" t="s">
        <v>912</v>
      </c>
      <c r="E280" s="63" t="s">
        <v>913</v>
      </c>
      <c r="F280" s="63" t="s">
        <v>914</v>
      </c>
      <c r="G280" s="63" t="s">
        <v>915</v>
      </c>
      <c r="H280" s="63" t="s">
        <v>916</v>
      </c>
      <c r="I280" s="63" t="s">
        <v>917</v>
      </c>
      <c r="J280" s="63" t="s">
        <v>918</v>
      </c>
      <c r="K280" s="63" t="s">
        <v>919</v>
      </c>
      <c r="L280" s="63" t="s">
        <v>920</v>
      </c>
      <c r="M280" s="63" t="s">
        <v>921</v>
      </c>
      <c r="N280" s="63" t="s">
        <v>922</v>
      </c>
      <c r="O280" s="63" t="s">
        <v>923</v>
      </c>
      <c r="P280" s="63" t="s">
        <v>6</v>
      </c>
      <c r="Q280" s="142" t="s">
        <v>851</v>
      </c>
      <c r="R280" s="149" t="s">
        <v>852</v>
      </c>
      <c r="S280" s="87" t="s">
        <v>866</v>
      </c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  <c r="BP280" s="62"/>
      <c r="BQ280" s="62"/>
      <c r="BR280" s="62"/>
      <c r="BS280" s="62"/>
      <c r="BT280" s="62"/>
      <c r="BU280" s="62"/>
      <c r="BV280" s="62"/>
      <c r="BW280" s="62"/>
      <c r="BX280" s="62"/>
      <c r="BY280" s="62"/>
      <c r="BZ280" s="62"/>
      <c r="CA280" s="62"/>
      <c r="CB280" s="62"/>
      <c r="CC280" s="62"/>
      <c r="CD280" s="62"/>
      <c r="CE280" s="62"/>
      <c r="CF280" s="62"/>
      <c r="CG280" s="62"/>
      <c r="CH280" s="62"/>
      <c r="CI280" s="62"/>
      <c r="CJ280" s="62"/>
      <c r="CK280" s="62"/>
      <c r="CL280" s="62"/>
      <c r="CM280" s="62"/>
      <c r="CN280" s="62"/>
      <c r="CO280" s="62"/>
      <c r="CP280" s="62"/>
      <c r="CQ280" s="62"/>
      <c r="CR280" s="62"/>
      <c r="CS280" s="62"/>
      <c r="CT280" s="62"/>
      <c r="CU280" s="62"/>
      <c r="CV280" s="62"/>
      <c r="CW280" s="62"/>
      <c r="CX280" s="62"/>
      <c r="CY280" s="62"/>
      <c r="CZ280" s="62"/>
      <c r="DA280" s="62"/>
      <c r="DB280" s="62"/>
      <c r="DC280" s="62"/>
      <c r="DD280" s="62"/>
      <c r="DE280" s="62"/>
      <c r="DF280" s="62"/>
      <c r="DG280" s="62"/>
      <c r="DH280" s="62"/>
      <c r="DI280" s="62"/>
      <c r="DJ280" s="62"/>
      <c r="DK280" s="62"/>
      <c r="DL280" s="62"/>
      <c r="DM280" s="62"/>
      <c r="DN280" s="62"/>
      <c r="DO280" s="62"/>
      <c r="DP280" s="62"/>
      <c r="DQ280" s="62"/>
      <c r="DR280" s="62"/>
      <c r="DS280" s="62"/>
      <c r="DT280" s="62"/>
      <c r="DU280" s="62"/>
      <c r="DV280" s="62"/>
      <c r="DW280" s="62"/>
      <c r="DX280" s="62"/>
      <c r="DY280" s="62"/>
      <c r="DZ280" s="62"/>
      <c r="EA280" s="62"/>
      <c r="EB280" s="62"/>
      <c r="EC280" s="62"/>
      <c r="ED280" s="62"/>
      <c r="EE280" s="62"/>
    </row>
    <row r="281" ht="19.5" customHeight="1" spans="1:135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103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  <c r="BP281" s="62"/>
      <c r="BQ281" s="62"/>
      <c r="BR281" s="62"/>
      <c r="BS281" s="62"/>
      <c r="BT281" s="62"/>
      <c r="BU281" s="62"/>
      <c r="BV281" s="62"/>
      <c r="BW281" s="62"/>
      <c r="BX281" s="62"/>
      <c r="BY281" s="62"/>
      <c r="BZ281" s="62"/>
      <c r="CA281" s="62"/>
      <c r="CB281" s="62"/>
      <c r="CC281" s="62"/>
      <c r="CD281" s="62"/>
      <c r="CE281" s="62"/>
      <c r="CF281" s="62"/>
      <c r="CG281" s="62"/>
      <c r="CH281" s="62"/>
      <c r="CI281" s="62"/>
      <c r="CJ281" s="62"/>
      <c r="CK281" s="62"/>
      <c r="CL281" s="62"/>
      <c r="CM281" s="62"/>
      <c r="CN281" s="62"/>
      <c r="CO281" s="62"/>
      <c r="CP281" s="62"/>
      <c r="CQ281" s="62"/>
      <c r="CR281" s="62"/>
      <c r="CS281" s="62"/>
      <c r="CT281" s="62"/>
      <c r="CU281" s="62"/>
      <c r="CV281" s="62"/>
      <c r="CW281" s="62"/>
      <c r="CX281" s="62"/>
      <c r="CY281" s="62"/>
      <c r="CZ281" s="62"/>
      <c r="DA281" s="62"/>
      <c r="DB281" s="62"/>
      <c r="DC281" s="62"/>
      <c r="DD281" s="62"/>
      <c r="DE281" s="62"/>
      <c r="DF281" s="62"/>
      <c r="DG281" s="62"/>
      <c r="DH281" s="62"/>
      <c r="DI281" s="62"/>
      <c r="DJ281" s="62"/>
      <c r="DK281" s="62"/>
      <c r="DL281" s="62"/>
      <c r="DM281" s="62"/>
      <c r="DN281" s="62"/>
      <c r="DO281" s="62"/>
      <c r="DP281" s="62"/>
      <c r="DQ281" s="62"/>
      <c r="DR281" s="62"/>
      <c r="DS281" s="62"/>
      <c r="DT281" s="62"/>
      <c r="DU281" s="62"/>
      <c r="DV281" s="62"/>
      <c r="DW281" s="62"/>
      <c r="DX281" s="62"/>
      <c r="DY281" s="62"/>
      <c r="DZ281" s="62"/>
      <c r="EA281" s="62"/>
      <c r="EB281" s="62"/>
      <c r="EC281" s="62"/>
      <c r="ED281" s="62"/>
      <c r="EE281" s="62"/>
    </row>
    <row r="282" ht="12.75" customHeight="1" spans="1:135">
      <c r="A282" s="65">
        <v>1</v>
      </c>
      <c r="B282" s="66" t="s">
        <v>640</v>
      </c>
      <c r="C282" s="102">
        <v>56.57</v>
      </c>
      <c r="D282" s="67">
        <f t="shared" ref="D282:O282" si="119">SUM(CK41:CV41)</f>
        <v>51.9588327525</v>
      </c>
      <c r="E282" s="67">
        <f t="shared" si="119"/>
        <v>52.29078505492</v>
      </c>
      <c r="F282" s="67">
        <f t="shared" si="119"/>
        <v>53.3938362712</v>
      </c>
      <c r="G282" s="67">
        <f t="shared" si="119"/>
        <v>53.95409435018</v>
      </c>
      <c r="H282" s="67">
        <f t="shared" si="119"/>
        <v>54.29963262032</v>
      </c>
      <c r="I282" s="67">
        <f t="shared" si="119"/>
        <v>54.53555215056</v>
      </c>
      <c r="J282" s="67">
        <f t="shared" si="119"/>
        <v>54.22582394056</v>
      </c>
      <c r="K282" s="67">
        <f t="shared" si="119"/>
        <v>53.97189315286</v>
      </c>
      <c r="L282" s="67">
        <f t="shared" si="119"/>
        <v>53.61200134718</v>
      </c>
      <c r="M282" s="67">
        <f t="shared" si="119"/>
        <v>53.55558397344</v>
      </c>
      <c r="N282" s="67">
        <f t="shared" si="119"/>
        <v>53.36873198452</v>
      </c>
      <c r="O282" s="67">
        <f t="shared" si="119"/>
        <v>53.72689502795</v>
      </c>
      <c r="P282" s="130"/>
      <c r="Q282" s="79">
        <f>O282-O270</f>
        <v>0.861979782390002</v>
      </c>
      <c r="R282" s="79">
        <f t="shared" ref="R282:R287" si="120">O282-N282</f>
        <v>0.358163043430011</v>
      </c>
      <c r="S282" s="183">
        <f t="shared" ref="S282:S287" si="121">O282-C282</f>
        <v>-2.84310497204999</v>
      </c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  <c r="BP282" s="62"/>
      <c r="BQ282" s="62"/>
      <c r="BR282" s="62"/>
      <c r="BS282" s="62"/>
      <c r="BT282" s="62"/>
      <c r="BU282" s="62"/>
      <c r="BV282" s="62"/>
      <c r="BW282" s="62"/>
      <c r="BX282" s="62"/>
      <c r="BY282" s="62"/>
      <c r="BZ282" s="62"/>
      <c r="CA282" s="62"/>
      <c r="CB282" s="62"/>
      <c r="CC282" s="62"/>
      <c r="CD282" s="62"/>
      <c r="CE282" s="62"/>
      <c r="CF282" s="62"/>
      <c r="CG282" s="62"/>
      <c r="CH282" s="62"/>
      <c r="CI282" s="62"/>
      <c r="CJ282" s="62"/>
      <c r="CK282" s="62"/>
      <c r="CL282" s="62"/>
      <c r="CM282" s="62"/>
      <c r="CN282" s="62"/>
      <c r="CO282" s="62"/>
      <c r="CP282" s="62"/>
      <c r="CQ282" s="62"/>
      <c r="CR282" s="62"/>
      <c r="CS282" s="62"/>
      <c r="CT282" s="62"/>
      <c r="CU282" s="62"/>
      <c r="CV282" s="62"/>
      <c r="CW282" s="62"/>
      <c r="CX282" s="62"/>
      <c r="CY282" s="62"/>
      <c r="CZ282" s="62"/>
      <c r="DA282" s="62"/>
      <c r="DB282" s="62"/>
      <c r="DC282" s="62"/>
      <c r="DD282" s="62"/>
      <c r="DE282" s="62"/>
      <c r="DF282" s="62"/>
      <c r="DG282" s="62"/>
      <c r="DH282" s="62"/>
      <c r="DI282" s="62"/>
      <c r="DJ282" s="62"/>
      <c r="DK282" s="62"/>
      <c r="DL282" s="62"/>
      <c r="DM282" s="62"/>
      <c r="DN282" s="62"/>
      <c r="DO282" s="62"/>
      <c r="DP282" s="62"/>
      <c r="DQ282" s="62"/>
      <c r="DR282" s="62"/>
      <c r="DS282" s="62"/>
      <c r="DT282" s="62"/>
      <c r="DU282" s="62"/>
      <c r="DV282" s="62"/>
      <c r="DW282" s="62"/>
      <c r="DX282" s="62"/>
      <c r="DY282" s="62"/>
      <c r="DZ282" s="62"/>
      <c r="EA282" s="62"/>
      <c r="EB282" s="62"/>
      <c r="EC282" s="62"/>
      <c r="ED282" s="62"/>
      <c r="EE282" s="62"/>
    </row>
    <row r="283" ht="12.75" customHeight="1" spans="1:135">
      <c r="A283" s="65">
        <v>2</v>
      </c>
      <c r="B283" s="66" t="s">
        <v>648</v>
      </c>
      <c r="C283" s="102">
        <v>32.48</v>
      </c>
      <c r="D283" s="67">
        <f t="shared" ref="D283:O283" si="122">SUM(CK42:CV42)</f>
        <v>31.3529221656383</v>
      </c>
      <c r="E283" s="67">
        <f t="shared" si="122"/>
        <v>31.7072265908572</v>
      </c>
      <c r="F283" s="67">
        <f t="shared" si="122"/>
        <v>32.5135329123798</v>
      </c>
      <c r="G283" s="67">
        <f t="shared" si="122"/>
        <v>33.210949857146</v>
      </c>
      <c r="H283" s="67">
        <f t="shared" si="122"/>
        <v>33.801929700517</v>
      </c>
      <c r="I283" s="67">
        <f t="shared" si="122"/>
        <v>33.920845431039</v>
      </c>
      <c r="J283" s="67">
        <f t="shared" si="122"/>
        <v>33.8939526002127</v>
      </c>
      <c r="K283" s="67">
        <f t="shared" si="122"/>
        <v>34.1461915575328</v>
      </c>
      <c r="L283" s="67">
        <f t="shared" si="122"/>
        <v>34.0099084688162</v>
      </c>
      <c r="M283" s="67">
        <f t="shared" si="122"/>
        <v>34.0662551191835</v>
      </c>
      <c r="N283" s="67">
        <f t="shared" si="122"/>
        <v>34.101946328962</v>
      </c>
      <c r="O283" s="67">
        <f t="shared" si="122"/>
        <v>34.2542518166732</v>
      </c>
      <c r="P283" s="130"/>
      <c r="Q283" s="79">
        <f t="shared" ref="Q282:Q287" si="123">O283-O271</f>
        <v>2.42584251559299</v>
      </c>
      <c r="R283" s="79">
        <f t="shared" si="120"/>
        <v>0.152305487711246</v>
      </c>
      <c r="S283" s="183">
        <f t="shared" si="121"/>
        <v>1.77425181667325</v>
      </c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  <c r="BP283" s="62"/>
      <c r="BQ283" s="62"/>
      <c r="BR283" s="62"/>
      <c r="BS283" s="62"/>
      <c r="BT283" s="62"/>
      <c r="BU283" s="62"/>
      <c r="BV283" s="62"/>
      <c r="BW283" s="62"/>
      <c r="BX283" s="62"/>
      <c r="BY283" s="62"/>
      <c r="BZ283" s="62"/>
      <c r="CA283" s="62"/>
      <c r="CB283" s="62"/>
      <c r="CC283" s="62"/>
      <c r="CD283" s="62"/>
      <c r="CE283" s="62"/>
      <c r="CF283" s="62"/>
      <c r="CG283" s="62"/>
      <c r="CH283" s="62"/>
      <c r="CI283" s="62"/>
      <c r="CJ283" s="62"/>
      <c r="CK283" s="62"/>
      <c r="CL283" s="62"/>
      <c r="CM283" s="62"/>
      <c r="CN283" s="62"/>
      <c r="CO283" s="62"/>
      <c r="CP283" s="62"/>
      <c r="CQ283" s="62"/>
      <c r="CR283" s="62"/>
      <c r="CS283" s="62"/>
      <c r="CT283" s="62"/>
      <c r="CU283" s="62"/>
      <c r="CV283" s="62"/>
      <c r="CW283" s="62"/>
      <c r="CX283" s="62"/>
      <c r="CY283" s="62"/>
      <c r="CZ283" s="62"/>
      <c r="DA283" s="62"/>
      <c r="DB283" s="62"/>
      <c r="DC283" s="62"/>
      <c r="DD283" s="62"/>
      <c r="DE283" s="62"/>
      <c r="DF283" s="62"/>
      <c r="DG283" s="62"/>
      <c r="DH283" s="62"/>
      <c r="DI283" s="62"/>
      <c r="DJ283" s="62"/>
      <c r="DK283" s="62"/>
      <c r="DL283" s="62"/>
      <c r="DM283" s="62"/>
      <c r="DN283" s="62"/>
      <c r="DO283" s="62"/>
      <c r="DP283" s="62"/>
      <c r="DQ283" s="62"/>
      <c r="DR283" s="62"/>
      <c r="DS283" s="62"/>
      <c r="DT283" s="62"/>
      <c r="DU283" s="62"/>
      <c r="DV283" s="62"/>
      <c r="DW283" s="62"/>
      <c r="DX283" s="62"/>
      <c r="DY283" s="62"/>
      <c r="DZ283" s="62"/>
      <c r="EA283" s="62"/>
      <c r="EB283" s="62"/>
      <c r="EC283" s="62"/>
      <c r="ED283" s="62"/>
      <c r="EE283" s="62"/>
    </row>
    <row r="284" ht="12.75" customHeight="1" spans="1:135">
      <c r="A284" s="65">
        <v>3</v>
      </c>
      <c r="B284" s="66" t="s">
        <v>644</v>
      </c>
      <c r="C284" s="102">
        <v>25.65</v>
      </c>
      <c r="D284" s="67">
        <f t="shared" ref="D284:O284" si="124">SUM(CK43:CV43)</f>
        <v>24.25686493947</v>
      </c>
      <c r="E284" s="67">
        <f t="shared" si="124"/>
        <v>24.246600006958</v>
      </c>
      <c r="F284" s="67">
        <f t="shared" si="124"/>
        <v>24.618597518258</v>
      </c>
      <c r="G284" s="67">
        <f t="shared" si="124"/>
        <v>24.8364537934688</v>
      </c>
      <c r="H284" s="67">
        <f t="shared" si="124"/>
        <v>25.0294177668844</v>
      </c>
      <c r="I284" s="67">
        <f t="shared" si="124"/>
        <v>25.2218521133324</v>
      </c>
      <c r="J284" s="67">
        <f t="shared" si="124"/>
        <v>25.285988128012</v>
      </c>
      <c r="K284" s="67">
        <f t="shared" si="124"/>
        <v>25.0930108740328</v>
      </c>
      <c r="L284" s="67">
        <f t="shared" si="124"/>
        <v>24.8594048843624</v>
      </c>
      <c r="M284" s="67">
        <f t="shared" si="124"/>
        <v>24.7873355064884</v>
      </c>
      <c r="N284" s="67">
        <f t="shared" si="124"/>
        <v>24.6204195661688</v>
      </c>
      <c r="O284" s="67">
        <f t="shared" si="124"/>
        <v>24.602854070216</v>
      </c>
      <c r="P284" s="130"/>
      <c r="Q284" s="79">
        <f t="shared" si="123"/>
        <v>-0.435577329021996</v>
      </c>
      <c r="R284" s="79">
        <f t="shared" si="120"/>
        <v>-0.0175654959527982</v>
      </c>
      <c r="S284" s="183">
        <f t="shared" si="121"/>
        <v>-1.047145929784</v>
      </c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62"/>
      <c r="BU284" s="62"/>
      <c r="BV284" s="62"/>
      <c r="BW284" s="62"/>
      <c r="BX284" s="62"/>
      <c r="BY284" s="62"/>
      <c r="BZ284" s="62"/>
      <c r="CA284" s="62"/>
      <c r="CB284" s="62"/>
      <c r="CC284" s="62"/>
      <c r="CD284" s="62"/>
      <c r="CE284" s="62"/>
      <c r="CF284" s="62"/>
      <c r="CG284" s="62"/>
      <c r="CH284" s="62"/>
      <c r="CI284" s="62"/>
      <c r="CJ284" s="62"/>
      <c r="CK284" s="62"/>
      <c r="CL284" s="62"/>
      <c r="CM284" s="62"/>
      <c r="CN284" s="62"/>
      <c r="CO284" s="62"/>
      <c r="CP284" s="62"/>
      <c r="CQ284" s="62"/>
      <c r="CR284" s="62"/>
      <c r="CS284" s="62"/>
      <c r="CT284" s="62"/>
      <c r="CU284" s="62"/>
      <c r="CV284" s="62"/>
      <c r="CW284" s="62"/>
      <c r="CX284" s="62"/>
      <c r="CY284" s="62"/>
      <c r="CZ284" s="62"/>
      <c r="DA284" s="62"/>
      <c r="DB284" s="62"/>
      <c r="DC284" s="62"/>
      <c r="DD284" s="62"/>
      <c r="DE284" s="62"/>
      <c r="DF284" s="62"/>
      <c r="DG284" s="62"/>
      <c r="DH284" s="62"/>
      <c r="DI284" s="62"/>
      <c r="DJ284" s="62"/>
      <c r="DK284" s="62"/>
      <c r="DL284" s="62"/>
      <c r="DM284" s="62"/>
      <c r="DN284" s="62"/>
      <c r="DO284" s="62"/>
      <c r="DP284" s="62"/>
      <c r="DQ284" s="62"/>
      <c r="DR284" s="62"/>
      <c r="DS284" s="62"/>
      <c r="DT284" s="62"/>
      <c r="DU284" s="62"/>
      <c r="DV284" s="62"/>
      <c r="DW284" s="62"/>
      <c r="DX284" s="62"/>
      <c r="DY284" s="62"/>
      <c r="DZ284" s="62"/>
      <c r="EA284" s="62"/>
      <c r="EB284" s="62"/>
      <c r="EC284" s="62"/>
      <c r="ED284" s="62"/>
      <c r="EE284" s="62"/>
    </row>
    <row r="285" ht="12.75" customHeight="1" spans="1:135">
      <c r="A285" s="65">
        <v>4</v>
      </c>
      <c r="B285" s="66" t="s">
        <v>646</v>
      </c>
      <c r="C285" s="102">
        <v>59.05</v>
      </c>
      <c r="D285" s="67">
        <f t="shared" ref="D285:O285" si="125">SUM(CK44:CV44)</f>
        <v>56.88045710955</v>
      </c>
      <c r="E285" s="67">
        <f t="shared" si="125"/>
        <v>57.49895522757</v>
      </c>
      <c r="F285" s="67">
        <f t="shared" si="125"/>
        <v>58.53988808215</v>
      </c>
      <c r="G285" s="67">
        <f t="shared" si="125"/>
        <v>59.42490408968</v>
      </c>
      <c r="H285" s="67">
        <f t="shared" si="125"/>
        <v>60.07698886348</v>
      </c>
      <c r="I285" s="67">
        <f t="shared" si="125"/>
        <v>60.32443594238</v>
      </c>
      <c r="J285" s="67">
        <f t="shared" si="125"/>
        <v>60.2449678645</v>
      </c>
      <c r="K285" s="67">
        <f t="shared" si="125"/>
        <v>60.36735138688</v>
      </c>
      <c r="L285" s="67">
        <f t="shared" si="125"/>
        <v>60.07712583728</v>
      </c>
      <c r="M285" s="67">
        <f t="shared" si="125"/>
        <v>60.185434613378</v>
      </c>
      <c r="N285" s="67">
        <f t="shared" si="125"/>
        <v>60.343911774118</v>
      </c>
      <c r="O285" s="67">
        <f t="shared" si="125"/>
        <v>60.163458046322</v>
      </c>
      <c r="P285" s="130"/>
      <c r="Q285" s="79">
        <f t="shared" si="123"/>
        <v>2.30578689351204</v>
      </c>
      <c r="R285" s="79">
        <f t="shared" si="120"/>
        <v>-0.180453727795999</v>
      </c>
      <c r="S285" s="183">
        <f t="shared" si="121"/>
        <v>1.11345804632204</v>
      </c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  <c r="BP285" s="62"/>
      <c r="BQ285" s="62"/>
      <c r="BR285" s="62"/>
      <c r="BS285" s="62"/>
      <c r="BT285" s="62"/>
      <c r="BU285" s="62"/>
      <c r="BV285" s="62"/>
      <c r="BW285" s="62"/>
      <c r="BX285" s="62"/>
      <c r="BY285" s="62"/>
      <c r="BZ285" s="62"/>
      <c r="CA285" s="62"/>
      <c r="CB285" s="62"/>
      <c r="CC285" s="62"/>
      <c r="CD285" s="62"/>
      <c r="CE285" s="62"/>
      <c r="CF285" s="62"/>
      <c r="CG285" s="62"/>
      <c r="CH285" s="62"/>
      <c r="CI285" s="62"/>
      <c r="CJ285" s="62"/>
      <c r="CK285" s="62"/>
      <c r="CL285" s="62"/>
      <c r="CM285" s="62"/>
      <c r="CN285" s="62"/>
      <c r="CO285" s="62"/>
      <c r="CP285" s="62"/>
      <c r="CQ285" s="62"/>
      <c r="CR285" s="62"/>
      <c r="CS285" s="62"/>
      <c r="CT285" s="62"/>
      <c r="CU285" s="62"/>
      <c r="CV285" s="62"/>
      <c r="CW285" s="62"/>
      <c r="CX285" s="62"/>
      <c r="CY285" s="62"/>
      <c r="CZ285" s="62"/>
      <c r="DA285" s="62"/>
      <c r="DB285" s="62"/>
      <c r="DC285" s="62"/>
      <c r="DD285" s="62"/>
      <c r="DE285" s="62"/>
      <c r="DF285" s="62"/>
      <c r="DG285" s="62"/>
      <c r="DH285" s="62"/>
      <c r="DI285" s="62"/>
      <c r="DJ285" s="62"/>
      <c r="DK285" s="62"/>
      <c r="DL285" s="62"/>
      <c r="DM285" s="62"/>
      <c r="DN285" s="62"/>
      <c r="DO285" s="62"/>
      <c r="DP285" s="62"/>
      <c r="DQ285" s="62"/>
      <c r="DR285" s="62"/>
      <c r="DS285" s="62"/>
      <c r="DT285" s="62"/>
      <c r="DU285" s="62"/>
      <c r="DV285" s="62"/>
      <c r="DW285" s="62"/>
      <c r="DX285" s="62"/>
      <c r="DY285" s="62"/>
      <c r="DZ285" s="62"/>
      <c r="EA285" s="62"/>
      <c r="EB285" s="62"/>
      <c r="EC285" s="62"/>
      <c r="ED285" s="62"/>
      <c r="EE285" s="62"/>
    </row>
    <row r="286" ht="12.75" customHeight="1" spans="1:135">
      <c r="A286" s="65">
        <v>5</v>
      </c>
      <c r="B286" s="66" t="s">
        <v>642</v>
      </c>
      <c r="C286" s="102">
        <v>66.12</v>
      </c>
      <c r="D286" s="67">
        <f t="shared" ref="D286:O286" si="126">SUM(CK46:CV46)</f>
        <v>64.0225210204037</v>
      </c>
      <c r="E286" s="67">
        <f t="shared" si="126"/>
        <v>64.4915210204037</v>
      </c>
      <c r="F286" s="67">
        <f t="shared" si="126"/>
        <v>65.9745226883547</v>
      </c>
      <c r="G286" s="67">
        <f t="shared" si="126"/>
        <v>66.7940363664314</v>
      </c>
      <c r="H286" s="67">
        <f t="shared" si="126"/>
        <v>67.4709255109148</v>
      </c>
      <c r="I286" s="67">
        <f t="shared" si="126"/>
        <v>67.9176965022494</v>
      </c>
      <c r="J286" s="67">
        <f t="shared" si="126"/>
        <v>67.9286963878023</v>
      </c>
      <c r="K286" s="67">
        <f t="shared" si="126"/>
        <v>68.1976963878023</v>
      </c>
      <c r="L286" s="67">
        <f t="shared" si="126"/>
        <v>68.0666063607289</v>
      </c>
      <c r="M286" s="67">
        <f t="shared" si="126"/>
        <v>68.0884063607289</v>
      </c>
      <c r="N286" s="67">
        <f t="shared" si="126"/>
        <v>68.2541564016535</v>
      </c>
      <c r="O286" s="67">
        <f t="shared" si="126"/>
        <v>68.4749145703338</v>
      </c>
      <c r="P286" s="67"/>
      <c r="Q286" s="79">
        <f t="shared" si="123"/>
        <v>3.6521875161321</v>
      </c>
      <c r="R286" s="79">
        <f t="shared" si="120"/>
        <v>0.220758168680305</v>
      </c>
      <c r="S286" s="183">
        <f t="shared" si="121"/>
        <v>2.35491457033379</v>
      </c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  <c r="BP286" s="62"/>
      <c r="BQ286" s="62"/>
      <c r="BR286" s="62"/>
      <c r="BS286" s="62"/>
      <c r="BT286" s="62"/>
      <c r="BU286" s="62"/>
      <c r="BV286" s="62"/>
      <c r="BW286" s="62"/>
      <c r="BX286" s="62"/>
      <c r="BY286" s="62"/>
      <c r="BZ286" s="62"/>
      <c r="CA286" s="62"/>
      <c r="CB286" s="62"/>
      <c r="CC286" s="62"/>
      <c r="CD286" s="62"/>
      <c r="CE286" s="62"/>
      <c r="CF286" s="62"/>
      <c r="CG286" s="62"/>
      <c r="CH286" s="62"/>
      <c r="CI286" s="62"/>
      <c r="CJ286" s="62"/>
      <c r="CK286" s="62"/>
      <c r="CL286" s="62"/>
      <c r="CM286" s="62"/>
      <c r="CN286" s="62"/>
      <c r="CO286" s="62"/>
      <c r="CP286" s="62"/>
      <c r="CQ286" s="62"/>
      <c r="CR286" s="62"/>
      <c r="CS286" s="62"/>
      <c r="CT286" s="62"/>
      <c r="CU286" s="62"/>
      <c r="CV286" s="62"/>
      <c r="CW286" s="62"/>
      <c r="CX286" s="62"/>
      <c r="CY286" s="62"/>
      <c r="CZ286" s="62"/>
      <c r="DA286" s="62"/>
      <c r="DB286" s="62"/>
      <c r="DC286" s="62"/>
      <c r="DD286" s="62"/>
      <c r="DE286" s="62"/>
      <c r="DF286" s="62"/>
      <c r="DG286" s="62"/>
      <c r="DH286" s="62"/>
      <c r="DI286" s="62"/>
      <c r="DJ286" s="62"/>
      <c r="DK286" s="62"/>
      <c r="DL286" s="62"/>
      <c r="DM286" s="62"/>
      <c r="DN286" s="62"/>
      <c r="DO286" s="62"/>
      <c r="DP286" s="62"/>
      <c r="DQ286" s="62"/>
      <c r="DR286" s="62"/>
      <c r="DS286" s="62"/>
      <c r="DT286" s="62"/>
      <c r="DU286" s="62"/>
      <c r="DV286" s="62"/>
      <c r="DW286" s="62"/>
      <c r="DX286" s="62"/>
      <c r="DY286" s="62"/>
      <c r="DZ286" s="62"/>
      <c r="EA286" s="62"/>
      <c r="EB286" s="62"/>
      <c r="EC286" s="62"/>
      <c r="ED286" s="62"/>
      <c r="EE286" s="62"/>
    </row>
    <row r="287" ht="12.75" customHeight="1" spans="1:135">
      <c r="A287" s="74" t="s">
        <v>19</v>
      </c>
      <c r="B287" s="35"/>
      <c r="C287" s="71">
        <f t="shared" ref="C287:P287" si="127">SUM(C282:C286)</f>
        <v>239.87</v>
      </c>
      <c r="D287" s="71">
        <f t="shared" si="127"/>
        <v>228.471597987562</v>
      </c>
      <c r="E287" s="133">
        <f t="shared" si="127"/>
        <v>230.235087900709</v>
      </c>
      <c r="F287" s="133">
        <f t="shared" si="127"/>
        <v>235.040377472342</v>
      </c>
      <c r="G287" s="133">
        <f t="shared" si="127"/>
        <v>238.220438456906</v>
      </c>
      <c r="H287" s="133">
        <f t="shared" si="127"/>
        <v>240.678894462116</v>
      </c>
      <c r="I287" s="133">
        <f t="shared" si="127"/>
        <v>241.920382139561</v>
      </c>
      <c r="J287" s="133">
        <f t="shared" si="127"/>
        <v>241.579428921087</v>
      </c>
      <c r="K287" s="133">
        <f t="shared" si="127"/>
        <v>241.776143359108</v>
      </c>
      <c r="L287" s="133">
        <f t="shared" si="127"/>
        <v>240.625046898368</v>
      </c>
      <c r="M287" s="133">
        <f t="shared" si="127"/>
        <v>240.683015573219</v>
      </c>
      <c r="N287" s="133">
        <f t="shared" si="127"/>
        <v>240.689166055422</v>
      </c>
      <c r="O287" s="133">
        <f t="shared" si="127"/>
        <v>241.222373531495</v>
      </c>
      <c r="P287" s="71">
        <f t="shared" si="127"/>
        <v>0</v>
      </c>
      <c r="Q287" s="79">
        <f t="shared" si="123"/>
        <v>8.81021937860513</v>
      </c>
      <c r="R287" s="79">
        <f t="shared" si="120"/>
        <v>0.533207476072761</v>
      </c>
      <c r="S287" s="183">
        <f t="shared" si="121"/>
        <v>1.35237353149506</v>
      </c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  <c r="BP287" s="62"/>
      <c r="BQ287" s="62"/>
      <c r="BR287" s="62"/>
      <c r="BS287" s="62"/>
      <c r="BT287" s="62"/>
      <c r="BU287" s="62"/>
      <c r="BV287" s="62"/>
      <c r="BW287" s="62"/>
      <c r="BX287" s="62"/>
      <c r="BY287" s="62"/>
      <c r="BZ287" s="62"/>
      <c r="CA287" s="62"/>
      <c r="CB287" s="62"/>
      <c r="CC287" s="62"/>
      <c r="CD287" s="62"/>
      <c r="CE287" s="62"/>
      <c r="CF287" s="62"/>
      <c r="CG287" s="62"/>
      <c r="CH287" s="62"/>
      <c r="CI287" s="62"/>
      <c r="CJ287" s="62"/>
      <c r="CK287" s="62"/>
      <c r="CL287" s="62"/>
      <c r="CM287" s="62"/>
      <c r="CN287" s="62"/>
      <c r="CO287" s="62"/>
      <c r="CP287" s="62"/>
      <c r="CQ287" s="62"/>
      <c r="CR287" s="62"/>
      <c r="CS287" s="62"/>
      <c r="CT287" s="62"/>
      <c r="CU287" s="62"/>
      <c r="CV287" s="62"/>
      <c r="CW287" s="62"/>
      <c r="CX287" s="62"/>
      <c r="CY287" s="62"/>
      <c r="CZ287" s="62"/>
      <c r="DA287" s="62"/>
      <c r="DB287" s="62"/>
      <c r="DC287" s="62"/>
      <c r="DD287" s="62"/>
      <c r="DE287" s="62"/>
      <c r="DF287" s="62"/>
      <c r="DG287" s="62"/>
      <c r="DH287" s="62"/>
      <c r="DI287" s="62"/>
      <c r="DJ287" s="62"/>
      <c r="DK287" s="62"/>
      <c r="DL287" s="62"/>
      <c r="DM287" s="62"/>
      <c r="DN287" s="62"/>
      <c r="DO287" s="62"/>
      <c r="DP287" s="62"/>
      <c r="DQ287" s="62"/>
      <c r="DR287" s="62"/>
      <c r="DS287" s="62"/>
      <c r="DT287" s="62"/>
      <c r="DU287" s="62"/>
      <c r="DV287" s="62"/>
      <c r="DW287" s="62"/>
      <c r="DX287" s="62"/>
      <c r="DY287" s="62"/>
      <c r="DZ287" s="62"/>
      <c r="EA287" s="62"/>
      <c r="EB287" s="62"/>
      <c r="EC287" s="62"/>
      <c r="ED287" s="62"/>
      <c r="EE287" s="62"/>
    </row>
    <row r="288" ht="27" customHeight="1" spans="1:135">
      <c r="A288" s="62"/>
      <c r="B288" s="62" t="s">
        <v>879</v>
      </c>
      <c r="C288" s="62"/>
      <c r="D288" s="79">
        <f t="shared" ref="D288:O288" si="128">D287-D275</f>
        <v>1.25472927724996</v>
      </c>
      <c r="E288" s="79">
        <f t="shared" si="128"/>
        <v>5.02721919039698</v>
      </c>
      <c r="F288" s="79">
        <f t="shared" si="128"/>
        <v>10.4925983336639</v>
      </c>
      <c r="G288" s="79">
        <f t="shared" si="128"/>
        <v>11.4826593182277</v>
      </c>
      <c r="H288" s="79">
        <f t="shared" si="128"/>
        <v>12.4593736263377</v>
      </c>
      <c r="I288" s="79">
        <f t="shared" si="128"/>
        <v>11.2285467923525</v>
      </c>
      <c r="J288" s="79">
        <f t="shared" si="128"/>
        <v>10.7417935738787</v>
      </c>
      <c r="K288" s="79">
        <f t="shared" si="128"/>
        <v>11.9485080118995</v>
      </c>
      <c r="L288" s="79">
        <f t="shared" si="128"/>
        <v>8.78680826212883</v>
      </c>
      <c r="M288" s="79">
        <f t="shared" si="128"/>
        <v>8.01078106502715</v>
      </c>
      <c r="N288" s="79">
        <f t="shared" si="128"/>
        <v>7.31584478136159</v>
      </c>
      <c r="O288" s="79">
        <f t="shared" si="128"/>
        <v>8.81021937860513</v>
      </c>
      <c r="P288" s="103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  <c r="BP288" s="62"/>
      <c r="BQ288" s="62"/>
      <c r="BR288" s="62"/>
      <c r="BS288" s="62"/>
      <c r="BT288" s="62"/>
      <c r="BU288" s="62"/>
      <c r="BV288" s="62"/>
      <c r="BW288" s="62"/>
      <c r="BX288" s="62"/>
      <c r="BY288" s="62"/>
      <c r="BZ288" s="62"/>
      <c r="CA288" s="62"/>
      <c r="CB288" s="62"/>
      <c r="CC288" s="62"/>
      <c r="CD288" s="62"/>
      <c r="CE288" s="62"/>
      <c r="CF288" s="62"/>
      <c r="CG288" s="62"/>
      <c r="CH288" s="62"/>
      <c r="CI288" s="62"/>
      <c r="CJ288" s="62"/>
      <c r="CK288" s="62"/>
      <c r="CL288" s="62"/>
      <c r="CM288" s="62"/>
      <c r="CN288" s="62"/>
      <c r="CO288" s="62"/>
      <c r="CP288" s="62"/>
      <c r="CQ288" s="62"/>
      <c r="CR288" s="62"/>
      <c r="CS288" s="62"/>
      <c r="CT288" s="62"/>
      <c r="CU288" s="62"/>
      <c r="CV288" s="62"/>
      <c r="CW288" s="62"/>
      <c r="CX288" s="62"/>
      <c r="CY288" s="62"/>
      <c r="CZ288" s="62"/>
      <c r="DA288" s="62"/>
      <c r="DB288" s="62"/>
      <c r="DC288" s="62"/>
      <c r="DD288" s="62"/>
      <c r="DE288" s="62"/>
      <c r="DF288" s="62"/>
      <c r="DG288" s="62"/>
      <c r="DH288" s="62"/>
      <c r="DI288" s="62"/>
      <c r="DJ288" s="62"/>
      <c r="DK288" s="62"/>
      <c r="DL288" s="62"/>
      <c r="DM288" s="62"/>
      <c r="DN288" s="62"/>
      <c r="DO288" s="62"/>
      <c r="DP288" s="62"/>
      <c r="DQ288" s="62"/>
      <c r="DR288" s="62"/>
      <c r="DS288" s="62"/>
      <c r="DT288" s="62"/>
      <c r="DU288" s="62"/>
      <c r="DV288" s="62"/>
      <c r="DW288" s="62"/>
      <c r="DX288" s="62"/>
      <c r="DY288" s="62"/>
      <c r="DZ288" s="62"/>
      <c r="EA288" s="62"/>
      <c r="EB288" s="62"/>
      <c r="EC288" s="62"/>
      <c r="ED288" s="62"/>
      <c r="EE288" s="62"/>
    </row>
    <row r="289" ht="12.75" customHeight="1" spans="1:135">
      <c r="A289" s="62"/>
      <c r="B289" s="62"/>
      <c r="C289" s="94" t="s">
        <v>924</v>
      </c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103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2"/>
      <c r="BS289" s="62"/>
      <c r="BT289" s="62"/>
      <c r="BU289" s="62"/>
      <c r="BV289" s="62"/>
      <c r="BW289" s="62"/>
      <c r="BX289" s="62"/>
      <c r="BY289" s="62"/>
      <c r="BZ289" s="62"/>
      <c r="CA289" s="62"/>
      <c r="CB289" s="62"/>
      <c r="CC289" s="62"/>
      <c r="CD289" s="62"/>
      <c r="CE289" s="62"/>
      <c r="CF289" s="62"/>
      <c r="CG289" s="62"/>
      <c r="CH289" s="62"/>
      <c r="CI289" s="62"/>
      <c r="CJ289" s="62"/>
      <c r="CK289" s="62"/>
      <c r="CL289" s="62"/>
      <c r="CM289" s="62"/>
      <c r="CN289" s="62"/>
      <c r="CO289" s="62"/>
      <c r="CP289" s="62"/>
      <c r="CQ289" s="62"/>
      <c r="CR289" s="62"/>
      <c r="CS289" s="62"/>
      <c r="CT289" s="62"/>
      <c r="CU289" s="62"/>
      <c r="CV289" s="62"/>
      <c r="CW289" s="62"/>
      <c r="CX289" s="62"/>
      <c r="CY289" s="62"/>
      <c r="CZ289" s="62"/>
      <c r="DA289" s="62"/>
      <c r="DB289" s="62"/>
      <c r="DC289" s="62"/>
      <c r="DD289" s="62"/>
      <c r="DE289" s="62"/>
      <c r="DF289" s="62"/>
      <c r="DG289" s="62"/>
      <c r="DH289" s="62"/>
      <c r="DI289" s="62"/>
      <c r="DJ289" s="62"/>
      <c r="DK289" s="62"/>
      <c r="DL289" s="62"/>
      <c r="DM289" s="62"/>
      <c r="DN289" s="62"/>
      <c r="DO289" s="62"/>
      <c r="DP289" s="62"/>
      <c r="DQ289" s="62"/>
      <c r="DR289" s="62"/>
      <c r="DS289" s="62"/>
      <c r="DT289" s="62"/>
      <c r="DU289" s="62"/>
      <c r="DV289" s="62"/>
      <c r="DW289" s="62"/>
      <c r="DX289" s="62"/>
      <c r="DY289" s="62"/>
      <c r="DZ289" s="62"/>
      <c r="EA289" s="62"/>
      <c r="EB289" s="62"/>
      <c r="EC289" s="62"/>
      <c r="ED289" s="62"/>
      <c r="EE289" s="62"/>
    </row>
    <row r="290" ht="12.75" customHeight="1" spans="1:135">
      <c r="A290" s="62"/>
      <c r="B290" s="62"/>
      <c r="C290" s="65" t="s">
        <v>925</v>
      </c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103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  <c r="BP290" s="62"/>
      <c r="BQ290" s="62"/>
      <c r="BR290" s="62"/>
      <c r="BS290" s="62"/>
      <c r="BT290" s="62"/>
      <c r="BU290" s="62"/>
      <c r="BV290" s="62"/>
      <c r="BW290" s="62"/>
      <c r="BX290" s="62"/>
      <c r="BY290" s="62"/>
      <c r="BZ290" s="62"/>
      <c r="CA290" s="62"/>
      <c r="CB290" s="62"/>
      <c r="CC290" s="62"/>
      <c r="CD290" s="62"/>
      <c r="CE290" s="62"/>
      <c r="CF290" s="62"/>
      <c r="CG290" s="62"/>
      <c r="CH290" s="62"/>
      <c r="CI290" s="62"/>
      <c r="CJ290" s="62"/>
      <c r="CK290" s="62"/>
      <c r="CL290" s="62"/>
      <c r="CM290" s="62"/>
      <c r="CN290" s="62"/>
      <c r="CO290" s="62"/>
      <c r="CP290" s="62"/>
      <c r="CQ290" s="62"/>
      <c r="CR290" s="62"/>
      <c r="CS290" s="62"/>
      <c r="CT290" s="62"/>
      <c r="CU290" s="62"/>
      <c r="CV290" s="62"/>
      <c r="CW290" s="62"/>
      <c r="CX290" s="62"/>
      <c r="CY290" s="62"/>
      <c r="CZ290" s="62"/>
      <c r="DA290" s="62"/>
      <c r="DB290" s="62"/>
      <c r="DC290" s="62"/>
      <c r="DD290" s="62"/>
      <c r="DE290" s="62"/>
      <c r="DF290" s="62"/>
      <c r="DG290" s="62"/>
      <c r="DH290" s="62"/>
      <c r="DI290" s="62"/>
      <c r="DJ290" s="62"/>
      <c r="DK290" s="62"/>
      <c r="DL290" s="62"/>
      <c r="DM290" s="62"/>
      <c r="DN290" s="62"/>
      <c r="DO290" s="62"/>
      <c r="DP290" s="62"/>
      <c r="DQ290" s="62"/>
      <c r="DR290" s="62"/>
      <c r="DS290" s="62"/>
      <c r="DT290" s="62"/>
      <c r="DU290" s="62"/>
      <c r="DV290" s="62"/>
      <c r="DW290" s="62"/>
      <c r="DX290" s="62"/>
      <c r="DY290" s="62"/>
      <c r="DZ290" s="62"/>
      <c r="EA290" s="62"/>
      <c r="EB290" s="62"/>
      <c r="EC290" s="62"/>
      <c r="ED290" s="62"/>
      <c r="EE290" s="62"/>
    </row>
    <row r="291" ht="12.75" customHeight="1" spans="1:135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103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2"/>
      <c r="BS291" s="62"/>
      <c r="BT291" s="62"/>
      <c r="BU291" s="62"/>
      <c r="BV291" s="62"/>
      <c r="BW291" s="62"/>
      <c r="BX291" s="62"/>
      <c r="BY291" s="62"/>
      <c r="BZ291" s="62"/>
      <c r="CA291" s="62"/>
      <c r="CB291" s="62"/>
      <c r="CC291" s="62"/>
      <c r="CD291" s="62"/>
      <c r="CE291" s="62"/>
      <c r="CF291" s="62"/>
      <c r="CG291" s="62"/>
      <c r="CH291" s="62"/>
      <c r="CI291" s="62"/>
      <c r="CJ291" s="62"/>
      <c r="CK291" s="62"/>
      <c r="CL291" s="62"/>
      <c r="CM291" s="62"/>
      <c r="CN291" s="62"/>
      <c r="CO291" s="62"/>
      <c r="CP291" s="62"/>
      <c r="CQ291" s="62"/>
      <c r="CR291" s="62"/>
      <c r="CS291" s="62"/>
      <c r="CT291" s="62"/>
      <c r="CU291" s="62"/>
      <c r="CV291" s="62"/>
      <c r="CW291" s="62"/>
      <c r="CX291" s="62"/>
      <c r="CY291" s="62"/>
      <c r="CZ291" s="62"/>
      <c r="DA291" s="62"/>
      <c r="DB291" s="62"/>
      <c r="DC291" s="62"/>
      <c r="DD291" s="62"/>
      <c r="DE291" s="62"/>
      <c r="DF291" s="62"/>
      <c r="DG291" s="62"/>
      <c r="DH291" s="62"/>
      <c r="DI291" s="62"/>
      <c r="DJ291" s="62"/>
      <c r="DK291" s="62"/>
      <c r="DL291" s="62"/>
      <c r="DM291" s="62"/>
      <c r="DN291" s="62"/>
      <c r="DO291" s="62"/>
      <c r="DP291" s="62"/>
      <c r="DQ291" s="62"/>
      <c r="DR291" s="62"/>
      <c r="DS291" s="62"/>
      <c r="DT291" s="62"/>
      <c r="DU291" s="62"/>
      <c r="DV291" s="62"/>
      <c r="DW291" s="62"/>
      <c r="DX291" s="62"/>
      <c r="DY291" s="62"/>
      <c r="DZ291" s="62"/>
      <c r="EA291" s="62"/>
      <c r="EB291" s="62"/>
      <c r="EC291" s="62"/>
      <c r="ED291" s="62"/>
      <c r="EE291" s="62"/>
    </row>
    <row r="292" ht="63" customHeight="1" spans="1:135">
      <c r="A292" s="63" t="s">
        <v>628</v>
      </c>
      <c r="B292" s="64" t="s">
        <v>212</v>
      </c>
      <c r="C292" s="94" t="s">
        <v>868</v>
      </c>
      <c r="D292" s="63" t="s">
        <v>869</v>
      </c>
      <c r="E292" s="63" t="s">
        <v>771</v>
      </c>
      <c r="F292" s="63" t="s">
        <v>772</v>
      </c>
      <c r="G292" s="63" t="s">
        <v>773</v>
      </c>
      <c r="H292" s="63" t="s">
        <v>774</v>
      </c>
      <c r="I292" s="63" t="s">
        <v>775</v>
      </c>
      <c r="J292" s="63" t="s">
        <v>776</v>
      </c>
      <c r="K292" s="63" t="s">
        <v>777</v>
      </c>
      <c r="L292" s="63" t="s">
        <v>778</v>
      </c>
      <c r="M292" s="63" t="s">
        <v>779</v>
      </c>
      <c r="N292" s="63" t="s">
        <v>405</v>
      </c>
      <c r="O292" s="63" t="s">
        <v>406</v>
      </c>
      <c r="P292" s="63" t="s">
        <v>6</v>
      </c>
      <c r="Q292" s="142" t="s">
        <v>851</v>
      </c>
      <c r="R292" s="149" t="s">
        <v>852</v>
      </c>
      <c r="S292" s="87" t="s">
        <v>866</v>
      </c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2"/>
      <c r="BS292" s="62"/>
      <c r="BT292" s="62"/>
      <c r="BU292" s="62"/>
      <c r="BV292" s="62"/>
      <c r="BW292" s="62"/>
      <c r="BX292" s="62"/>
      <c r="BY292" s="62"/>
      <c r="BZ292" s="62"/>
      <c r="CA292" s="62"/>
      <c r="CB292" s="62"/>
      <c r="CC292" s="62"/>
      <c r="CD292" s="62"/>
      <c r="CE292" s="62"/>
      <c r="CF292" s="62"/>
      <c r="CG292" s="62"/>
      <c r="CH292" s="62"/>
      <c r="CI292" s="62"/>
      <c r="CJ292" s="62"/>
      <c r="CK292" s="62"/>
      <c r="CL292" s="62"/>
      <c r="CM292" s="62"/>
      <c r="CN292" s="62"/>
      <c r="CO292" s="62"/>
      <c r="CP292" s="62"/>
      <c r="CQ292" s="62"/>
      <c r="CR292" s="62"/>
      <c r="CS292" s="62"/>
      <c r="CT292" s="62"/>
      <c r="CU292" s="62"/>
      <c r="CV292" s="62"/>
      <c r="CW292" s="62"/>
      <c r="CX292" s="62"/>
      <c r="CY292" s="62"/>
      <c r="CZ292" s="62"/>
      <c r="DA292" s="62"/>
      <c r="DB292" s="62"/>
      <c r="DC292" s="62"/>
      <c r="DD292" s="62"/>
      <c r="DE292" s="62"/>
      <c r="DF292" s="62"/>
      <c r="DG292" s="62"/>
      <c r="DH292" s="62"/>
      <c r="DI292" s="62"/>
      <c r="DJ292" s="62"/>
      <c r="DK292" s="62"/>
      <c r="DL292" s="62"/>
      <c r="DM292" s="62"/>
      <c r="DN292" s="62"/>
      <c r="DO292" s="62"/>
      <c r="DP292" s="62"/>
      <c r="DQ292" s="62"/>
      <c r="DR292" s="62"/>
      <c r="DS292" s="62"/>
      <c r="DT292" s="62"/>
      <c r="DU292" s="62"/>
      <c r="DV292" s="62"/>
      <c r="DW292" s="62"/>
      <c r="DX292" s="62"/>
      <c r="DY292" s="62"/>
      <c r="DZ292" s="62"/>
      <c r="EA292" s="62"/>
      <c r="EB292" s="62"/>
      <c r="EC292" s="62"/>
      <c r="ED292" s="62"/>
      <c r="EE292" s="62"/>
    </row>
    <row r="293" ht="19.5" customHeight="1" spans="1:135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103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2"/>
      <c r="BS293" s="62"/>
      <c r="BT293" s="62"/>
      <c r="BU293" s="62"/>
      <c r="BV293" s="62"/>
      <c r="BW293" s="62"/>
      <c r="BX293" s="62"/>
      <c r="BY293" s="62"/>
      <c r="BZ293" s="62"/>
      <c r="CA293" s="62"/>
      <c r="CB293" s="62"/>
      <c r="CC293" s="62"/>
      <c r="CD293" s="62"/>
      <c r="CE293" s="62"/>
      <c r="CF293" s="62"/>
      <c r="CG293" s="62"/>
      <c r="CH293" s="62"/>
      <c r="CI293" s="62"/>
      <c r="CJ293" s="62"/>
      <c r="CK293" s="62"/>
      <c r="CL293" s="62"/>
      <c r="CM293" s="62"/>
      <c r="CN293" s="62"/>
      <c r="CO293" s="62"/>
      <c r="CP293" s="62"/>
      <c r="CQ293" s="62"/>
      <c r="CR293" s="62"/>
      <c r="CS293" s="62"/>
      <c r="CT293" s="62"/>
      <c r="CU293" s="62"/>
      <c r="CV293" s="62"/>
      <c r="CW293" s="62"/>
      <c r="CX293" s="62"/>
      <c r="CY293" s="62"/>
      <c r="CZ293" s="62"/>
      <c r="DA293" s="62"/>
      <c r="DB293" s="62"/>
      <c r="DC293" s="62"/>
      <c r="DD293" s="62"/>
      <c r="DE293" s="62"/>
      <c r="DF293" s="62"/>
      <c r="DG293" s="62"/>
      <c r="DH293" s="62"/>
      <c r="DI293" s="62"/>
      <c r="DJ293" s="62"/>
      <c r="DK293" s="62"/>
      <c r="DL293" s="62"/>
      <c r="DM293" s="62"/>
      <c r="DN293" s="62"/>
      <c r="DO293" s="62"/>
      <c r="DP293" s="62"/>
      <c r="DQ293" s="62"/>
      <c r="DR293" s="62"/>
      <c r="DS293" s="62"/>
      <c r="DT293" s="62"/>
      <c r="DU293" s="62"/>
      <c r="DV293" s="62"/>
      <c r="DW293" s="62"/>
      <c r="DX293" s="62"/>
      <c r="DY293" s="62"/>
      <c r="DZ293" s="62"/>
      <c r="EA293" s="62"/>
      <c r="EB293" s="62"/>
      <c r="EC293" s="62"/>
      <c r="ED293" s="62"/>
      <c r="EE293" s="62"/>
    </row>
    <row r="294" ht="12.75" customHeight="1" spans="1:135">
      <c r="A294" s="65">
        <v>1</v>
      </c>
      <c r="B294" s="66" t="s">
        <v>640</v>
      </c>
      <c r="C294" s="102">
        <v>56.57</v>
      </c>
      <c r="D294" s="67">
        <f t="shared" ref="D294:O294" si="129">SUM(CW41:DH41)</f>
        <v>53.9030925969571</v>
      </c>
      <c r="E294" s="67">
        <f t="shared" si="129"/>
        <v>54.4406390338371</v>
      </c>
      <c r="F294" s="67">
        <f t="shared" si="129"/>
        <v>52.21647726485</v>
      </c>
      <c r="G294" s="67">
        <f t="shared" si="129"/>
        <v>51.30478198028</v>
      </c>
      <c r="H294" s="67">
        <f t="shared" si="129"/>
        <v>51.74114069278</v>
      </c>
      <c r="I294" s="67">
        <f t="shared" si="129"/>
        <v>51.68653274138</v>
      </c>
      <c r="J294" s="67">
        <f t="shared" si="129"/>
        <v>52.42681033606</v>
      </c>
      <c r="K294" s="67">
        <f t="shared" si="129"/>
        <v>54.03522257658</v>
      </c>
      <c r="L294" s="67">
        <f t="shared" si="129"/>
        <v>54.4445771385599</v>
      </c>
      <c r="M294" s="67">
        <f t="shared" si="129"/>
        <v>54.62781738848</v>
      </c>
      <c r="N294" s="67">
        <f t="shared" si="129"/>
        <v>54.8529719025</v>
      </c>
      <c r="O294" s="67">
        <f t="shared" si="129"/>
        <v>54.73063458907</v>
      </c>
      <c r="P294" s="130"/>
      <c r="Q294" s="79">
        <f t="shared" ref="Q294:Q299" si="130">O294-O282</f>
        <v>1.00373956111996</v>
      </c>
      <c r="R294" s="79">
        <f t="shared" ref="R294:R299" si="131">O294-N294</f>
        <v>-0.122337313430045</v>
      </c>
      <c r="S294" s="79">
        <f t="shared" ref="S294:S299" si="132">O294-C294</f>
        <v>-1.83936541093004</v>
      </c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  <c r="BP294" s="62"/>
      <c r="BQ294" s="62"/>
      <c r="BR294" s="62"/>
      <c r="BS294" s="62"/>
      <c r="BT294" s="62"/>
      <c r="BU294" s="62"/>
      <c r="BV294" s="62"/>
      <c r="BW294" s="62"/>
      <c r="BX294" s="62"/>
      <c r="BY294" s="62"/>
      <c r="BZ294" s="62"/>
      <c r="CA294" s="62"/>
      <c r="CB294" s="62"/>
      <c r="CC294" s="62"/>
      <c r="CD294" s="62"/>
      <c r="CE294" s="62"/>
      <c r="CF294" s="62"/>
      <c r="CG294" s="62"/>
      <c r="CH294" s="62"/>
      <c r="CI294" s="62"/>
      <c r="CJ294" s="62"/>
      <c r="CK294" s="62"/>
      <c r="CL294" s="62"/>
      <c r="CM294" s="62"/>
      <c r="CN294" s="62"/>
      <c r="CO294" s="62"/>
      <c r="CP294" s="62"/>
      <c r="CQ294" s="62"/>
      <c r="CR294" s="62"/>
      <c r="CS294" s="62"/>
      <c r="CT294" s="62"/>
      <c r="CU294" s="62"/>
      <c r="CV294" s="62"/>
      <c r="CW294" s="62"/>
      <c r="CX294" s="62"/>
      <c r="CY294" s="62"/>
      <c r="CZ294" s="62"/>
      <c r="DA294" s="62"/>
      <c r="DB294" s="62"/>
      <c r="DC294" s="62"/>
      <c r="DD294" s="62"/>
      <c r="DE294" s="62"/>
      <c r="DF294" s="62"/>
      <c r="DG294" s="62"/>
      <c r="DH294" s="62"/>
      <c r="DI294" s="62"/>
      <c r="DJ294" s="62"/>
      <c r="DK294" s="62"/>
      <c r="DL294" s="62"/>
      <c r="DM294" s="62"/>
      <c r="DN294" s="62"/>
      <c r="DO294" s="62"/>
      <c r="DP294" s="62"/>
      <c r="DQ294" s="62"/>
      <c r="DR294" s="62"/>
      <c r="DS294" s="62"/>
      <c r="DT294" s="62"/>
      <c r="DU294" s="62"/>
      <c r="DV294" s="62"/>
      <c r="DW294" s="62"/>
      <c r="DX294" s="62"/>
      <c r="DY294" s="62"/>
      <c r="DZ294" s="62"/>
      <c r="EA294" s="62"/>
      <c r="EB294" s="62"/>
      <c r="EC294" s="62"/>
      <c r="ED294" s="62"/>
      <c r="EE294" s="62"/>
    </row>
    <row r="295" ht="12.75" customHeight="1" spans="1:135">
      <c r="A295" s="65">
        <v>2</v>
      </c>
      <c r="B295" s="66" t="s">
        <v>648</v>
      </c>
      <c r="C295" s="102">
        <v>32.48</v>
      </c>
      <c r="D295" s="67">
        <f t="shared" ref="D295:O295" si="133">SUM(CW42:DH42)</f>
        <v>34.2740083570952</v>
      </c>
      <c r="E295" s="67">
        <f t="shared" si="133"/>
        <v>34.5525379143887</v>
      </c>
      <c r="F295" s="67">
        <f t="shared" si="133"/>
        <v>32.5572310088375</v>
      </c>
      <c r="G295" s="67">
        <f t="shared" si="133"/>
        <v>30.811223305655</v>
      </c>
      <c r="H295" s="67">
        <f t="shared" si="133"/>
        <v>30.5357107201237</v>
      </c>
      <c r="I295" s="67">
        <f t="shared" si="133"/>
        <v>30.5416294179012</v>
      </c>
      <c r="J295" s="67">
        <f t="shared" si="133"/>
        <v>30.9239132306531</v>
      </c>
      <c r="K295" s="67">
        <f t="shared" si="133"/>
        <v>31.6364132323423</v>
      </c>
      <c r="L295" s="67">
        <f t="shared" si="133"/>
        <v>31.9024401316138</v>
      </c>
      <c r="M295" s="67">
        <f t="shared" si="133"/>
        <v>31.9929672351309</v>
      </c>
      <c r="N295" s="67">
        <f t="shared" si="133"/>
        <v>32.1180371967948</v>
      </c>
      <c r="O295" s="67">
        <f t="shared" si="133"/>
        <v>32.2259391741586</v>
      </c>
      <c r="P295" s="130"/>
      <c r="Q295" s="79">
        <f t="shared" si="130"/>
        <v>-2.0283126425146</v>
      </c>
      <c r="R295" s="79">
        <f t="shared" si="131"/>
        <v>0.107901977363795</v>
      </c>
      <c r="S295" s="79">
        <f t="shared" si="132"/>
        <v>-0.2540608258414</v>
      </c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  <c r="BP295" s="62"/>
      <c r="BQ295" s="62"/>
      <c r="BR295" s="62"/>
      <c r="BS295" s="62"/>
      <c r="BT295" s="62"/>
      <c r="BU295" s="62"/>
      <c r="BV295" s="62"/>
      <c r="BW295" s="62"/>
      <c r="BX295" s="62"/>
      <c r="BY295" s="62"/>
      <c r="BZ295" s="62"/>
      <c r="CA295" s="62"/>
      <c r="CB295" s="62"/>
      <c r="CC295" s="62"/>
      <c r="CD295" s="62"/>
      <c r="CE295" s="62"/>
      <c r="CF295" s="62"/>
      <c r="CG295" s="62"/>
      <c r="CH295" s="62"/>
      <c r="CI295" s="62"/>
      <c r="CJ295" s="62"/>
      <c r="CK295" s="62"/>
      <c r="CL295" s="62"/>
      <c r="CM295" s="62"/>
      <c r="CN295" s="62"/>
      <c r="CO295" s="62"/>
      <c r="CP295" s="62"/>
      <c r="CQ295" s="62"/>
      <c r="CR295" s="62"/>
      <c r="CS295" s="62"/>
      <c r="CT295" s="62"/>
      <c r="CU295" s="62"/>
      <c r="CV295" s="62"/>
      <c r="CW295" s="62"/>
      <c r="CX295" s="62"/>
      <c r="CY295" s="62"/>
      <c r="CZ295" s="62"/>
      <c r="DA295" s="62"/>
      <c r="DB295" s="62"/>
      <c r="DC295" s="62"/>
      <c r="DD295" s="62"/>
      <c r="DE295" s="62"/>
      <c r="DF295" s="62"/>
      <c r="DG295" s="62"/>
      <c r="DH295" s="62"/>
      <c r="DI295" s="62"/>
      <c r="DJ295" s="62"/>
      <c r="DK295" s="62"/>
      <c r="DL295" s="62"/>
      <c r="DM295" s="62"/>
      <c r="DN295" s="62"/>
      <c r="DO295" s="62"/>
      <c r="DP295" s="62"/>
      <c r="DQ295" s="62"/>
      <c r="DR295" s="62"/>
      <c r="DS295" s="62"/>
      <c r="DT295" s="62"/>
      <c r="DU295" s="62"/>
      <c r="DV295" s="62"/>
      <c r="DW295" s="62"/>
      <c r="DX295" s="62"/>
      <c r="DY295" s="62"/>
      <c r="DZ295" s="62"/>
      <c r="EA295" s="62"/>
      <c r="EB295" s="62"/>
      <c r="EC295" s="62"/>
      <c r="ED295" s="62"/>
      <c r="EE295" s="62"/>
    </row>
    <row r="296" ht="12.75" customHeight="1" spans="1:135">
      <c r="A296" s="65">
        <v>3</v>
      </c>
      <c r="B296" s="66" t="s">
        <v>644</v>
      </c>
      <c r="C296" s="102">
        <v>25.65</v>
      </c>
      <c r="D296" s="67">
        <f t="shared" ref="D296:O296" si="134">SUM(CW43:DH43)</f>
        <v>24.6020745395465</v>
      </c>
      <c r="E296" s="67">
        <f t="shared" si="134"/>
        <v>24.8881984112051</v>
      </c>
      <c r="F296" s="67">
        <f t="shared" si="134"/>
        <v>23.763303500213</v>
      </c>
      <c r="G296" s="67">
        <f t="shared" si="134"/>
        <v>23.0091369538126</v>
      </c>
      <c r="H296" s="67">
        <f t="shared" si="134"/>
        <v>23.0932370573715</v>
      </c>
      <c r="I296" s="67">
        <f t="shared" si="134"/>
        <v>23.0480152024684</v>
      </c>
      <c r="J296" s="67">
        <f t="shared" si="134"/>
        <v>23.5471760163299</v>
      </c>
      <c r="K296" s="67">
        <f t="shared" si="134"/>
        <v>24.387491647946</v>
      </c>
      <c r="L296" s="67">
        <f t="shared" si="134"/>
        <v>24.5770904335826</v>
      </c>
      <c r="M296" s="67">
        <f t="shared" si="134"/>
        <v>24.6920743329162</v>
      </c>
      <c r="N296" s="67">
        <f t="shared" si="134"/>
        <v>24.8432703210099</v>
      </c>
      <c r="O296" s="67">
        <f t="shared" si="134"/>
        <v>24.8371130642849</v>
      </c>
      <c r="P296" s="130"/>
      <c r="Q296" s="79">
        <f t="shared" si="130"/>
        <v>0.234258994068899</v>
      </c>
      <c r="R296" s="79">
        <f t="shared" si="131"/>
        <v>-0.00615725672500034</v>
      </c>
      <c r="S296" s="79">
        <f t="shared" si="132"/>
        <v>-0.812886935715099</v>
      </c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  <c r="BP296" s="62"/>
      <c r="BQ296" s="62"/>
      <c r="BR296" s="62"/>
      <c r="BS296" s="62"/>
      <c r="BT296" s="62"/>
      <c r="BU296" s="62"/>
      <c r="BV296" s="62"/>
      <c r="BW296" s="62"/>
      <c r="BX296" s="62"/>
      <c r="BY296" s="62"/>
      <c r="BZ296" s="62"/>
      <c r="CA296" s="62"/>
      <c r="CB296" s="62"/>
      <c r="CC296" s="62"/>
      <c r="CD296" s="62"/>
      <c r="CE296" s="62"/>
      <c r="CF296" s="62"/>
      <c r="CG296" s="62"/>
      <c r="CH296" s="62"/>
      <c r="CI296" s="62"/>
      <c r="CJ296" s="62"/>
      <c r="CK296" s="62"/>
      <c r="CL296" s="62"/>
      <c r="CM296" s="62"/>
      <c r="CN296" s="62"/>
      <c r="CO296" s="62"/>
      <c r="CP296" s="62"/>
      <c r="CQ296" s="62"/>
      <c r="CR296" s="62"/>
      <c r="CS296" s="62"/>
      <c r="CT296" s="62"/>
      <c r="CU296" s="62"/>
      <c r="CV296" s="62"/>
      <c r="CW296" s="62"/>
      <c r="CX296" s="62"/>
      <c r="CY296" s="62"/>
      <c r="CZ296" s="62"/>
      <c r="DA296" s="62"/>
      <c r="DB296" s="62"/>
      <c r="DC296" s="62"/>
      <c r="DD296" s="62"/>
      <c r="DE296" s="62"/>
      <c r="DF296" s="62"/>
      <c r="DG296" s="62"/>
      <c r="DH296" s="62"/>
      <c r="DI296" s="62"/>
      <c r="DJ296" s="62"/>
      <c r="DK296" s="62"/>
      <c r="DL296" s="62"/>
      <c r="DM296" s="62"/>
      <c r="DN296" s="62"/>
      <c r="DO296" s="62"/>
      <c r="DP296" s="62"/>
      <c r="DQ296" s="62"/>
      <c r="DR296" s="62"/>
      <c r="DS296" s="62"/>
      <c r="DT296" s="62"/>
      <c r="DU296" s="62"/>
      <c r="DV296" s="62"/>
      <c r="DW296" s="62"/>
      <c r="DX296" s="62"/>
      <c r="DY296" s="62"/>
      <c r="DZ296" s="62"/>
      <c r="EA296" s="62"/>
      <c r="EB296" s="62"/>
      <c r="EC296" s="62"/>
      <c r="ED296" s="62"/>
      <c r="EE296" s="62"/>
    </row>
    <row r="297" ht="12.75" customHeight="1" spans="1:135">
      <c r="A297" s="65">
        <v>4</v>
      </c>
      <c r="B297" s="66" t="s">
        <v>646</v>
      </c>
      <c r="C297" s="102">
        <v>59.05</v>
      </c>
      <c r="D297" s="67">
        <f t="shared" ref="D297:O297" si="135">SUM(CW44:DH44)</f>
        <v>59.8458987702032</v>
      </c>
      <c r="E297" s="67">
        <f t="shared" si="135"/>
        <v>60.1782287892432</v>
      </c>
      <c r="F297" s="67">
        <f t="shared" si="135"/>
        <v>57.516213639414</v>
      </c>
      <c r="G297" s="67">
        <f t="shared" si="135"/>
        <v>56.471559464956</v>
      </c>
      <c r="H297" s="67">
        <f t="shared" si="135"/>
        <v>56.325017286376</v>
      </c>
      <c r="I297" s="67">
        <f t="shared" si="135"/>
        <v>56.363594824716</v>
      </c>
      <c r="J297" s="67">
        <f t="shared" si="135"/>
        <v>57.256472231796</v>
      </c>
      <c r="K297" s="67">
        <f t="shared" si="135"/>
        <v>58.601462213016</v>
      </c>
      <c r="L297" s="67">
        <f t="shared" si="135"/>
        <v>58.968169593776</v>
      </c>
      <c r="M297" s="67">
        <f t="shared" si="135"/>
        <v>58.969999145388</v>
      </c>
      <c r="N297" s="67">
        <f t="shared" si="135"/>
        <v>58.772446993088</v>
      </c>
      <c r="O297" s="67">
        <f t="shared" si="135"/>
        <v>59.060362226924</v>
      </c>
      <c r="P297" s="130"/>
      <c r="Q297" s="79">
        <f t="shared" si="130"/>
        <v>-1.103095819398</v>
      </c>
      <c r="R297" s="79">
        <f t="shared" si="131"/>
        <v>0.287915233835996</v>
      </c>
      <c r="S297" s="79">
        <f t="shared" si="132"/>
        <v>0.010362226924002</v>
      </c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  <c r="BP297" s="62"/>
      <c r="BQ297" s="62"/>
      <c r="BR297" s="62"/>
      <c r="BS297" s="62"/>
      <c r="BT297" s="62"/>
      <c r="BU297" s="62"/>
      <c r="BV297" s="62"/>
      <c r="BW297" s="62"/>
      <c r="BX297" s="62"/>
      <c r="BY297" s="62"/>
      <c r="BZ297" s="62"/>
      <c r="CA297" s="62"/>
      <c r="CB297" s="62"/>
      <c r="CC297" s="62"/>
      <c r="CD297" s="62"/>
      <c r="CE297" s="62"/>
      <c r="CF297" s="62"/>
      <c r="CG297" s="62"/>
      <c r="CH297" s="62"/>
      <c r="CI297" s="62"/>
      <c r="CJ297" s="62"/>
      <c r="CK297" s="62"/>
      <c r="CL297" s="62"/>
      <c r="CM297" s="62"/>
      <c r="CN297" s="62"/>
      <c r="CO297" s="62"/>
      <c r="CP297" s="62"/>
      <c r="CQ297" s="62"/>
      <c r="CR297" s="62"/>
      <c r="CS297" s="62"/>
      <c r="CT297" s="62"/>
      <c r="CU297" s="62"/>
      <c r="CV297" s="62"/>
      <c r="CW297" s="62"/>
      <c r="CX297" s="62"/>
      <c r="CY297" s="62"/>
      <c r="CZ297" s="62"/>
      <c r="DA297" s="62"/>
      <c r="DB297" s="62"/>
      <c r="DC297" s="62"/>
      <c r="DD297" s="62"/>
      <c r="DE297" s="62"/>
      <c r="DF297" s="62"/>
      <c r="DG297" s="62"/>
      <c r="DH297" s="62"/>
      <c r="DI297" s="62"/>
      <c r="DJ297" s="62"/>
      <c r="DK297" s="62"/>
      <c r="DL297" s="62"/>
      <c r="DM297" s="62"/>
      <c r="DN297" s="62"/>
      <c r="DO297" s="62"/>
      <c r="DP297" s="62"/>
      <c r="DQ297" s="62"/>
      <c r="DR297" s="62"/>
      <c r="DS297" s="62"/>
      <c r="DT297" s="62"/>
      <c r="DU297" s="62"/>
      <c r="DV297" s="62"/>
      <c r="DW297" s="62"/>
      <c r="DX297" s="62"/>
      <c r="DY297" s="62"/>
      <c r="DZ297" s="62"/>
      <c r="EA297" s="62"/>
      <c r="EB297" s="62"/>
      <c r="EC297" s="62"/>
      <c r="ED297" s="62"/>
      <c r="EE297" s="62"/>
    </row>
    <row r="298" ht="12.75" customHeight="1" spans="1:135">
      <c r="A298" s="65">
        <v>5</v>
      </c>
      <c r="B298" s="66" t="s">
        <v>642</v>
      </c>
      <c r="C298" s="102">
        <v>66.12</v>
      </c>
      <c r="D298" s="67">
        <f t="shared" ref="D298:O298" si="136">SUM(CW46:DH46)</f>
        <v>68.2132548872106</v>
      </c>
      <c r="E298" s="67">
        <f t="shared" si="136"/>
        <v>67.931036781489</v>
      </c>
      <c r="F298" s="67">
        <f t="shared" si="136"/>
        <v>65.1333139812873</v>
      </c>
      <c r="G298" s="67">
        <f t="shared" si="136"/>
        <v>63.7036786552877</v>
      </c>
      <c r="H298" s="67">
        <f t="shared" si="136"/>
        <v>63.8115413159613</v>
      </c>
      <c r="I298" s="67">
        <f t="shared" si="136"/>
        <v>63.6046847707324</v>
      </c>
      <c r="J298" s="67">
        <f t="shared" si="136"/>
        <v>64.6288319990863</v>
      </c>
      <c r="K298" s="67">
        <f t="shared" si="136"/>
        <v>66.2357173361116</v>
      </c>
      <c r="L298" s="67">
        <f t="shared" si="136"/>
        <v>66.5430022319507</v>
      </c>
      <c r="M298" s="67">
        <f t="shared" si="136"/>
        <v>66.7501037169015</v>
      </c>
      <c r="N298" s="67">
        <f t="shared" si="136"/>
        <v>66.7967346112652</v>
      </c>
      <c r="O298" s="67">
        <f t="shared" si="136"/>
        <v>66.9969977940127</v>
      </c>
      <c r="P298" s="67"/>
      <c r="Q298" s="79">
        <f t="shared" si="130"/>
        <v>-1.47791677632109</v>
      </c>
      <c r="R298" s="79">
        <f t="shared" si="131"/>
        <v>0.200263182747506</v>
      </c>
      <c r="S298" s="79">
        <f t="shared" si="132"/>
        <v>0.876997794012695</v>
      </c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  <c r="BP298" s="62"/>
      <c r="BQ298" s="62"/>
      <c r="BR298" s="62"/>
      <c r="BS298" s="62"/>
      <c r="BT298" s="62"/>
      <c r="BU298" s="62"/>
      <c r="BV298" s="62"/>
      <c r="BW298" s="62"/>
      <c r="BX298" s="62"/>
      <c r="BY298" s="62"/>
      <c r="BZ298" s="62"/>
      <c r="CA298" s="62"/>
      <c r="CB298" s="62"/>
      <c r="CC298" s="62"/>
      <c r="CD298" s="62"/>
      <c r="CE298" s="62"/>
      <c r="CF298" s="62"/>
      <c r="CG298" s="62"/>
      <c r="CH298" s="62"/>
      <c r="CI298" s="62"/>
      <c r="CJ298" s="62"/>
      <c r="CK298" s="62"/>
      <c r="CL298" s="62"/>
      <c r="CM298" s="62"/>
      <c r="CN298" s="62"/>
      <c r="CO298" s="62"/>
      <c r="CP298" s="62"/>
      <c r="CQ298" s="62"/>
      <c r="CR298" s="62"/>
      <c r="CS298" s="62"/>
      <c r="CT298" s="62"/>
      <c r="CU298" s="62"/>
      <c r="CV298" s="62"/>
      <c r="CW298" s="62"/>
      <c r="CX298" s="62"/>
      <c r="CY298" s="62"/>
      <c r="CZ298" s="62"/>
      <c r="DA298" s="62"/>
      <c r="DB298" s="62"/>
      <c r="DC298" s="62"/>
      <c r="DD298" s="62"/>
      <c r="DE298" s="62"/>
      <c r="DF298" s="62"/>
      <c r="DG298" s="62"/>
      <c r="DH298" s="62"/>
      <c r="DI298" s="62"/>
      <c r="DJ298" s="62"/>
      <c r="DK298" s="62"/>
      <c r="DL298" s="62"/>
      <c r="DM298" s="62"/>
      <c r="DN298" s="62"/>
      <c r="DO298" s="62"/>
      <c r="DP298" s="62"/>
      <c r="DQ298" s="62"/>
      <c r="DR298" s="62"/>
      <c r="DS298" s="62"/>
      <c r="DT298" s="62"/>
      <c r="DU298" s="62"/>
      <c r="DV298" s="62"/>
      <c r="DW298" s="62"/>
      <c r="DX298" s="62"/>
      <c r="DY298" s="62"/>
      <c r="DZ298" s="62"/>
      <c r="EA298" s="62"/>
      <c r="EB298" s="62"/>
      <c r="EC298" s="62"/>
      <c r="ED298" s="62"/>
      <c r="EE298" s="62"/>
    </row>
    <row r="299" ht="12.75" customHeight="1" spans="1:135">
      <c r="A299" s="74" t="s">
        <v>19</v>
      </c>
      <c r="B299" s="35"/>
      <c r="C299" s="71">
        <f t="shared" ref="C299:P299" si="137">SUM(C294:C298)</f>
        <v>239.87</v>
      </c>
      <c r="D299" s="71">
        <f t="shared" si="137"/>
        <v>240.838329151013</v>
      </c>
      <c r="E299" s="71">
        <f t="shared" si="137"/>
        <v>241.990640930163</v>
      </c>
      <c r="F299" s="71">
        <f t="shared" si="137"/>
        <v>231.186539394602</v>
      </c>
      <c r="G299" s="71">
        <f t="shared" si="137"/>
        <v>225.300380359991</v>
      </c>
      <c r="H299" s="71">
        <f t="shared" si="137"/>
        <v>225.506647072613</v>
      </c>
      <c r="I299" s="71">
        <f t="shared" si="137"/>
        <v>225.244456957198</v>
      </c>
      <c r="J299" s="71">
        <f t="shared" si="137"/>
        <v>228.783203813925</v>
      </c>
      <c r="K299" s="71">
        <f t="shared" si="137"/>
        <v>234.896307005996</v>
      </c>
      <c r="L299" s="71">
        <f t="shared" si="137"/>
        <v>236.435279529483</v>
      </c>
      <c r="M299" s="71">
        <f t="shared" si="137"/>
        <v>237.032961818817</v>
      </c>
      <c r="N299" s="71">
        <f t="shared" si="137"/>
        <v>237.383461024658</v>
      </c>
      <c r="O299" s="71">
        <f t="shared" si="137"/>
        <v>237.85104684845</v>
      </c>
      <c r="P299" s="71">
        <f t="shared" si="137"/>
        <v>0</v>
      </c>
      <c r="Q299" s="79">
        <f t="shared" si="130"/>
        <v>-3.37132668304486</v>
      </c>
      <c r="R299" s="79">
        <f t="shared" si="131"/>
        <v>0.467585823792263</v>
      </c>
      <c r="S299" s="79">
        <f t="shared" si="132"/>
        <v>-2.01895315154985</v>
      </c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  <c r="BP299" s="62"/>
      <c r="BQ299" s="62"/>
      <c r="BR299" s="62"/>
      <c r="BS299" s="62"/>
      <c r="BT299" s="62"/>
      <c r="BU299" s="62"/>
      <c r="BV299" s="62"/>
      <c r="BW299" s="62"/>
      <c r="BX299" s="62"/>
      <c r="BY299" s="62"/>
      <c r="BZ299" s="62"/>
      <c r="CA299" s="62"/>
      <c r="CB299" s="62"/>
      <c r="CC299" s="62"/>
      <c r="CD299" s="62"/>
      <c r="CE299" s="62"/>
      <c r="CF299" s="62"/>
      <c r="CG299" s="62"/>
      <c r="CH299" s="62"/>
      <c r="CI299" s="62"/>
      <c r="CJ299" s="62"/>
      <c r="CK299" s="62"/>
      <c r="CL299" s="62"/>
      <c r="CM299" s="62"/>
      <c r="CN299" s="62"/>
      <c r="CO299" s="62"/>
      <c r="CP299" s="62"/>
      <c r="CQ299" s="62"/>
      <c r="CR299" s="62"/>
      <c r="CS299" s="62"/>
      <c r="CT299" s="62"/>
      <c r="CU299" s="62"/>
      <c r="CV299" s="62"/>
      <c r="CW299" s="62"/>
      <c r="CX299" s="62"/>
      <c r="CY299" s="62"/>
      <c r="CZ299" s="62"/>
      <c r="DA299" s="62"/>
      <c r="DB299" s="62"/>
      <c r="DC299" s="62"/>
      <c r="DD299" s="62"/>
      <c r="DE299" s="62"/>
      <c r="DF299" s="62"/>
      <c r="DG299" s="62"/>
      <c r="DH299" s="62"/>
      <c r="DI299" s="62"/>
      <c r="DJ299" s="62"/>
      <c r="DK299" s="62"/>
      <c r="DL299" s="62"/>
      <c r="DM299" s="62"/>
      <c r="DN299" s="62"/>
      <c r="DO299" s="62"/>
      <c r="DP299" s="62"/>
      <c r="DQ299" s="62"/>
      <c r="DR299" s="62"/>
      <c r="DS299" s="62"/>
      <c r="DT299" s="62"/>
      <c r="DU299" s="62"/>
      <c r="DV299" s="62"/>
      <c r="DW299" s="62"/>
      <c r="DX299" s="62"/>
      <c r="DY299" s="62"/>
      <c r="DZ299" s="62"/>
      <c r="EA299" s="62"/>
      <c r="EB299" s="62"/>
      <c r="EC299" s="62"/>
      <c r="ED299" s="62"/>
      <c r="EE299" s="62"/>
    </row>
    <row r="300" ht="27" customHeight="1" spans="1:135">
      <c r="A300" s="62"/>
      <c r="B300" s="62" t="s">
        <v>879</v>
      </c>
      <c r="C300" s="62"/>
      <c r="D300" s="79">
        <f t="shared" ref="D300:O300" si="138">D299-D287</f>
        <v>12.3667311634506</v>
      </c>
      <c r="E300" s="79">
        <f t="shared" si="138"/>
        <v>11.7555530294541</v>
      </c>
      <c r="F300" s="79">
        <f t="shared" si="138"/>
        <v>-3.85383807774019</v>
      </c>
      <c r="G300" s="79">
        <f t="shared" si="138"/>
        <v>-12.9200580969147</v>
      </c>
      <c r="H300" s="79">
        <f t="shared" si="138"/>
        <v>-15.1722473895035</v>
      </c>
      <c r="I300" s="79">
        <f t="shared" si="138"/>
        <v>-16.675925182363</v>
      </c>
      <c r="J300" s="79">
        <f t="shared" si="138"/>
        <v>-12.7962251071617</v>
      </c>
      <c r="K300" s="79">
        <f t="shared" si="138"/>
        <v>-6.8798363531121</v>
      </c>
      <c r="L300" s="79">
        <f t="shared" si="138"/>
        <v>-4.18976736888499</v>
      </c>
      <c r="M300" s="79">
        <f t="shared" si="138"/>
        <v>-3.65005375440239</v>
      </c>
      <c r="N300" s="79">
        <f t="shared" si="138"/>
        <v>-3.3057050307641</v>
      </c>
      <c r="O300" s="79">
        <f t="shared" si="138"/>
        <v>-3.37132668304486</v>
      </c>
      <c r="P300" s="103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  <c r="BP300" s="62"/>
      <c r="BQ300" s="62"/>
      <c r="BR300" s="62"/>
      <c r="BS300" s="62"/>
      <c r="BT300" s="62"/>
      <c r="BU300" s="62"/>
      <c r="BV300" s="62"/>
      <c r="BW300" s="62"/>
      <c r="BX300" s="62"/>
      <c r="BY300" s="62"/>
      <c r="BZ300" s="62"/>
      <c r="CA300" s="62"/>
      <c r="CB300" s="62"/>
      <c r="CC300" s="62"/>
      <c r="CD300" s="62"/>
      <c r="CE300" s="62"/>
      <c r="CF300" s="62"/>
      <c r="CG300" s="62"/>
      <c r="CH300" s="62"/>
      <c r="CI300" s="62"/>
      <c r="CJ300" s="62"/>
      <c r="CK300" s="62"/>
      <c r="CL300" s="62"/>
      <c r="CM300" s="62"/>
      <c r="CN300" s="62"/>
      <c r="CO300" s="62"/>
      <c r="CP300" s="62"/>
      <c r="CQ300" s="62"/>
      <c r="CR300" s="62"/>
      <c r="CS300" s="62"/>
      <c r="CT300" s="62"/>
      <c r="CU300" s="62"/>
      <c r="CV300" s="62"/>
      <c r="CW300" s="62"/>
      <c r="CX300" s="62"/>
      <c r="CY300" s="62"/>
      <c r="CZ300" s="62"/>
      <c r="DA300" s="62"/>
      <c r="DB300" s="62"/>
      <c r="DC300" s="62"/>
      <c r="DD300" s="62"/>
      <c r="DE300" s="62"/>
      <c r="DF300" s="62"/>
      <c r="DG300" s="62"/>
      <c r="DH300" s="62"/>
      <c r="DI300" s="62"/>
      <c r="DJ300" s="62"/>
      <c r="DK300" s="62"/>
      <c r="DL300" s="62"/>
      <c r="DM300" s="62"/>
      <c r="DN300" s="62"/>
      <c r="DO300" s="62"/>
      <c r="DP300" s="62"/>
      <c r="DQ300" s="62"/>
      <c r="DR300" s="62"/>
      <c r="DS300" s="62"/>
      <c r="DT300" s="62"/>
      <c r="DU300" s="62"/>
      <c r="DV300" s="62"/>
      <c r="DW300" s="62"/>
      <c r="DX300" s="62"/>
      <c r="DY300" s="62"/>
      <c r="DZ300" s="62"/>
      <c r="EA300" s="62"/>
      <c r="EB300" s="62"/>
      <c r="EC300" s="62"/>
      <c r="ED300" s="62"/>
      <c r="EE300" s="62"/>
    </row>
    <row r="301" ht="12.75" customHeight="1" spans="1:135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103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  <c r="BA301" s="62"/>
      <c r="BB301" s="62"/>
      <c r="BC301" s="62"/>
      <c r="BD301" s="62"/>
      <c r="BE301" s="62"/>
      <c r="BF301" s="62"/>
      <c r="BG301" s="62"/>
      <c r="BH301" s="62"/>
      <c r="BI301" s="62"/>
      <c r="BJ301" s="62"/>
      <c r="BK301" s="62"/>
      <c r="BL301" s="62"/>
      <c r="BM301" s="62"/>
      <c r="BN301" s="62"/>
      <c r="BO301" s="62"/>
      <c r="BP301" s="62"/>
      <c r="BQ301" s="62"/>
      <c r="BR301" s="62"/>
      <c r="BS301" s="62"/>
      <c r="BT301" s="62"/>
      <c r="BU301" s="62"/>
      <c r="BV301" s="62"/>
      <c r="BW301" s="62"/>
      <c r="BX301" s="62"/>
      <c r="BY301" s="62"/>
      <c r="BZ301" s="62"/>
      <c r="CA301" s="62"/>
      <c r="CB301" s="62"/>
      <c r="CC301" s="62"/>
      <c r="CD301" s="62"/>
      <c r="CE301" s="62"/>
      <c r="CF301" s="62"/>
      <c r="CG301" s="62"/>
      <c r="CH301" s="62"/>
      <c r="CI301" s="62"/>
      <c r="CJ301" s="62"/>
      <c r="CK301" s="62"/>
      <c r="CL301" s="62"/>
      <c r="CM301" s="62"/>
      <c r="CN301" s="62"/>
      <c r="CO301" s="62"/>
      <c r="CP301" s="62"/>
      <c r="CQ301" s="62"/>
      <c r="CR301" s="62"/>
      <c r="CS301" s="62"/>
      <c r="CT301" s="62"/>
      <c r="CU301" s="62"/>
      <c r="CV301" s="62"/>
      <c r="CW301" s="62"/>
      <c r="CX301" s="62"/>
      <c r="CY301" s="62"/>
      <c r="CZ301" s="62"/>
      <c r="DA301" s="62"/>
      <c r="DB301" s="62"/>
      <c r="DC301" s="62"/>
      <c r="DD301" s="62"/>
      <c r="DE301" s="62"/>
      <c r="DF301" s="62"/>
      <c r="DG301" s="62"/>
      <c r="DH301" s="62"/>
      <c r="DI301" s="62"/>
      <c r="DJ301" s="62"/>
      <c r="DK301" s="62"/>
      <c r="DL301" s="62"/>
      <c r="DM301" s="62"/>
      <c r="DN301" s="62"/>
      <c r="DO301" s="62"/>
      <c r="DP301" s="62"/>
      <c r="DQ301" s="62"/>
      <c r="DR301" s="62"/>
      <c r="DS301" s="62"/>
      <c r="DT301" s="62"/>
      <c r="DU301" s="62"/>
      <c r="DV301" s="62"/>
      <c r="DW301" s="62"/>
      <c r="DX301" s="62"/>
      <c r="DY301" s="62"/>
      <c r="DZ301" s="62"/>
      <c r="EA301" s="62"/>
      <c r="EB301" s="62"/>
      <c r="EC301" s="62"/>
      <c r="ED301" s="62"/>
      <c r="EE301" s="62"/>
    </row>
    <row r="302" ht="63" customHeight="1" spans="1:135">
      <c r="A302" s="63" t="s">
        <v>628</v>
      </c>
      <c r="B302" s="64" t="s">
        <v>212</v>
      </c>
      <c r="C302" s="94" t="s">
        <v>868</v>
      </c>
      <c r="D302" s="63" t="s">
        <v>870</v>
      </c>
      <c r="E302" s="63" t="s">
        <v>781</v>
      </c>
      <c r="F302" s="63" t="s">
        <v>782</v>
      </c>
      <c r="G302" s="63" t="s">
        <v>783</v>
      </c>
      <c r="H302" s="63" t="s">
        <v>784</v>
      </c>
      <c r="I302" s="63" t="s">
        <v>785</v>
      </c>
      <c r="J302" s="63" t="s">
        <v>786</v>
      </c>
      <c r="K302" s="63" t="s">
        <v>787</v>
      </c>
      <c r="L302" s="63" t="s">
        <v>788</v>
      </c>
      <c r="M302" s="63" t="s">
        <v>789</v>
      </c>
      <c r="N302" s="63" t="s">
        <v>790</v>
      </c>
      <c r="O302" s="63" t="s">
        <v>791</v>
      </c>
      <c r="P302" s="63" t="s">
        <v>6</v>
      </c>
      <c r="Q302" s="142" t="s">
        <v>851</v>
      </c>
      <c r="R302" s="149" t="s">
        <v>852</v>
      </c>
      <c r="S302" s="87" t="s">
        <v>866</v>
      </c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  <c r="BB302" s="62"/>
      <c r="BC302" s="62"/>
      <c r="BD302" s="62"/>
      <c r="BE302" s="62"/>
      <c r="BF302" s="62"/>
      <c r="BG302" s="62"/>
      <c r="BH302" s="62"/>
      <c r="BI302" s="62"/>
      <c r="BJ302" s="62"/>
      <c r="BK302" s="62"/>
      <c r="BL302" s="62"/>
      <c r="BM302" s="62"/>
      <c r="BN302" s="62"/>
      <c r="BO302" s="62"/>
      <c r="BP302" s="62"/>
      <c r="BQ302" s="62"/>
      <c r="BR302" s="62"/>
      <c r="BS302" s="62"/>
      <c r="BT302" s="62"/>
      <c r="BU302" s="62"/>
      <c r="BV302" s="62"/>
      <c r="BW302" s="62"/>
      <c r="BX302" s="62"/>
      <c r="BY302" s="62"/>
      <c r="BZ302" s="62"/>
      <c r="CA302" s="62"/>
      <c r="CB302" s="62"/>
      <c r="CC302" s="62"/>
      <c r="CD302" s="62"/>
      <c r="CE302" s="62"/>
      <c r="CF302" s="62"/>
      <c r="CG302" s="62"/>
      <c r="CH302" s="62"/>
      <c r="CI302" s="62"/>
      <c r="CJ302" s="62"/>
      <c r="CK302" s="62"/>
      <c r="CL302" s="62"/>
      <c r="CM302" s="62"/>
      <c r="CN302" s="62"/>
      <c r="CO302" s="62"/>
      <c r="CP302" s="62"/>
      <c r="CQ302" s="62"/>
      <c r="CR302" s="62"/>
      <c r="CS302" s="62"/>
      <c r="CT302" s="62"/>
      <c r="CU302" s="62"/>
      <c r="CV302" s="62"/>
      <c r="CW302" s="62"/>
      <c r="CX302" s="62"/>
      <c r="CY302" s="62"/>
      <c r="CZ302" s="62"/>
      <c r="DA302" s="62"/>
      <c r="DB302" s="62"/>
      <c r="DC302" s="62"/>
      <c r="DD302" s="62"/>
      <c r="DE302" s="62"/>
      <c r="DF302" s="62"/>
      <c r="DG302" s="62"/>
      <c r="DH302" s="62"/>
      <c r="DI302" s="62"/>
      <c r="DJ302" s="62"/>
      <c r="DK302" s="62"/>
      <c r="DL302" s="62"/>
      <c r="DM302" s="62"/>
      <c r="DN302" s="62"/>
      <c r="DO302" s="62"/>
      <c r="DP302" s="62"/>
      <c r="DQ302" s="62"/>
      <c r="DR302" s="62"/>
      <c r="DS302" s="62"/>
      <c r="DT302" s="62"/>
      <c r="DU302" s="62"/>
      <c r="DV302" s="62"/>
      <c r="DW302" s="62"/>
      <c r="DX302" s="62"/>
      <c r="DY302" s="62"/>
      <c r="DZ302" s="62"/>
      <c r="EA302" s="62"/>
      <c r="EB302" s="62"/>
      <c r="EC302" s="62"/>
      <c r="ED302" s="62"/>
      <c r="EE302" s="62"/>
    </row>
    <row r="303" ht="12.75" customHeight="1" spans="1:135">
      <c r="A303" s="65">
        <v>1</v>
      </c>
      <c r="B303" s="66" t="s">
        <v>640</v>
      </c>
      <c r="C303" s="102">
        <v>56.57</v>
      </c>
      <c r="D303" s="67">
        <f t="shared" ref="D303:O303" si="139">SUM(D52:O52)</f>
        <v>56.196267412878</v>
      </c>
      <c r="E303" s="67">
        <f t="shared" si="139"/>
        <v>57.575231024958</v>
      </c>
      <c r="F303" s="67">
        <f t="shared" si="139"/>
        <v>59.69984403428</v>
      </c>
      <c r="G303" s="67">
        <f t="shared" si="139"/>
        <v>60.40805436958</v>
      </c>
      <c r="H303" s="67">
        <f t="shared" si="139"/>
        <v>60.40906321332</v>
      </c>
      <c r="I303" s="67">
        <f t="shared" si="139"/>
        <v>60.79577477048</v>
      </c>
      <c r="J303" s="67">
        <f t="shared" si="139"/>
        <v>60.18117803022</v>
      </c>
      <c r="K303" s="67">
        <f t="shared" si="139"/>
        <v>59.894136927482</v>
      </c>
      <c r="L303" s="67">
        <f t="shared" si="139"/>
        <v>59.763970578034</v>
      </c>
      <c r="M303" s="67">
        <f t="shared" si="139"/>
        <v>59.714458640874</v>
      </c>
      <c r="N303" s="67">
        <f t="shared" si="139"/>
        <v>59.48773757848</v>
      </c>
      <c r="O303" s="67">
        <f t="shared" si="139"/>
        <v>59.271635490356</v>
      </c>
      <c r="P303" s="130"/>
      <c r="Q303" s="79">
        <f t="shared" ref="Q303:Q308" si="140">O303-O294</f>
        <v>4.54100090128598</v>
      </c>
      <c r="R303" s="79">
        <f t="shared" ref="R303:R308" si="141">O303-N303</f>
        <v>-0.216102088123996</v>
      </c>
      <c r="S303" s="79">
        <f t="shared" ref="S303:S308" si="142">O303-C303</f>
        <v>2.70163549035598</v>
      </c>
      <c r="T303" s="62"/>
      <c r="U303" s="62"/>
      <c r="V303" s="79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62"/>
      <c r="AX303" s="62"/>
      <c r="AY303" s="62"/>
      <c r="AZ303" s="62"/>
      <c r="BA303" s="62"/>
      <c r="BB303" s="62"/>
      <c r="BC303" s="62"/>
      <c r="BD303" s="62"/>
      <c r="BE303" s="62"/>
      <c r="BF303" s="62"/>
      <c r="BG303" s="62"/>
      <c r="BH303" s="62"/>
      <c r="BI303" s="62"/>
      <c r="BJ303" s="62"/>
      <c r="BK303" s="62"/>
      <c r="BL303" s="62"/>
      <c r="BM303" s="62"/>
      <c r="BN303" s="62"/>
      <c r="BO303" s="62"/>
      <c r="BP303" s="62"/>
      <c r="BQ303" s="62"/>
      <c r="BR303" s="62"/>
      <c r="BS303" s="62"/>
      <c r="BT303" s="62"/>
      <c r="BU303" s="62"/>
      <c r="BV303" s="62"/>
      <c r="BW303" s="62"/>
      <c r="BX303" s="62"/>
      <c r="BY303" s="62"/>
      <c r="BZ303" s="62"/>
      <c r="CA303" s="62"/>
      <c r="CB303" s="62"/>
      <c r="CC303" s="62"/>
      <c r="CD303" s="62"/>
      <c r="CE303" s="62"/>
      <c r="CF303" s="62"/>
      <c r="CG303" s="62"/>
      <c r="CH303" s="62"/>
      <c r="CI303" s="62"/>
      <c r="CJ303" s="62"/>
      <c r="CK303" s="62"/>
      <c r="CL303" s="62"/>
      <c r="CM303" s="62"/>
      <c r="CN303" s="62"/>
      <c r="CO303" s="62"/>
      <c r="CP303" s="62"/>
      <c r="CQ303" s="62"/>
      <c r="CR303" s="62"/>
      <c r="CS303" s="62"/>
      <c r="CT303" s="62"/>
      <c r="CU303" s="62"/>
      <c r="CV303" s="62"/>
      <c r="CW303" s="62"/>
      <c r="CX303" s="62"/>
      <c r="CY303" s="62"/>
      <c r="CZ303" s="62"/>
      <c r="DA303" s="62"/>
      <c r="DB303" s="62"/>
      <c r="DC303" s="62"/>
      <c r="DD303" s="62"/>
      <c r="DE303" s="62"/>
      <c r="DF303" s="62"/>
      <c r="DG303" s="62"/>
      <c r="DH303" s="62"/>
      <c r="DI303" s="62"/>
      <c r="DJ303" s="62"/>
      <c r="DK303" s="62"/>
      <c r="DL303" s="62"/>
      <c r="DM303" s="62"/>
      <c r="DN303" s="62"/>
      <c r="DO303" s="62"/>
      <c r="DP303" s="62"/>
      <c r="DQ303" s="62"/>
      <c r="DR303" s="62"/>
      <c r="DS303" s="62"/>
      <c r="DT303" s="62"/>
      <c r="DU303" s="62"/>
      <c r="DV303" s="62"/>
      <c r="DW303" s="62"/>
      <c r="DX303" s="62"/>
      <c r="DY303" s="62"/>
      <c r="DZ303" s="62"/>
      <c r="EA303" s="62"/>
      <c r="EB303" s="62"/>
      <c r="EC303" s="62"/>
      <c r="ED303" s="62"/>
      <c r="EE303" s="62"/>
    </row>
    <row r="304" ht="12.75" customHeight="1" spans="1:135">
      <c r="A304" s="65">
        <v>2</v>
      </c>
      <c r="B304" s="66" t="s">
        <v>648</v>
      </c>
      <c r="C304" s="102">
        <v>32.48</v>
      </c>
      <c r="D304" s="67">
        <f t="shared" ref="D304:O304" si="143">SUM(D53:O53)</f>
        <v>33.2891872020479</v>
      </c>
      <c r="E304" s="67">
        <f t="shared" si="143"/>
        <v>34.1625158228769</v>
      </c>
      <c r="F304" s="67">
        <f t="shared" si="143"/>
        <v>36.0872459975779</v>
      </c>
      <c r="G304" s="67">
        <f t="shared" si="143"/>
        <v>37.4675098695969</v>
      </c>
      <c r="H304" s="67">
        <f t="shared" si="143"/>
        <v>37.8130724592029</v>
      </c>
      <c r="I304" s="67">
        <f t="shared" si="143"/>
        <v>38.3534722199919</v>
      </c>
      <c r="J304" s="67">
        <f t="shared" si="143"/>
        <v>38.3342710216629</v>
      </c>
      <c r="K304" s="67">
        <f t="shared" si="143"/>
        <v>38.2495061176759</v>
      </c>
      <c r="L304" s="67">
        <f t="shared" si="143"/>
        <v>38.0800058511469</v>
      </c>
      <c r="M304" s="67">
        <f t="shared" si="143"/>
        <v>37.9998861946279</v>
      </c>
      <c r="N304" s="67">
        <f t="shared" si="143"/>
        <v>37.870417505325</v>
      </c>
      <c r="O304" s="67">
        <f t="shared" si="143"/>
        <v>37.67506836982</v>
      </c>
      <c r="P304" s="130"/>
      <c r="Q304" s="79">
        <f t="shared" si="140"/>
        <v>5.44912919566141</v>
      </c>
      <c r="R304" s="79">
        <f t="shared" si="141"/>
        <v>-0.195349135505005</v>
      </c>
      <c r="S304" s="79">
        <f t="shared" si="142"/>
        <v>5.19506836982001</v>
      </c>
      <c r="T304" s="62"/>
      <c r="U304" s="62"/>
      <c r="V304" s="79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62"/>
      <c r="AX304" s="62"/>
      <c r="AY304" s="62"/>
      <c r="AZ304" s="62"/>
      <c r="BA304" s="62"/>
      <c r="BB304" s="62"/>
      <c r="BC304" s="62"/>
      <c r="BD304" s="62"/>
      <c r="BE304" s="62"/>
      <c r="BF304" s="62"/>
      <c r="BG304" s="62"/>
      <c r="BH304" s="62"/>
      <c r="BI304" s="62"/>
      <c r="BJ304" s="62"/>
      <c r="BK304" s="62"/>
      <c r="BL304" s="62"/>
      <c r="BM304" s="62"/>
      <c r="BN304" s="62"/>
      <c r="BO304" s="62"/>
      <c r="BP304" s="62"/>
      <c r="BQ304" s="62"/>
      <c r="BR304" s="62"/>
      <c r="BS304" s="62"/>
      <c r="BT304" s="62"/>
      <c r="BU304" s="62"/>
      <c r="BV304" s="62"/>
      <c r="BW304" s="62"/>
      <c r="BX304" s="62"/>
      <c r="BY304" s="62"/>
      <c r="BZ304" s="62"/>
      <c r="CA304" s="62"/>
      <c r="CB304" s="62"/>
      <c r="CC304" s="62"/>
      <c r="CD304" s="62"/>
      <c r="CE304" s="62"/>
      <c r="CF304" s="62"/>
      <c r="CG304" s="62"/>
      <c r="CH304" s="62"/>
      <c r="CI304" s="62"/>
      <c r="CJ304" s="62"/>
      <c r="CK304" s="62"/>
      <c r="CL304" s="62"/>
      <c r="CM304" s="62"/>
      <c r="CN304" s="62"/>
      <c r="CO304" s="62"/>
      <c r="CP304" s="62"/>
      <c r="CQ304" s="62"/>
      <c r="CR304" s="62"/>
      <c r="CS304" s="62"/>
      <c r="CT304" s="62"/>
      <c r="CU304" s="62"/>
      <c r="CV304" s="62"/>
      <c r="CW304" s="62"/>
      <c r="CX304" s="62"/>
      <c r="CY304" s="62"/>
      <c r="CZ304" s="62"/>
      <c r="DA304" s="62"/>
      <c r="DB304" s="62"/>
      <c r="DC304" s="62"/>
      <c r="DD304" s="62"/>
      <c r="DE304" s="62"/>
      <c r="DF304" s="62"/>
      <c r="DG304" s="62"/>
      <c r="DH304" s="62"/>
      <c r="DI304" s="62"/>
      <c r="DJ304" s="62"/>
      <c r="DK304" s="62"/>
      <c r="DL304" s="62"/>
      <c r="DM304" s="62"/>
      <c r="DN304" s="62"/>
      <c r="DO304" s="62"/>
      <c r="DP304" s="62"/>
      <c r="DQ304" s="62"/>
      <c r="DR304" s="62"/>
      <c r="DS304" s="62"/>
      <c r="DT304" s="62"/>
      <c r="DU304" s="62"/>
      <c r="DV304" s="62"/>
      <c r="DW304" s="62"/>
      <c r="DX304" s="62"/>
      <c r="DY304" s="62"/>
      <c r="DZ304" s="62"/>
      <c r="EA304" s="62"/>
      <c r="EB304" s="62"/>
      <c r="EC304" s="62"/>
      <c r="ED304" s="62"/>
      <c r="EE304" s="62"/>
    </row>
    <row r="305" ht="12.75" customHeight="1" spans="1:135">
      <c r="A305" s="65">
        <v>3</v>
      </c>
      <c r="B305" s="66" t="s">
        <v>644</v>
      </c>
      <c r="C305" s="102">
        <v>25.65</v>
      </c>
      <c r="D305" s="67">
        <f t="shared" ref="D305:O305" si="144">SUM(D54:O54)</f>
        <v>25.5637844587821</v>
      </c>
      <c r="E305" s="67">
        <f t="shared" si="144"/>
        <v>26.1570941434361</v>
      </c>
      <c r="F305" s="67">
        <f t="shared" si="144"/>
        <v>27.2664585134231</v>
      </c>
      <c r="G305" s="67">
        <f t="shared" si="144"/>
        <v>27.8209801384571</v>
      </c>
      <c r="H305" s="67">
        <f t="shared" si="144"/>
        <v>27.9591707699851</v>
      </c>
      <c r="I305" s="67">
        <f t="shared" si="144"/>
        <v>28.1996508895111</v>
      </c>
      <c r="J305" s="67">
        <f t="shared" si="144"/>
        <v>27.8278283698221</v>
      </c>
      <c r="K305" s="67">
        <f t="shared" si="144"/>
        <v>27.6547635804101</v>
      </c>
      <c r="L305" s="67">
        <f t="shared" si="144"/>
        <v>27.6287125480381</v>
      </c>
      <c r="M305" s="67">
        <f t="shared" si="144"/>
        <v>27.6041364210981</v>
      </c>
      <c r="N305" s="67">
        <f t="shared" si="144"/>
        <v>27.514136346491</v>
      </c>
      <c r="O305" s="67">
        <f t="shared" si="144"/>
        <v>27.413396866731</v>
      </c>
      <c r="P305" s="130"/>
      <c r="Q305" s="79">
        <f t="shared" si="140"/>
        <v>2.57628380244609</v>
      </c>
      <c r="R305" s="79">
        <f t="shared" si="141"/>
        <v>-0.100739479759998</v>
      </c>
      <c r="S305" s="79">
        <f t="shared" si="142"/>
        <v>1.76339686673099</v>
      </c>
      <c r="T305" s="62"/>
      <c r="U305" s="62"/>
      <c r="V305" s="79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62"/>
      <c r="AX305" s="62"/>
      <c r="AY305" s="62"/>
      <c r="AZ305" s="62"/>
      <c r="BA305" s="62"/>
      <c r="BB305" s="62"/>
      <c r="BC305" s="62"/>
      <c r="BD305" s="62"/>
      <c r="BE305" s="62"/>
      <c r="BF305" s="62"/>
      <c r="BG305" s="62"/>
      <c r="BH305" s="62"/>
      <c r="BI305" s="62"/>
      <c r="BJ305" s="62"/>
      <c r="BK305" s="62"/>
      <c r="BL305" s="62"/>
      <c r="BM305" s="62"/>
      <c r="BN305" s="62"/>
      <c r="BO305" s="62"/>
      <c r="BP305" s="62"/>
      <c r="BQ305" s="62"/>
      <c r="BR305" s="62"/>
      <c r="BS305" s="62"/>
      <c r="BT305" s="62"/>
      <c r="BU305" s="62"/>
      <c r="BV305" s="62"/>
      <c r="BW305" s="62"/>
      <c r="BX305" s="62"/>
      <c r="BY305" s="62"/>
      <c r="BZ305" s="62"/>
      <c r="CA305" s="62"/>
      <c r="CB305" s="62"/>
      <c r="CC305" s="62"/>
      <c r="CD305" s="62"/>
      <c r="CE305" s="62"/>
      <c r="CF305" s="62"/>
      <c r="CG305" s="62"/>
      <c r="CH305" s="62"/>
      <c r="CI305" s="62"/>
      <c r="CJ305" s="62"/>
      <c r="CK305" s="62"/>
      <c r="CL305" s="62"/>
      <c r="CM305" s="62"/>
      <c r="CN305" s="62"/>
      <c r="CO305" s="62"/>
      <c r="CP305" s="62"/>
      <c r="CQ305" s="62"/>
      <c r="CR305" s="62"/>
      <c r="CS305" s="62"/>
      <c r="CT305" s="62"/>
      <c r="CU305" s="62"/>
      <c r="CV305" s="62"/>
      <c r="CW305" s="62"/>
      <c r="CX305" s="62"/>
      <c r="CY305" s="62"/>
      <c r="CZ305" s="62"/>
      <c r="DA305" s="62"/>
      <c r="DB305" s="62"/>
      <c r="DC305" s="62"/>
      <c r="DD305" s="62"/>
      <c r="DE305" s="62"/>
      <c r="DF305" s="62"/>
      <c r="DG305" s="62"/>
      <c r="DH305" s="62"/>
      <c r="DI305" s="62"/>
      <c r="DJ305" s="62"/>
      <c r="DK305" s="62"/>
      <c r="DL305" s="62"/>
      <c r="DM305" s="62"/>
      <c r="DN305" s="62"/>
      <c r="DO305" s="62"/>
      <c r="DP305" s="62"/>
      <c r="DQ305" s="62"/>
      <c r="DR305" s="62"/>
      <c r="DS305" s="62"/>
      <c r="DT305" s="62"/>
      <c r="DU305" s="62"/>
      <c r="DV305" s="62"/>
      <c r="DW305" s="62"/>
      <c r="DX305" s="62"/>
      <c r="DY305" s="62"/>
      <c r="DZ305" s="62"/>
      <c r="EA305" s="62"/>
      <c r="EB305" s="62"/>
      <c r="EC305" s="62"/>
      <c r="ED305" s="62"/>
      <c r="EE305" s="62"/>
    </row>
    <row r="306" ht="12.75" customHeight="1" spans="1:135">
      <c r="A306" s="65">
        <v>4</v>
      </c>
      <c r="B306" s="66" t="s">
        <v>646</v>
      </c>
      <c r="C306" s="102">
        <v>59.05</v>
      </c>
      <c r="D306" s="67">
        <f t="shared" ref="D306:O306" si="145">SUM(D55:O55)</f>
        <v>61.1990535932856</v>
      </c>
      <c r="E306" s="67">
        <f t="shared" si="145"/>
        <v>62.6838926673256</v>
      </c>
      <c r="F306" s="67">
        <f t="shared" si="145"/>
        <v>64.98989599765</v>
      </c>
      <c r="G306" s="67">
        <f t="shared" si="145"/>
        <v>65.48776891455</v>
      </c>
      <c r="H306" s="67">
        <f t="shared" si="145"/>
        <v>65.99947575671</v>
      </c>
      <c r="I306" s="67">
        <f t="shared" si="145"/>
        <v>66.40277198118</v>
      </c>
      <c r="J306" s="67">
        <f t="shared" si="145"/>
        <v>65.98552187014</v>
      </c>
      <c r="K306" s="67">
        <f t="shared" si="145"/>
        <v>65.81151793136</v>
      </c>
      <c r="L306" s="67">
        <f t="shared" si="145"/>
        <v>65.57472921112</v>
      </c>
      <c r="M306" s="67">
        <f t="shared" si="145"/>
        <v>65.30957434429</v>
      </c>
      <c r="N306" s="67">
        <f t="shared" si="145"/>
        <v>65.24504632129</v>
      </c>
      <c r="O306" s="67">
        <f t="shared" si="145"/>
        <v>64.89837274747</v>
      </c>
      <c r="P306" s="130"/>
      <c r="Q306" s="79">
        <f t="shared" si="140"/>
        <v>5.83801052054601</v>
      </c>
      <c r="R306" s="79">
        <f t="shared" si="141"/>
        <v>-0.346673573819999</v>
      </c>
      <c r="S306" s="79">
        <f t="shared" si="142"/>
        <v>5.84837274747001</v>
      </c>
      <c r="T306" s="62"/>
      <c r="U306" s="62"/>
      <c r="V306" s="79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  <c r="BA306" s="62"/>
      <c r="BB306" s="62"/>
      <c r="BC306" s="62"/>
      <c r="BD306" s="62"/>
      <c r="BE306" s="62"/>
      <c r="BF306" s="62"/>
      <c r="BG306" s="62"/>
      <c r="BH306" s="62"/>
      <c r="BI306" s="62"/>
      <c r="BJ306" s="62"/>
      <c r="BK306" s="62"/>
      <c r="BL306" s="62"/>
      <c r="BM306" s="62"/>
      <c r="BN306" s="62"/>
      <c r="BO306" s="62"/>
      <c r="BP306" s="62"/>
      <c r="BQ306" s="62"/>
      <c r="BR306" s="62"/>
      <c r="BS306" s="62"/>
      <c r="BT306" s="62"/>
      <c r="BU306" s="62"/>
      <c r="BV306" s="62"/>
      <c r="BW306" s="62"/>
      <c r="BX306" s="62"/>
      <c r="BY306" s="62"/>
      <c r="BZ306" s="62"/>
      <c r="CA306" s="62"/>
      <c r="CB306" s="62"/>
      <c r="CC306" s="62"/>
      <c r="CD306" s="62"/>
      <c r="CE306" s="62"/>
      <c r="CF306" s="62"/>
      <c r="CG306" s="62"/>
      <c r="CH306" s="62"/>
      <c r="CI306" s="62"/>
      <c r="CJ306" s="62"/>
      <c r="CK306" s="62"/>
      <c r="CL306" s="62"/>
      <c r="CM306" s="62"/>
      <c r="CN306" s="62"/>
      <c r="CO306" s="62"/>
      <c r="CP306" s="62"/>
      <c r="CQ306" s="62"/>
      <c r="CR306" s="62"/>
      <c r="CS306" s="62"/>
      <c r="CT306" s="62"/>
      <c r="CU306" s="62"/>
      <c r="CV306" s="62"/>
      <c r="CW306" s="62"/>
      <c r="CX306" s="62"/>
      <c r="CY306" s="62"/>
      <c r="CZ306" s="62"/>
      <c r="DA306" s="62"/>
      <c r="DB306" s="62"/>
      <c r="DC306" s="62"/>
      <c r="DD306" s="62"/>
      <c r="DE306" s="62"/>
      <c r="DF306" s="62"/>
      <c r="DG306" s="62"/>
      <c r="DH306" s="62"/>
      <c r="DI306" s="62"/>
      <c r="DJ306" s="62"/>
      <c r="DK306" s="62"/>
      <c r="DL306" s="62"/>
      <c r="DM306" s="62"/>
      <c r="DN306" s="62"/>
      <c r="DO306" s="62"/>
      <c r="DP306" s="62"/>
      <c r="DQ306" s="62"/>
      <c r="DR306" s="62"/>
      <c r="DS306" s="62"/>
      <c r="DT306" s="62"/>
      <c r="DU306" s="62"/>
      <c r="DV306" s="62"/>
      <c r="DW306" s="62"/>
      <c r="DX306" s="62"/>
      <c r="DY306" s="62"/>
      <c r="DZ306" s="62"/>
      <c r="EA306" s="62"/>
      <c r="EB306" s="62"/>
      <c r="EC306" s="62"/>
      <c r="ED306" s="62"/>
      <c r="EE306" s="62"/>
    </row>
    <row r="307" ht="12.75" customHeight="1" spans="1:135">
      <c r="A307" s="65">
        <v>5</v>
      </c>
      <c r="B307" s="66" t="s">
        <v>642</v>
      </c>
      <c r="C307" s="102">
        <v>66.12</v>
      </c>
      <c r="D307" s="67">
        <f t="shared" ref="D307:O307" si="146">SUM(D56:O56)</f>
        <v>69.1739918145743</v>
      </c>
      <c r="E307" s="67">
        <f t="shared" si="146"/>
        <v>71.1426858800143</v>
      </c>
      <c r="F307" s="67">
        <f t="shared" si="146"/>
        <v>73.3337840544283</v>
      </c>
      <c r="G307" s="67">
        <f t="shared" si="146"/>
        <v>73.8786672345243</v>
      </c>
      <c r="H307" s="67">
        <f t="shared" si="146"/>
        <v>73.9124855267763</v>
      </c>
      <c r="I307" s="67">
        <f t="shared" si="146"/>
        <v>74.5282620828903</v>
      </c>
      <c r="J307" s="67">
        <f t="shared" si="146"/>
        <v>73.9122938067013</v>
      </c>
      <c r="K307" s="67">
        <f t="shared" si="146"/>
        <v>73.5558587047573</v>
      </c>
      <c r="L307" s="67">
        <f t="shared" si="146"/>
        <v>73.5858333819433</v>
      </c>
      <c r="M307" s="67">
        <f t="shared" si="146"/>
        <v>73.5490867432963</v>
      </c>
      <c r="N307" s="67">
        <f t="shared" si="146"/>
        <v>73.605325993429</v>
      </c>
      <c r="O307" s="67">
        <f t="shared" si="146"/>
        <v>73.499837157963</v>
      </c>
      <c r="P307" s="67"/>
      <c r="Q307" s="79">
        <f t="shared" si="140"/>
        <v>6.5028393639503</v>
      </c>
      <c r="R307" s="79">
        <f t="shared" si="141"/>
        <v>-0.105488835465991</v>
      </c>
      <c r="S307" s="79">
        <f t="shared" si="142"/>
        <v>7.379837157963</v>
      </c>
      <c r="T307" s="62"/>
      <c r="U307" s="62"/>
      <c r="V307" s="79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  <c r="BA307" s="62"/>
      <c r="BB307" s="62"/>
      <c r="BC307" s="62"/>
      <c r="BD307" s="62"/>
      <c r="BE307" s="62"/>
      <c r="BF307" s="62"/>
      <c r="BG307" s="62"/>
      <c r="BH307" s="62"/>
      <c r="BI307" s="62"/>
      <c r="BJ307" s="62"/>
      <c r="BK307" s="62"/>
      <c r="BL307" s="62"/>
      <c r="BM307" s="62"/>
      <c r="BN307" s="62"/>
      <c r="BO307" s="62"/>
      <c r="BP307" s="62"/>
      <c r="BQ307" s="62"/>
      <c r="BR307" s="62"/>
      <c r="BS307" s="62"/>
      <c r="BT307" s="62"/>
      <c r="BU307" s="62"/>
      <c r="BV307" s="62"/>
      <c r="BW307" s="62"/>
      <c r="BX307" s="62"/>
      <c r="BY307" s="62"/>
      <c r="BZ307" s="62"/>
      <c r="CA307" s="62"/>
      <c r="CB307" s="62"/>
      <c r="CC307" s="62"/>
      <c r="CD307" s="62"/>
      <c r="CE307" s="62"/>
      <c r="CF307" s="62"/>
      <c r="CG307" s="62"/>
      <c r="CH307" s="62"/>
      <c r="CI307" s="62"/>
      <c r="CJ307" s="62"/>
      <c r="CK307" s="62"/>
      <c r="CL307" s="62"/>
      <c r="CM307" s="62"/>
      <c r="CN307" s="62"/>
      <c r="CO307" s="62"/>
      <c r="CP307" s="62"/>
      <c r="CQ307" s="62"/>
      <c r="CR307" s="62"/>
      <c r="CS307" s="62"/>
      <c r="CT307" s="62"/>
      <c r="CU307" s="62"/>
      <c r="CV307" s="62"/>
      <c r="CW307" s="62"/>
      <c r="CX307" s="62"/>
      <c r="CY307" s="62"/>
      <c r="CZ307" s="62"/>
      <c r="DA307" s="62"/>
      <c r="DB307" s="62"/>
      <c r="DC307" s="62"/>
      <c r="DD307" s="62"/>
      <c r="DE307" s="62"/>
      <c r="DF307" s="62"/>
      <c r="DG307" s="62"/>
      <c r="DH307" s="62"/>
      <c r="DI307" s="62"/>
      <c r="DJ307" s="62"/>
      <c r="DK307" s="62"/>
      <c r="DL307" s="62"/>
      <c r="DM307" s="62"/>
      <c r="DN307" s="62"/>
      <c r="DO307" s="62"/>
      <c r="DP307" s="62"/>
      <c r="DQ307" s="62"/>
      <c r="DR307" s="62"/>
      <c r="DS307" s="62"/>
      <c r="DT307" s="62"/>
      <c r="DU307" s="62"/>
      <c r="DV307" s="62"/>
      <c r="DW307" s="62"/>
      <c r="DX307" s="62"/>
      <c r="DY307" s="62"/>
      <c r="DZ307" s="62"/>
      <c r="EA307" s="62"/>
      <c r="EB307" s="62"/>
      <c r="EC307" s="62"/>
      <c r="ED307" s="62"/>
      <c r="EE307" s="62"/>
    </row>
    <row r="308" ht="12.75" customHeight="1" spans="1:135">
      <c r="A308" s="74" t="s">
        <v>19</v>
      </c>
      <c r="B308" s="35"/>
      <c r="C308" s="71">
        <f t="shared" ref="C308:P308" si="147">SUM(C303:C307)</f>
        <v>239.87</v>
      </c>
      <c r="D308" s="71">
        <f t="shared" si="147"/>
        <v>245.422284481568</v>
      </c>
      <c r="E308" s="71">
        <f t="shared" si="147"/>
        <v>251.721419538611</v>
      </c>
      <c r="F308" s="71">
        <f t="shared" si="147"/>
        <v>261.377228597359</v>
      </c>
      <c r="G308" s="71">
        <f t="shared" si="147"/>
        <v>265.062980526708</v>
      </c>
      <c r="H308" s="71">
        <f t="shared" si="147"/>
        <v>266.093267725994</v>
      </c>
      <c r="I308" s="71">
        <f t="shared" si="147"/>
        <v>268.279931944053</v>
      </c>
      <c r="J308" s="71">
        <f t="shared" si="147"/>
        <v>266.241093098546</v>
      </c>
      <c r="K308" s="71">
        <f t="shared" si="147"/>
        <v>265.165783261685</v>
      </c>
      <c r="L308" s="71">
        <f t="shared" si="147"/>
        <v>264.633251570282</v>
      </c>
      <c r="M308" s="71">
        <f t="shared" si="147"/>
        <v>264.177142344186</v>
      </c>
      <c r="N308" s="71">
        <f t="shared" si="147"/>
        <v>263.722663745015</v>
      </c>
      <c r="O308" s="71">
        <f t="shared" si="147"/>
        <v>262.75831063234</v>
      </c>
      <c r="P308" s="71">
        <f t="shared" si="147"/>
        <v>0</v>
      </c>
      <c r="Q308" s="79">
        <f t="shared" si="140"/>
        <v>24.90726378389</v>
      </c>
      <c r="R308" s="79">
        <f t="shared" si="141"/>
        <v>-0.964353112674985</v>
      </c>
      <c r="S308" s="79">
        <f t="shared" si="142"/>
        <v>22.88831063234</v>
      </c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2"/>
      <c r="BP308" s="62"/>
      <c r="BQ308" s="62"/>
      <c r="BR308" s="62"/>
      <c r="BS308" s="62"/>
      <c r="BT308" s="62"/>
      <c r="BU308" s="62"/>
      <c r="BV308" s="62"/>
      <c r="BW308" s="62"/>
      <c r="BX308" s="62"/>
      <c r="BY308" s="62"/>
      <c r="BZ308" s="62"/>
      <c r="CA308" s="62"/>
      <c r="CB308" s="62"/>
      <c r="CC308" s="62"/>
      <c r="CD308" s="62"/>
      <c r="CE308" s="62"/>
      <c r="CF308" s="62"/>
      <c r="CG308" s="62"/>
      <c r="CH308" s="62"/>
      <c r="CI308" s="62"/>
      <c r="CJ308" s="62"/>
      <c r="CK308" s="62"/>
      <c r="CL308" s="62"/>
      <c r="CM308" s="62"/>
      <c r="CN308" s="62"/>
      <c r="CO308" s="62"/>
      <c r="CP308" s="62"/>
      <c r="CQ308" s="62"/>
      <c r="CR308" s="62"/>
      <c r="CS308" s="62"/>
      <c r="CT308" s="62"/>
      <c r="CU308" s="62"/>
      <c r="CV308" s="62"/>
      <c r="CW308" s="62"/>
      <c r="CX308" s="62"/>
      <c r="CY308" s="62"/>
      <c r="CZ308" s="62"/>
      <c r="DA308" s="62"/>
      <c r="DB308" s="62"/>
      <c r="DC308" s="62"/>
      <c r="DD308" s="62"/>
      <c r="DE308" s="62"/>
      <c r="DF308" s="62"/>
      <c r="DG308" s="62"/>
      <c r="DH308" s="62"/>
      <c r="DI308" s="62"/>
      <c r="DJ308" s="62"/>
      <c r="DK308" s="62"/>
      <c r="DL308" s="62"/>
      <c r="DM308" s="62"/>
      <c r="DN308" s="62"/>
      <c r="DO308" s="62"/>
      <c r="DP308" s="62"/>
      <c r="DQ308" s="62"/>
      <c r="DR308" s="62"/>
      <c r="DS308" s="62"/>
      <c r="DT308" s="62"/>
      <c r="DU308" s="62"/>
      <c r="DV308" s="62"/>
      <c r="DW308" s="62"/>
      <c r="DX308" s="62"/>
      <c r="DY308" s="62"/>
      <c r="DZ308" s="62"/>
      <c r="EA308" s="62"/>
      <c r="EB308" s="62"/>
      <c r="EC308" s="62"/>
      <c r="ED308" s="62"/>
      <c r="EE308" s="62"/>
    </row>
    <row r="309" ht="27" customHeight="1" spans="1:135">
      <c r="A309" s="62"/>
      <c r="B309" s="62" t="s">
        <v>879</v>
      </c>
      <c r="C309" s="62"/>
      <c r="D309" s="79">
        <f t="shared" ref="D309:O309" si="148">D308-D297</f>
        <v>185.576385711365</v>
      </c>
      <c r="E309" s="79">
        <f t="shared" si="148"/>
        <v>191.543190749368</v>
      </c>
      <c r="F309" s="79">
        <f t="shared" si="148"/>
        <v>203.861014957945</v>
      </c>
      <c r="G309" s="79">
        <f t="shared" si="148"/>
        <v>208.591421061752</v>
      </c>
      <c r="H309" s="79">
        <f t="shared" si="148"/>
        <v>209.768250439618</v>
      </c>
      <c r="I309" s="79">
        <f t="shared" si="148"/>
        <v>211.916337119337</v>
      </c>
      <c r="J309" s="79">
        <f t="shared" si="148"/>
        <v>208.98462086675</v>
      </c>
      <c r="K309" s="79">
        <f t="shared" si="148"/>
        <v>206.564321048669</v>
      </c>
      <c r="L309" s="79">
        <f t="shared" si="148"/>
        <v>205.665081976506</v>
      </c>
      <c r="M309" s="79">
        <f t="shared" si="148"/>
        <v>205.207143198798</v>
      </c>
      <c r="N309" s="79">
        <f t="shared" si="148"/>
        <v>204.950216751927</v>
      </c>
      <c r="O309" s="79">
        <f t="shared" si="148"/>
        <v>203.697948405416</v>
      </c>
      <c r="P309" s="103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2"/>
      <c r="BP309" s="62"/>
      <c r="BQ309" s="62"/>
      <c r="BR309" s="62"/>
      <c r="BS309" s="62"/>
      <c r="BT309" s="62"/>
      <c r="BU309" s="62"/>
      <c r="BV309" s="62"/>
      <c r="BW309" s="62"/>
      <c r="BX309" s="62"/>
      <c r="BY309" s="62"/>
      <c r="BZ309" s="62"/>
      <c r="CA309" s="62"/>
      <c r="CB309" s="62"/>
      <c r="CC309" s="62"/>
      <c r="CD309" s="62"/>
      <c r="CE309" s="62"/>
      <c r="CF309" s="62"/>
      <c r="CG309" s="62"/>
      <c r="CH309" s="62"/>
      <c r="CI309" s="62"/>
      <c r="CJ309" s="62"/>
      <c r="CK309" s="62"/>
      <c r="CL309" s="62"/>
      <c r="CM309" s="62"/>
      <c r="CN309" s="62"/>
      <c r="CO309" s="62"/>
      <c r="CP309" s="62"/>
      <c r="CQ309" s="62"/>
      <c r="CR309" s="62"/>
      <c r="CS309" s="62"/>
      <c r="CT309" s="62"/>
      <c r="CU309" s="62"/>
      <c r="CV309" s="62"/>
      <c r="CW309" s="62"/>
      <c r="CX309" s="62"/>
      <c r="CY309" s="62"/>
      <c r="CZ309" s="62"/>
      <c r="DA309" s="62"/>
      <c r="DB309" s="62"/>
      <c r="DC309" s="62"/>
      <c r="DD309" s="62"/>
      <c r="DE309" s="62"/>
      <c r="DF309" s="62"/>
      <c r="DG309" s="62"/>
      <c r="DH309" s="62"/>
      <c r="DI309" s="62"/>
      <c r="DJ309" s="62"/>
      <c r="DK309" s="62"/>
      <c r="DL309" s="62"/>
      <c r="DM309" s="62"/>
      <c r="DN309" s="62"/>
      <c r="DO309" s="62"/>
      <c r="DP309" s="62"/>
      <c r="DQ309" s="62"/>
      <c r="DR309" s="62"/>
      <c r="DS309" s="62"/>
      <c r="DT309" s="62"/>
      <c r="DU309" s="62"/>
      <c r="DV309" s="62"/>
      <c r="DW309" s="62"/>
      <c r="DX309" s="62"/>
      <c r="DY309" s="62"/>
      <c r="DZ309" s="62"/>
      <c r="EA309" s="62"/>
      <c r="EB309" s="62"/>
      <c r="EC309" s="62"/>
      <c r="ED309" s="62"/>
      <c r="EE309" s="62"/>
    </row>
    <row r="311" ht="63" customHeight="1" spans="1:135">
      <c r="A311" s="63" t="s">
        <v>628</v>
      </c>
      <c r="B311" s="64" t="s">
        <v>212</v>
      </c>
      <c r="C311" s="94" t="s">
        <v>926</v>
      </c>
      <c r="D311" s="63" t="s">
        <v>871</v>
      </c>
      <c r="E311" s="63" t="s">
        <v>390</v>
      </c>
      <c r="F311" s="63" t="s">
        <v>391</v>
      </c>
      <c r="G311" s="63" t="s">
        <v>392</v>
      </c>
      <c r="H311" s="63" t="s">
        <v>393</v>
      </c>
      <c r="I311" s="63" t="s">
        <v>872</v>
      </c>
      <c r="J311" s="63" t="s">
        <v>395</v>
      </c>
      <c r="K311" s="63" t="s">
        <v>396</v>
      </c>
      <c r="L311" s="63" t="s">
        <v>397</v>
      </c>
      <c r="M311" s="63" t="s">
        <v>398</v>
      </c>
      <c r="N311" s="63" t="s">
        <v>399</v>
      </c>
      <c r="O311" s="63" t="s">
        <v>400</v>
      </c>
      <c r="P311" s="63" t="s">
        <v>6</v>
      </c>
      <c r="Q311" s="142" t="s">
        <v>851</v>
      </c>
      <c r="R311" s="149" t="s">
        <v>852</v>
      </c>
      <c r="S311" s="87" t="s">
        <v>866</v>
      </c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  <c r="BA311" s="62"/>
      <c r="BB311" s="62"/>
      <c r="BC311" s="62"/>
      <c r="BD311" s="62"/>
      <c r="BE311" s="62"/>
      <c r="BF311" s="62"/>
      <c r="BG311" s="62"/>
      <c r="BH311" s="62"/>
      <c r="BI311" s="62"/>
      <c r="BJ311" s="62"/>
      <c r="BK311" s="62"/>
      <c r="BL311" s="62"/>
      <c r="BM311" s="62"/>
      <c r="BN311" s="62"/>
      <c r="BO311" s="62"/>
      <c r="BP311" s="62"/>
      <c r="BQ311" s="62"/>
      <c r="BR311" s="62"/>
      <c r="BS311" s="62"/>
      <c r="BT311" s="62"/>
      <c r="BU311" s="62"/>
      <c r="BV311" s="62"/>
      <c r="BW311" s="62"/>
      <c r="BX311" s="62"/>
      <c r="BY311" s="62"/>
      <c r="BZ311" s="62"/>
      <c r="CA311" s="62"/>
      <c r="CB311" s="62"/>
      <c r="CC311" s="62"/>
      <c r="CD311" s="62"/>
      <c r="CE311" s="62"/>
      <c r="CF311" s="62"/>
      <c r="CG311" s="62"/>
      <c r="CH311" s="62"/>
      <c r="CI311" s="62"/>
      <c r="CJ311" s="62"/>
      <c r="CK311" s="62"/>
      <c r="CL311" s="62"/>
      <c r="CM311" s="62"/>
      <c r="CN311" s="62"/>
      <c r="CO311" s="62"/>
      <c r="CP311" s="62"/>
      <c r="CQ311" s="62"/>
      <c r="CR311" s="62"/>
      <c r="CS311" s="62"/>
      <c r="CT311" s="62"/>
      <c r="CU311" s="62"/>
      <c r="CV311" s="62"/>
      <c r="CW311" s="62"/>
      <c r="CX311" s="62"/>
      <c r="CY311" s="62"/>
      <c r="CZ311" s="62"/>
      <c r="DA311" s="62"/>
      <c r="DB311" s="62"/>
      <c r="DC311" s="62"/>
      <c r="DD311" s="62"/>
      <c r="DE311" s="62"/>
      <c r="DF311" s="62"/>
      <c r="DG311" s="62"/>
      <c r="DH311" s="62"/>
      <c r="DI311" s="62"/>
      <c r="DJ311" s="62"/>
      <c r="DK311" s="62"/>
      <c r="DL311" s="62"/>
      <c r="DM311" s="62"/>
      <c r="DN311" s="62"/>
      <c r="DO311" s="62"/>
      <c r="DP311" s="62"/>
      <c r="DQ311" s="62"/>
      <c r="DR311" s="62"/>
      <c r="DS311" s="62"/>
      <c r="DT311" s="62"/>
      <c r="DU311" s="62"/>
      <c r="DV311" s="62"/>
      <c r="DW311" s="62"/>
      <c r="DX311" s="62"/>
      <c r="DY311" s="62"/>
      <c r="DZ311" s="62"/>
      <c r="EA311" s="62"/>
      <c r="EB311" s="62"/>
      <c r="EC311" s="62"/>
      <c r="ED311" s="62"/>
      <c r="EE311" s="62"/>
    </row>
    <row r="312" ht="12.75" customHeight="1" spans="1:135">
      <c r="A312" s="65">
        <v>1</v>
      </c>
      <c r="B312" s="66" t="s">
        <v>640</v>
      </c>
      <c r="C312" s="102">
        <v>56.57</v>
      </c>
      <c r="D312" s="67">
        <f>SUM(P52:AA52)</f>
        <v>59.002213526184</v>
      </c>
      <c r="E312" s="67">
        <f t="shared" ref="E312:O312" si="149">SUM(Q52:AB52)</f>
        <v>59.654387745992</v>
      </c>
      <c r="F312" s="67">
        <f t="shared" si="149"/>
        <v>59.957733887022</v>
      </c>
      <c r="G312" s="67">
        <f t="shared" si="149"/>
        <v>54.171778547822</v>
      </c>
      <c r="H312" s="67">
        <f t="shared" si="149"/>
        <v>47.976448414882</v>
      </c>
      <c r="I312" s="67">
        <f t="shared" si="149"/>
        <v>41.632917473322</v>
      </c>
      <c r="J312" s="67">
        <f t="shared" si="149"/>
        <v>36.143088476402</v>
      </c>
      <c r="K312" s="67">
        <f t="shared" si="149"/>
        <v>30.66644514282</v>
      </c>
      <c r="L312" s="67">
        <f t="shared" si="149"/>
        <v>27.608305670988</v>
      </c>
      <c r="M312" s="67">
        <f t="shared" si="149"/>
        <v>24.681849305288</v>
      </c>
      <c r="N312" s="67">
        <f t="shared" si="149"/>
        <v>21.548236675362</v>
      </c>
      <c r="O312" s="67">
        <f t="shared" si="149"/>
        <v>18.443750256546</v>
      </c>
      <c r="P312" s="130"/>
      <c r="Q312" s="79">
        <f t="shared" ref="Q312:Q317" si="150">F312-F303</f>
        <v>0.257889852742004</v>
      </c>
      <c r="R312" s="79">
        <f t="shared" ref="R312:R317" si="151">F312-E312</f>
        <v>0.303346141029998</v>
      </c>
      <c r="S312" s="79">
        <f t="shared" ref="S312:S317" si="152">F312-C312</f>
        <v>3.38773388702199</v>
      </c>
      <c r="T312" s="62"/>
      <c r="U312" s="62"/>
      <c r="V312" s="79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2"/>
      <c r="AX312" s="62"/>
      <c r="AY312" s="62"/>
      <c r="AZ312" s="62"/>
      <c r="BA312" s="62"/>
      <c r="BB312" s="62"/>
      <c r="BC312" s="62"/>
      <c r="BD312" s="62"/>
      <c r="BE312" s="62"/>
      <c r="BF312" s="62"/>
      <c r="BG312" s="62"/>
      <c r="BH312" s="62"/>
      <c r="BI312" s="62"/>
      <c r="BJ312" s="62"/>
      <c r="BK312" s="62"/>
      <c r="BL312" s="62"/>
      <c r="BM312" s="62"/>
      <c r="BN312" s="62"/>
      <c r="BO312" s="62"/>
      <c r="BP312" s="62"/>
      <c r="BQ312" s="62"/>
      <c r="BR312" s="62"/>
      <c r="BS312" s="62"/>
      <c r="BT312" s="62"/>
      <c r="BU312" s="62"/>
      <c r="BV312" s="62"/>
      <c r="BW312" s="62"/>
      <c r="BX312" s="62"/>
      <c r="BY312" s="62"/>
      <c r="BZ312" s="62"/>
      <c r="CA312" s="62"/>
      <c r="CB312" s="62"/>
      <c r="CC312" s="62"/>
      <c r="CD312" s="62"/>
      <c r="CE312" s="62"/>
      <c r="CF312" s="62"/>
      <c r="CG312" s="62"/>
      <c r="CH312" s="62"/>
      <c r="CI312" s="62"/>
      <c r="CJ312" s="62"/>
      <c r="CK312" s="62"/>
      <c r="CL312" s="62"/>
      <c r="CM312" s="62"/>
      <c r="CN312" s="62"/>
      <c r="CO312" s="62"/>
      <c r="CP312" s="62"/>
      <c r="CQ312" s="62"/>
      <c r="CR312" s="62"/>
      <c r="CS312" s="62"/>
      <c r="CT312" s="62"/>
      <c r="CU312" s="62"/>
      <c r="CV312" s="62"/>
      <c r="CW312" s="62"/>
      <c r="CX312" s="62"/>
      <c r="CY312" s="62"/>
      <c r="CZ312" s="62"/>
      <c r="DA312" s="62"/>
      <c r="DB312" s="62"/>
      <c r="DC312" s="62"/>
      <c r="DD312" s="62"/>
      <c r="DE312" s="62"/>
      <c r="DF312" s="62"/>
      <c r="DG312" s="62"/>
      <c r="DH312" s="62"/>
      <c r="DI312" s="62"/>
      <c r="DJ312" s="62"/>
      <c r="DK312" s="62"/>
      <c r="DL312" s="62"/>
      <c r="DM312" s="62"/>
      <c r="DN312" s="62"/>
      <c r="DO312" s="62"/>
      <c r="DP312" s="62"/>
      <c r="DQ312" s="62"/>
      <c r="DR312" s="62"/>
      <c r="DS312" s="62"/>
      <c r="DT312" s="62"/>
      <c r="DU312" s="62"/>
      <c r="DV312" s="62"/>
      <c r="DW312" s="62"/>
      <c r="DX312" s="62"/>
      <c r="DY312" s="62"/>
      <c r="DZ312" s="62"/>
      <c r="EA312" s="62"/>
      <c r="EB312" s="62"/>
      <c r="EC312" s="62"/>
      <c r="ED312" s="62"/>
      <c r="EE312" s="62"/>
    </row>
    <row r="313" ht="12.75" customHeight="1" spans="1:135">
      <c r="A313" s="65">
        <v>2</v>
      </c>
      <c r="B313" s="66" t="s">
        <v>648</v>
      </c>
      <c r="C313" s="102">
        <v>32.48</v>
      </c>
      <c r="D313" s="67">
        <f t="shared" ref="D313:O313" si="153">SUM(P53:AA53)</f>
        <v>37.41463060466</v>
      </c>
      <c r="E313" s="67">
        <f t="shared" si="153"/>
        <v>37.662292071632</v>
      </c>
      <c r="F313" s="67">
        <f t="shared" si="153"/>
        <v>37.619493264525</v>
      </c>
      <c r="G313" s="67">
        <f t="shared" si="153"/>
        <v>33.820622760331</v>
      </c>
      <c r="H313" s="67">
        <f t="shared" si="153"/>
        <v>29.77950412195</v>
      </c>
      <c r="I313" s="67">
        <f t="shared" si="153"/>
        <v>25.575901503361</v>
      </c>
      <c r="J313" s="67">
        <f t="shared" si="153"/>
        <v>21.852185898997</v>
      </c>
      <c r="K313" s="67">
        <f t="shared" si="153"/>
        <v>18.30220653494</v>
      </c>
      <c r="L313" s="67">
        <f t="shared" si="153"/>
        <v>16.48802247762</v>
      </c>
      <c r="M313" s="67">
        <f t="shared" si="153"/>
        <v>14.696265300731</v>
      </c>
      <c r="N313" s="67">
        <f t="shared" si="153"/>
        <v>12.82819137922</v>
      </c>
      <c r="O313" s="67">
        <f t="shared" si="153"/>
        <v>11.09234895762</v>
      </c>
      <c r="P313" s="130"/>
      <c r="Q313" s="79">
        <f t="shared" si="150"/>
        <v>1.53224726694713</v>
      </c>
      <c r="R313" s="79">
        <f t="shared" si="151"/>
        <v>-0.0427988071069976</v>
      </c>
      <c r="S313" s="79">
        <f t="shared" si="152"/>
        <v>5.13949326452503</v>
      </c>
      <c r="T313" s="62"/>
      <c r="U313" s="62"/>
      <c r="V313" s="79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2"/>
      <c r="AX313" s="62"/>
      <c r="AY313" s="62"/>
      <c r="AZ313" s="62"/>
      <c r="BA313" s="62"/>
      <c r="BB313" s="62"/>
      <c r="BC313" s="62"/>
      <c r="BD313" s="62"/>
      <c r="BE313" s="62"/>
      <c r="BF313" s="62"/>
      <c r="BG313" s="62"/>
      <c r="BH313" s="62"/>
      <c r="BI313" s="62"/>
      <c r="BJ313" s="62"/>
      <c r="BK313" s="62"/>
      <c r="BL313" s="62"/>
      <c r="BM313" s="62"/>
      <c r="BN313" s="62"/>
      <c r="BO313" s="62"/>
      <c r="BP313" s="62"/>
      <c r="BQ313" s="62"/>
      <c r="BR313" s="62"/>
      <c r="BS313" s="62"/>
      <c r="BT313" s="62"/>
      <c r="BU313" s="62"/>
      <c r="BV313" s="62"/>
      <c r="BW313" s="62"/>
      <c r="BX313" s="62"/>
      <c r="BY313" s="62"/>
      <c r="BZ313" s="62"/>
      <c r="CA313" s="62"/>
      <c r="CB313" s="62"/>
      <c r="CC313" s="62"/>
      <c r="CD313" s="62"/>
      <c r="CE313" s="62"/>
      <c r="CF313" s="62"/>
      <c r="CG313" s="62"/>
      <c r="CH313" s="62"/>
      <c r="CI313" s="62"/>
      <c r="CJ313" s="62"/>
      <c r="CK313" s="62"/>
      <c r="CL313" s="62"/>
      <c r="CM313" s="62"/>
      <c r="CN313" s="62"/>
      <c r="CO313" s="62"/>
      <c r="CP313" s="62"/>
      <c r="CQ313" s="62"/>
      <c r="CR313" s="62"/>
      <c r="CS313" s="62"/>
      <c r="CT313" s="62"/>
      <c r="CU313" s="62"/>
      <c r="CV313" s="62"/>
      <c r="CW313" s="62"/>
      <c r="CX313" s="62"/>
      <c r="CY313" s="62"/>
      <c r="CZ313" s="62"/>
      <c r="DA313" s="62"/>
      <c r="DB313" s="62"/>
      <c r="DC313" s="62"/>
      <c r="DD313" s="62"/>
      <c r="DE313" s="62"/>
      <c r="DF313" s="62"/>
      <c r="DG313" s="62"/>
      <c r="DH313" s="62"/>
      <c r="DI313" s="62"/>
      <c r="DJ313" s="62"/>
      <c r="DK313" s="62"/>
      <c r="DL313" s="62"/>
      <c r="DM313" s="62"/>
      <c r="DN313" s="62"/>
      <c r="DO313" s="62"/>
      <c r="DP313" s="62"/>
      <c r="DQ313" s="62"/>
      <c r="DR313" s="62"/>
      <c r="DS313" s="62"/>
      <c r="DT313" s="62"/>
      <c r="DU313" s="62"/>
      <c r="DV313" s="62"/>
      <c r="DW313" s="62"/>
      <c r="DX313" s="62"/>
      <c r="DY313" s="62"/>
      <c r="DZ313" s="62"/>
      <c r="EA313" s="62"/>
      <c r="EB313" s="62"/>
      <c r="EC313" s="62"/>
      <c r="ED313" s="62"/>
      <c r="EE313" s="62"/>
    </row>
    <row r="314" ht="12.75" customHeight="1" spans="1:135">
      <c r="A314" s="65">
        <v>3</v>
      </c>
      <c r="B314" s="66" t="s">
        <v>644</v>
      </c>
      <c r="C314" s="102">
        <v>25.65</v>
      </c>
      <c r="D314" s="67">
        <f t="shared" ref="D314:O314" si="154">SUM(P54:AA54)</f>
        <v>27.271729361411</v>
      </c>
      <c r="E314" s="67">
        <f t="shared" si="154"/>
        <v>27.649194954578</v>
      </c>
      <c r="F314" s="67">
        <f t="shared" si="154"/>
        <v>27.781207772355</v>
      </c>
      <c r="G314" s="67">
        <f t="shared" si="154"/>
        <v>25.230077830673</v>
      </c>
      <c r="H314" s="67">
        <f t="shared" si="154"/>
        <v>22.376009349855</v>
      </c>
      <c r="I314" s="67">
        <f t="shared" si="154"/>
        <v>19.45445413497</v>
      </c>
      <c r="J314" s="67">
        <f t="shared" si="154"/>
        <v>16.942608512598</v>
      </c>
      <c r="K314" s="67">
        <f t="shared" si="154"/>
        <v>14.396318347112</v>
      </c>
      <c r="L314" s="67">
        <f t="shared" si="154"/>
        <v>13.00525586632</v>
      </c>
      <c r="M314" s="67">
        <f t="shared" si="154"/>
        <v>11.676686521668</v>
      </c>
      <c r="N314" s="67">
        <f t="shared" si="154"/>
        <v>10.224754860735</v>
      </c>
      <c r="O314" s="67">
        <f t="shared" si="154"/>
        <v>8.756041455111</v>
      </c>
      <c r="P314" s="130"/>
      <c r="Q314" s="79">
        <f t="shared" si="150"/>
        <v>0.514749258931889</v>
      </c>
      <c r="R314" s="79">
        <f t="shared" si="151"/>
        <v>0.132012817776999</v>
      </c>
      <c r="S314" s="79">
        <f t="shared" si="152"/>
        <v>2.13120777235499</v>
      </c>
      <c r="T314" s="62"/>
      <c r="U314" s="62"/>
      <c r="V314" s="79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  <c r="BI314" s="62"/>
      <c r="BJ314" s="62"/>
      <c r="BK314" s="62"/>
      <c r="BL314" s="62"/>
      <c r="BM314" s="62"/>
      <c r="BN314" s="62"/>
      <c r="BO314" s="62"/>
      <c r="BP314" s="62"/>
      <c r="BQ314" s="62"/>
      <c r="BR314" s="62"/>
      <c r="BS314" s="62"/>
      <c r="BT314" s="62"/>
      <c r="BU314" s="62"/>
      <c r="BV314" s="62"/>
      <c r="BW314" s="62"/>
      <c r="BX314" s="62"/>
      <c r="BY314" s="62"/>
      <c r="BZ314" s="62"/>
      <c r="CA314" s="62"/>
      <c r="CB314" s="62"/>
      <c r="CC314" s="62"/>
      <c r="CD314" s="62"/>
      <c r="CE314" s="62"/>
      <c r="CF314" s="62"/>
      <c r="CG314" s="62"/>
      <c r="CH314" s="62"/>
      <c r="CI314" s="62"/>
      <c r="CJ314" s="62"/>
      <c r="CK314" s="62"/>
      <c r="CL314" s="62"/>
      <c r="CM314" s="62"/>
      <c r="CN314" s="62"/>
      <c r="CO314" s="62"/>
      <c r="CP314" s="62"/>
      <c r="CQ314" s="62"/>
      <c r="CR314" s="62"/>
      <c r="CS314" s="62"/>
      <c r="CT314" s="62"/>
      <c r="CU314" s="62"/>
      <c r="CV314" s="62"/>
      <c r="CW314" s="62"/>
      <c r="CX314" s="62"/>
      <c r="CY314" s="62"/>
      <c r="CZ314" s="62"/>
      <c r="DA314" s="62"/>
      <c r="DB314" s="62"/>
      <c r="DC314" s="62"/>
      <c r="DD314" s="62"/>
      <c r="DE314" s="62"/>
      <c r="DF314" s="62"/>
      <c r="DG314" s="62"/>
      <c r="DH314" s="62"/>
      <c r="DI314" s="62"/>
      <c r="DJ314" s="62"/>
      <c r="DK314" s="62"/>
      <c r="DL314" s="62"/>
      <c r="DM314" s="62"/>
      <c r="DN314" s="62"/>
      <c r="DO314" s="62"/>
      <c r="DP314" s="62"/>
      <c r="DQ314" s="62"/>
      <c r="DR314" s="62"/>
      <c r="DS314" s="62"/>
      <c r="DT314" s="62"/>
      <c r="DU314" s="62"/>
      <c r="DV314" s="62"/>
      <c r="DW314" s="62"/>
      <c r="DX314" s="62"/>
      <c r="DY314" s="62"/>
      <c r="DZ314" s="62"/>
      <c r="EA314" s="62"/>
      <c r="EB314" s="62"/>
      <c r="EC314" s="62"/>
      <c r="ED314" s="62"/>
      <c r="EE314" s="62"/>
    </row>
    <row r="315" ht="12.75" customHeight="1" spans="1:135">
      <c r="A315" s="65">
        <v>4</v>
      </c>
      <c r="B315" s="66" t="s">
        <v>646</v>
      </c>
      <c r="C315" s="102">
        <v>59.05</v>
      </c>
      <c r="D315" s="67">
        <f t="shared" ref="D315:O315" si="155">SUM(P55:AA55)</f>
        <v>64.56963212825</v>
      </c>
      <c r="E315" s="67">
        <f t="shared" si="155"/>
        <v>65.08070210876</v>
      </c>
      <c r="F315" s="67">
        <f t="shared" si="155"/>
        <v>65.09967820788</v>
      </c>
      <c r="G315" s="67">
        <f t="shared" si="155"/>
        <v>59.09800899828</v>
      </c>
      <c r="H315" s="67">
        <f t="shared" si="155"/>
        <v>52.27977095744</v>
      </c>
      <c r="I315" s="67">
        <f t="shared" si="155"/>
        <v>45.53275992577</v>
      </c>
      <c r="J315" s="67">
        <f t="shared" si="155"/>
        <v>39.35919583061</v>
      </c>
      <c r="K315" s="67">
        <f t="shared" si="155"/>
        <v>33.35271796029</v>
      </c>
      <c r="L315" s="67">
        <f t="shared" si="155"/>
        <v>30.01873114089</v>
      </c>
      <c r="M315" s="67">
        <f t="shared" si="155"/>
        <v>27.02330331888</v>
      </c>
      <c r="N315" s="67">
        <f t="shared" si="155"/>
        <v>23.55628076222</v>
      </c>
      <c r="O315" s="67">
        <f t="shared" si="155"/>
        <v>20.10570234456</v>
      </c>
      <c r="P315" s="130"/>
      <c r="Q315" s="79">
        <f t="shared" si="150"/>
        <v>0.109782210229994</v>
      </c>
      <c r="R315" s="79">
        <f t="shared" si="151"/>
        <v>0.0189760991199961</v>
      </c>
      <c r="S315" s="79">
        <f t="shared" si="152"/>
        <v>6.04967820788001</v>
      </c>
      <c r="T315" s="62"/>
      <c r="U315" s="62"/>
      <c r="V315" s="79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  <c r="BA315" s="62"/>
      <c r="BB315" s="62"/>
      <c r="BC315" s="62"/>
      <c r="BD315" s="62"/>
      <c r="BE315" s="62"/>
      <c r="BF315" s="62"/>
      <c r="BG315" s="62"/>
      <c r="BH315" s="62"/>
      <c r="BI315" s="62"/>
      <c r="BJ315" s="62"/>
      <c r="BK315" s="62"/>
      <c r="BL315" s="62"/>
      <c r="BM315" s="62"/>
      <c r="BN315" s="62"/>
      <c r="BO315" s="62"/>
      <c r="BP315" s="62"/>
      <c r="BQ315" s="62"/>
      <c r="BR315" s="62"/>
      <c r="BS315" s="62"/>
      <c r="BT315" s="62"/>
      <c r="BU315" s="62"/>
      <c r="BV315" s="62"/>
      <c r="BW315" s="62"/>
      <c r="BX315" s="62"/>
      <c r="BY315" s="62"/>
      <c r="BZ315" s="62"/>
      <c r="CA315" s="62"/>
      <c r="CB315" s="62"/>
      <c r="CC315" s="62"/>
      <c r="CD315" s="62"/>
      <c r="CE315" s="62"/>
      <c r="CF315" s="62"/>
      <c r="CG315" s="62"/>
      <c r="CH315" s="62"/>
      <c r="CI315" s="62"/>
      <c r="CJ315" s="62"/>
      <c r="CK315" s="62"/>
      <c r="CL315" s="62"/>
      <c r="CM315" s="62"/>
      <c r="CN315" s="62"/>
      <c r="CO315" s="62"/>
      <c r="CP315" s="62"/>
      <c r="CQ315" s="62"/>
      <c r="CR315" s="62"/>
      <c r="CS315" s="62"/>
      <c r="CT315" s="62"/>
      <c r="CU315" s="62"/>
      <c r="CV315" s="62"/>
      <c r="CW315" s="62"/>
      <c r="CX315" s="62"/>
      <c r="CY315" s="62"/>
      <c r="CZ315" s="62"/>
      <c r="DA315" s="62"/>
      <c r="DB315" s="62"/>
      <c r="DC315" s="62"/>
      <c r="DD315" s="62"/>
      <c r="DE315" s="62"/>
      <c r="DF315" s="62"/>
      <c r="DG315" s="62"/>
      <c r="DH315" s="62"/>
      <c r="DI315" s="62"/>
      <c r="DJ315" s="62"/>
      <c r="DK315" s="62"/>
      <c r="DL315" s="62"/>
      <c r="DM315" s="62"/>
      <c r="DN315" s="62"/>
      <c r="DO315" s="62"/>
      <c r="DP315" s="62"/>
      <c r="DQ315" s="62"/>
      <c r="DR315" s="62"/>
      <c r="DS315" s="62"/>
      <c r="DT315" s="62"/>
      <c r="DU315" s="62"/>
      <c r="DV315" s="62"/>
      <c r="DW315" s="62"/>
      <c r="DX315" s="62"/>
      <c r="DY315" s="62"/>
      <c r="DZ315" s="62"/>
      <c r="EA315" s="62"/>
      <c r="EB315" s="62"/>
      <c r="EC315" s="62"/>
      <c r="ED315" s="62"/>
      <c r="EE315" s="62"/>
    </row>
    <row r="316" ht="12.75" customHeight="1" spans="1:135">
      <c r="A316" s="65">
        <v>5</v>
      </c>
      <c r="B316" s="66" t="s">
        <v>642</v>
      </c>
      <c r="C316" s="102">
        <v>66.12</v>
      </c>
      <c r="D316" s="67">
        <f t="shared" ref="D316:O316" si="156">SUM(P56:AA56)</f>
        <v>73.087355832055</v>
      </c>
      <c r="E316" s="67">
        <f t="shared" si="156"/>
        <v>73.607844931605</v>
      </c>
      <c r="F316" s="67">
        <f t="shared" si="156"/>
        <v>73.889906376473</v>
      </c>
      <c r="G316" s="67">
        <f t="shared" si="156"/>
        <v>66.831302574475</v>
      </c>
      <c r="H316" s="67">
        <f t="shared" si="156"/>
        <v>59.123078058963</v>
      </c>
      <c r="I316" s="67">
        <f t="shared" si="156"/>
        <v>51.271412591728</v>
      </c>
      <c r="J316" s="67">
        <f t="shared" si="156"/>
        <v>44.17065563112</v>
      </c>
      <c r="K316" s="67">
        <f t="shared" si="156"/>
        <v>37.057338547238</v>
      </c>
      <c r="L316" s="67">
        <f t="shared" si="156"/>
        <v>33.034407195382</v>
      </c>
      <c r="M316" s="67">
        <f t="shared" si="156"/>
        <v>29.375597873633</v>
      </c>
      <c r="N316" s="67">
        <f t="shared" si="156"/>
        <v>25.597312726463</v>
      </c>
      <c r="O316" s="67">
        <f t="shared" si="156"/>
        <v>22.115844264163</v>
      </c>
      <c r="P316" s="67"/>
      <c r="Q316" s="79">
        <f t="shared" si="150"/>
        <v>0.556122322044715</v>
      </c>
      <c r="R316" s="79">
        <f t="shared" si="151"/>
        <v>0.282061444868006</v>
      </c>
      <c r="S316" s="79">
        <f t="shared" si="152"/>
        <v>7.769906376473</v>
      </c>
      <c r="T316" s="62"/>
      <c r="U316" s="62"/>
      <c r="V316" s="79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  <c r="BA316" s="62"/>
      <c r="BB316" s="62"/>
      <c r="BC316" s="62"/>
      <c r="BD316" s="62"/>
      <c r="BE316" s="62"/>
      <c r="BF316" s="62"/>
      <c r="BG316" s="62"/>
      <c r="BH316" s="62"/>
      <c r="BI316" s="62"/>
      <c r="BJ316" s="62"/>
      <c r="BK316" s="62"/>
      <c r="BL316" s="62"/>
      <c r="BM316" s="62"/>
      <c r="BN316" s="62"/>
      <c r="BO316" s="62"/>
      <c r="BP316" s="62"/>
      <c r="BQ316" s="62"/>
      <c r="BR316" s="62"/>
      <c r="BS316" s="62"/>
      <c r="BT316" s="62"/>
      <c r="BU316" s="62"/>
      <c r="BV316" s="62"/>
      <c r="BW316" s="62"/>
      <c r="BX316" s="62"/>
      <c r="BY316" s="62"/>
      <c r="BZ316" s="62"/>
      <c r="CA316" s="62"/>
      <c r="CB316" s="62"/>
      <c r="CC316" s="62"/>
      <c r="CD316" s="62"/>
      <c r="CE316" s="62"/>
      <c r="CF316" s="62"/>
      <c r="CG316" s="62"/>
      <c r="CH316" s="62"/>
      <c r="CI316" s="62"/>
      <c r="CJ316" s="62"/>
      <c r="CK316" s="62"/>
      <c r="CL316" s="62"/>
      <c r="CM316" s="62"/>
      <c r="CN316" s="62"/>
      <c r="CO316" s="62"/>
      <c r="CP316" s="62"/>
      <c r="CQ316" s="62"/>
      <c r="CR316" s="62"/>
      <c r="CS316" s="62"/>
      <c r="CT316" s="62"/>
      <c r="CU316" s="62"/>
      <c r="CV316" s="62"/>
      <c r="CW316" s="62"/>
      <c r="CX316" s="62"/>
      <c r="CY316" s="62"/>
      <c r="CZ316" s="62"/>
      <c r="DA316" s="62"/>
      <c r="DB316" s="62"/>
      <c r="DC316" s="62"/>
      <c r="DD316" s="62"/>
      <c r="DE316" s="62"/>
      <c r="DF316" s="62"/>
      <c r="DG316" s="62"/>
      <c r="DH316" s="62"/>
      <c r="DI316" s="62"/>
      <c r="DJ316" s="62"/>
      <c r="DK316" s="62"/>
      <c r="DL316" s="62"/>
      <c r="DM316" s="62"/>
      <c r="DN316" s="62"/>
      <c r="DO316" s="62"/>
      <c r="DP316" s="62"/>
      <c r="DQ316" s="62"/>
      <c r="DR316" s="62"/>
      <c r="DS316" s="62"/>
      <c r="DT316" s="62"/>
      <c r="DU316" s="62"/>
      <c r="DV316" s="62"/>
      <c r="DW316" s="62"/>
      <c r="DX316" s="62"/>
      <c r="DY316" s="62"/>
      <c r="DZ316" s="62"/>
      <c r="EA316" s="62"/>
      <c r="EB316" s="62"/>
      <c r="EC316" s="62"/>
      <c r="ED316" s="62"/>
      <c r="EE316" s="62"/>
    </row>
    <row r="317" ht="12.75" customHeight="1" spans="1:135">
      <c r="A317" s="74" t="s">
        <v>19</v>
      </c>
      <c r="B317" s="35"/>
      <c r="C317" s="71">
        <f t="shared" ref="C317:P317" si="157">SUM(C312:C316)</f>
        <v>239.87</v>
      </c>
      <c r="D317" s="71">
        <f t="shared" si="157"/>
        <v>261.34556145256</v>
      </c>
      <c r="E317" s="71">
        <f t="shared" si="157"/>
        <v>263.654421812567</v>
      </c>
      <c r="F317" s="71">
        <f t="shared" si="157"/>
        <v>264.348019508255</v>
      </c>
      <c r="G317" s="71">
        <f t="shared" si="157"/>
        <v>239.151790711581</v>
      </c>
      <c r="H317" s="71">
        <f t="shared" si="157"/>
        <v>211.53481090309</v>
      </c>
      <c r="I317" s="71">
        <f t="shared" si="157"/>
        <v>183.467445629151</v>
      </c>
      <c r="J317" s="71">
        <f t="shared" si="157"/>
        <v>158.467734349727</v>
      </c>
      <c r="K317" s="71">
        <f t="shared" si="157"/>
        <v>133.7750265324</v>
      </c>
      <c r="L317" s="71">
        <f t="shared" si="157"/>
        <v>120.1547223512</v>
      </c>
      <c r="M317" s="71">
        <f t="shared" si="157"/>
        <v>107.4537023202</v>
      </c>
      <c r="N317" s="71">
        <f t="shared" si="157"/>
        <v>93.754776404</v>
      </c>
      <c r="O317" s="71">
        <f t="shared" si="157"/>
        <v>80.513687278</v>
      </c>
      <c r="P317" s="71">
        <f t="shared" si="157"/>
        <v>0</v>
      </c>
      <c r="Q317" s="79">
        <f t="shared" si="150"/>
        <v>2.97079091089574</v>
      </c>
      <c r="R317" s="79">
        <f t="shared" si="151"/>
        <v>0.69359769568797</v>
      </c>
      <c r="S317" s="79">
        <f t="shared" si="152"/>
        <v>24.478019508255</v>
      </c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  <c r="BA317" s="62"/>
      <c r="BB317" s="62"/>
      <c r="BC317" s="62"/>
      <c r="BD317" s="62"/>
      <c r="BE317" s="62"/>
      <c r="BF317" s="62"/>
      <c r="BG317" s="62"/>
      <c r="BH317" s="62"/>
      <c r="BI317" s="62"/>
      <c r="BJ317" s="62"/>
      <c r="BK317" s="62"/>
      <c r="BL317" s="62"/>
      <c r="BM317" s="62"/>
      <c r="BN317" s="62"/>
      <c r="BO317" s="62"/>
      <c r="BP317" s="62"/>
      <c r="BQ317" s="62"/>
      <c r="BR317" s="62"/>
      <c r="BS317" s="62"/>
      <c r="BT317" s="62"/>
      <c r="BU317" s="62"/>
      <c r="BV317" s="62"/>
      <c r="BW317" s="62"/>
      <c r="BX317" s="62"/>
      <c r="BY317" s="62"/>
      <c r="BZ317" s="62"/>
      <c r="CA317" s="62"/>
      <c r="CB317" s="62"/>
      <c r="CC317" s="62"/>
      <c r="CD317" s="62"/>
      <c r="CE317" s="62"/>
      <c r="CF317" s="62"/>
      <c r="CG317" s="62"/>
      <c r="CH317" s="62"/>
      <c r="CI317" s="62"/>
      <c r="CJ317" s="62"/>
      <c r="CK317" s="62"/>
      <c r="CL317" s="62"/>
      <c r="CM317" s="62"/>
      <c r="CN317" s="62"/>
      <c r="CO317" s="62"/>
      <c r="CP317" s="62"/>
      <c r="CQ317" s="62"/>
      <c r="CR317" s="62"/>
      <c r="CS317" s="62"/>
      <c r="CT317" s="62"/>
      <c r="CU317" s="62"/>
      <c r="CV317" s="62"/>
      <c r="CW317" s="62"/>
      <c r="CX317" s="62"/>
      <c r="CY317" s="62"/>
      <c r="CZ317" s="62"/>
      <c r="DA317" s="62"/>
      <c r="DB317" s="62"/>
      <c r="DC317" s="62"/>
      <c r="DD317" s="62"/>
      <c r="DE317" s="62"/>
      <c r="DF317" s="62"/>
      <c r="DG317" s="62"/>
      <c r="DH317" s="62"/>
      <c r="DI317" s="62"/>
      <c r="DJ317" s="62"/>
      <c r="DK317" s="62"/>
      <c r="DL317" s="62"/>
      <c r="DM317" s="62"/>
      <c r="DN317" s="62"/>
      <c r="DO317" s="62"/>
      <c r="DP317" s="62"/>
      <c r="DQ317" s="62"/>
      <c r="DR317" s="62"/>
      <c r="DS317" s="62"/>
      <c r="DT317" s="62"/>
      <c r="DU317" s="62"/>
      <c r="DV317" s="62"/>
      <c r="DW317" s="62"/>
      <c r="DX317" s="62"/>
      <c r="DY317" s="62"/>
      <c r="DZ317" s="62"/>
      <c r="EA317" s="62"/>
      <c r="EB317" s="62"/>
      <c r="EC317" s="62"/>
      <c r="ED317" s="62"/>
      <c r="EE317" s="62"/>
    </row>
    <row r="318" ht="27" customHeight="1" spans="1:135">
      <c r="A318" s="62"/>
      <c r="B318" s="62" t="s">
        <v>879</v>
      </c>
      <c r="C318" s="62"/>
      <c r="D318" s="79">
        <f t="shared" ref="D318:O318" si="158">D317-D306</f>
        <v>200.146507859274</v>
      </c>
      <c r="E318" s="79">
        <f t="shared" si="158"/>
        <v>200.970529145241</v>
      </c>
      <c r="F318" s="79">
        <f t="shared" si="158"/>
        <v>199.358123510605</v>
      </c>
      <c r="G318" s="79">
        <f t="shared" si="158"/>
        <v>173.664021797031</v>
      </c>
      <c r="H318" s="79">
        <f t="shared" si="158"/>
        <v>145.53533514638</v>
      </c>
      <c r="I318" s="79">
        <f t="shared" si="158"/>
        <v>117.064673647971</v>
      </c>
      <c r="J318" s="79">
        <f t="shared" si="158"/>
        <v>92.482212479587</v>
      </c>
      <c r="K318" s="79">
        <f t="shared" si="158"/>
        <v>67.96350860104</v>
      </c>
      <c r="L318" s="79">
        <f t="shared" si="158"/>
        <v>54.57999314008</v>
      </c>
      <c r="M318" s="79">
        <f t="shared" si="158"/>
        <v>42.14412797591</v>
      </c>
      <c r="N318" s="79">
        <f t="shared" si="158"/>
        <v>28.50973008271</v>
      </c>
      <c r="O318" s="79">
        <f t="shared" si="158"/>
        <v>15.61531453053</v>
      </c>
      <c r="P318" s="103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  <c r="BI318" s="62"/>
      <c r="BJ318" s="62"/>
      <c r="BK318" s="62"/>
      <c r="BL318" s="62"/>
      <c r="BM318" s="62"/>
      <c r="BN318" s="62"/>
      <c r="BO318" s="62"/>
      <c r="BP318" s="62"/>
      <c r="BQ318" s="62"/>
      <c r="BR318" s="62"/>
      <c r="BS318" s="62"/>
      <c r="BT318" s="62"/>
      <c r="BU318" s="62"/>
      <c r="BV318" s="62"/>
      <c r="BW318" s="62"/>
      <c r="BX318" s="62"/>
      <c r="BY318" s="62"/>
      <c r="BZ318" s="62"/>
      <c r="CA318" s="62"/>
      <c r="CB318" s="62"/>
      <c r="CC318" s="62"/>
      <c r="CD318" s="62"/>
      <c r="CE318" s="62"/>
      <c r="CF318" s="62"/>
      <c r="CG318" s="62"/>
      <c r="CH318" s="62"/>
      <c r="CI318" s="62"/>
      <c r="CJ318" s="62"/>
      <c r="CK318" s="62"/>
      <c r="CL318" s="62"/>
      <c r="CM318" s="62"/>
      <c r="CN318" s="62"/>
      <c r="CO318" s="62"/>
      <c r="CP318" s="62"/>
      <c r="CQ318" s="62"/>
      <c r="CR318" s="62"/>
      <c r="CS318" s="62"/>
      <c r="CT318" s="62"/>
      <c r="CU318" s="62"/>
      <c r="CV318" s="62"/>
      <c r="CW318" s="62"/>
      <c r="CX318" s="62"/>
      <c r="CY318" s="62"/>
      <c r="CZ318" s="62"/>
      <c r="DA318" s="62"/>
      <c r="DB318" s="62"/>
      <c r="DC318" s="62"/>
      <c r="DD318" s="62"/>
      <c r="DE318" s="62"/>
      <c r="DF318" s="62"/>
      <c r="DG318" s="62"/>
      <c r="DH318" s="62"/>
      <c r="DI318" s="62"/>
      <c r="DJ318" s="62"/>
      <c r="DK318" s="62"/>
      <c r="DL318" s="62"/>
      <c r="DM318" s="62"/>
      <c r="DN318" s="62"/>
      <c r="DO318" s="62"/>
      <c r="DP318" s="62"/>
      <c r="DQ318" s="62"/>
      <c r="DR318" s="62"/>
      <c r="DS318" s="62"/>
      <c r="DT318" s="62"/>
      <c r="DU318" s="62"/>
      <c r="DV318" s="62"/>
      <c r="DW318" s="62"/>
      <c r="DX318" s="62"/>
      <c r="DY318" s="62"/>
      <c r="DZ318" s="62"/>
      <c r="EA318" s="62"/>
      <c r="EB318" s="62"/>
      <c r="EC318" s="62"/>
      <c r="ED318" s="62"/>
      <c r="EE318" s="62"/>
    </row>
  </sheetData>
  <mergeCells count="79">
    <mergeCell ref="A1:P1"/>
    <mergeCell ref="G2:J2"/>
    <mergeCell ref="A18:P18"/>
    <mergeCell ref="A34:P34"/>
    <mergeCell ref="A48:B48"/>
    <mergeCell ref="A57:B57"/>
    <mergeCell ref="A58:P58"/>
    <mergeCell ref="A72:B72"/>
    <mergeCell ref="A76:P76"/>
    <mergeCell ref="A77:P77"/>
    <mergeCell ref="A91:B91"/>
    <mergeCell ref="A94:P94"/>
    <mergeCell ref="A103:B103"/>
    <mergeCell ref="A109:B109"/>
    <mergeCell ref="A110:B110"/>
    <mergeCell ref="A112:P112"/>
    <mergeCell ref="A121:B121"/>
    <mergeCell ref="A127:B127"/>
    <mergeCell ref="A128:B128"/>
    <mergeCell ref="A129:B129"/>
    <mergeCell ref="A131:P131"/>
    <mergeCell ref="A140:B140"/>
    <mergeCell ref="A146:B146"/>
    <mergeCell ref="A147:B147"/>
    <mergeCell ref="A148:B148"/>
    <mergeCell ref="A150:P150"/>
    <mergeCell ref="C160:P160"/>
    <mergeCell ref="A161:B161"/>
    <mergeCell ref="A163:P163"/>
    <mergeCell ref="C173:P173"/>
    <mergeCell ref="A174:B174"/>
    <mergeCell ref="A176:P176"/>
    <mergeCell ref="C186:P186"/>
    <mergeCell ref="A187:P187"/>
    <mergeCell ref="A197:B197"/>
    <mergeCell ref="A207:B207"/>
    <mergeCell ref="A217:B217"/>
    <mergeCell ref="A226:B226"/>
    <mergeCell ref="A238:B238"/>
    <mergeCell ref="A251:B251"/>
    <mergeCell ref="A263:B263"/>
    <mergeCell ref="A275:B275"/>
    <mergeCell ref="A287:B287"/>
    <mergeCell ref="A299:B299"/>
    <mergeCell ref="A308:B308"/>
    <mergeCell ref="A317:B317"/>
    <mergeCell ref="Q133:Q134"/>
    <mergeCell ref="Q152:Q153"/>
    <mergeCell ref="Q165:Q166"/>
    <mergeCell ref="Q178:Q179"/>
    <mergeCell ref="Q189:Q190"/>
    <mergeCell ref="Q199:Q200"/>
    <mergeCell ref="Q209:Q210"/>
    <mergeCell ref="Q231:Q232"/>
    <mergeCell ref="Q244:Q245"/>
    <mergeCell ref="Q256:Q257"/>
    <mergeCell ref="Q268:Q269"/>
    <mergeCell ref="Q280:Q281"/>
    <mergeCell ref="Q292:Q293"/>
    <mergeCell ref="R133:R134"/>
    <mergeCell ref="R152:R153"/>
    <mergeCell ref="R165:R166"/>
    <mergeCell ref="R178:R179"/>
    <mergeCell ref="R189:R190"/>
    <mergeCell ref="R199:R200"/>
    <mergeCell ref="R209:R210"/>
    <mergeCell ref="R231:R232"/>
    <mergeCell ref="R244:R245"/>
    <mergeCell ref="R256:R257"/>
    <mergeCell ref="R268:R269"/>
    <mergeCell ref="R280:R281"/>
    <mergeCell ref="R292:R293"/>
    <mergeCell ref="S178:S179"/>
    <mergeCell ref="S189:S190"/>
    <mergeCell ref="S199:S200"/>
    <mergeCell ref="S209:S210"/>
    <mergeCell ref="A159:B160"/>
    <mergeCell ref="A172:B173"/>
    <mergeCell ref="A185:B186"/>
  </mergeCells>
  <conditionalFormatting sqref="DM46">
    <cfRule type="cellIs" dxfId="1" priority="5" operator="lessThan">
      <formula>0</formula>
    </cfRule>
  </conditionalFormatting>
  <conditionalFormatting sqref="DM56">
    <cfRule type="cellIs" dxfId="1" priority="6" operator="lessThan">
      <formula>0</formula>
    </cfRule>
  </conditionalFormatting>
  <conditionalFormatting sqref="N195">
    <cfRule type="cellIs" dxfId="2" priority="4" operator="lessThan">
      <formula>0</formula>
    </cfRule>
  </conditionalFormatting>
  <conditionalFormatting sqref="S282:S287">
    <cfRule type="cellIs" dxfId="3" priority="7" operator="greaterThan">
      <formula>0</formula>
    </cfRule>
  </conditionalFormatting>
  <conditionalFormatting sqref="S294:S299">
    <cfRule type="cellIs" dxfId="3" priority="8" operator="greaterThan">
      <formula>0</formula>
    </cfRule>
  </conditionalFormatting>
  <conditionalFormatting sqref="S303:S308">
    <cfRule type="cellIs" dxfId="3" priority="9" operator="greaterThan">
      <formula>0</formula>
    </cfRule>
  </conditionalFormatting>
  <conditionalFormatting sqref="S312:S317">
    <cfRule type="cellIs" dxfId="3" priority="1" operator="greaterThan">
      <formula>0</formula>
    </cfRule>
  </conditionalFormatting>
  <conditionalFormatting sqref="Q180:R185">
    <cfRule type="cellIs" dxfId="3" priority="10" operator="greaterThan">
      <formula>0</formula>
    </cfRule>
  </conditionalFormatting>
  <conditionalFormatting sqref="Q191:R196">
    <cfRule type="cellIs" dxfId="3" priority="11" operator="greaterThan">
      <formula>0</formula>
    </cfRule>
  </conditionalFormatting>
  <conditionalFormatting sqref="Q201:R206">
    <cfRule type="cellIs" dxfId="3" priority="12" operator="greaterThan">
      <formula>0</formula>
    </cfRule>
  </conditionalFormatting>
  <conditionalFormatting sqref="Q211:R216">
    <cfRule type="cellIs" dxfId="3" priority="3" operator="greaterThan">
      <formula>0</formula>
    </cfRule>
  </conditionalFormatting>
  <conditionalFormatting sqref="Q233:R238">
    <cfRule type="cellIs" dxfId="1" priority="13" operator="greaterThan">
      <formula>0</formula>
    </cfRule>
  </conditionalFormatting>
  <conditionalFormatting sqref="Q246:R251">
    <cfRule type="cellIs" dxfId="1" priority="14" operator="greaterThan">
      <formula>0</formula>
    </cfRule>
  </conditionalFormatting>
  <conditionalFormatting sqref="Q258:R263">
    <cfRule type="cellIs" dxfId="3" priority="15" stopIfTrue="1" operator="greaterThan">
      <formula>0</formula>
    </cfRule>
  </conditionalFormatting>
  <conditionalFormatting sqref="Q270:R275">
    <cfRule type="cellIs" dxfId="3" priority="16" stopIfTrue="1" operator="greaterThan">
      <formula>0</formula>
    </cfRule>
  </conditionalFormatting>
  <conditionalFormatting sqref="Q282:R287">
    <cfRule type="cellIs" dxfId="3" priority="17" stopIfTrue="1" operator="greaterThan">
      <formula>0</formula>
    </cfRule>
  </conditionalFormatting>
  <conditionalFormatting sqref="Q294:R299">
    <cfRule type="cellIs" dxfId="3" priority="18" stopIfTrue="1" operator="greaterThan">
      <formula>0</formula>
    </cfRule>
  </conditionalFormatting>
  <conditionalFormatting sqref="Q303:R308">
    <cfRule type="cellIs" dxfId="3" priority="19" stopIfTrue="1" operator="greaterThan">
      <formula>0</formula>
    </cfRule>
  </conditionalFormatting>
  <conditionalFormatting sqref="Q312:R317">
    <cfRule type="cellIs" dxfId="3" priority="2" stopIfTrue="1" operator="greaterThan">
      <formula>0</formula>
    </cfRule>
  </conditionalFormatting>
  <printOptions horizontalCentered="1" verticalCentered="1"/>
  <pageMargins left="0.354166666666667" right="0.238888888888889" top="0.238888888888889" bottom="0" header="0" footer="0"/>
  <pageSetup paperSize="5" scale="86" orientation="landscape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M1012"/>
  <sheetViews>
    <sheetView zoomScale="85" zoomScaleNormal="85" topLeftCell="A291" workbookViewId="0">
      <pane xSplit="2" topLeftCell="C1" activePane="topRight" state="frozen"/>
      <selection/>
      <selection pane="topRight" activeCell="G11" sqref="G11"/>
    </sheetView>
  </sheetViews>
  <sheetFormatPr defaultColWidth="14.4285714285714" defaultRowHeight="15" customHeight="1"/>
  <cols>
    <col min="1" max="1" width="6.42857142857143" customWidth="1"/>
    <col min="2" max="2" width="13.7142857142857" customWidth="1"/>
    <col min="3" max="3" width="16.1428571428571" customWidth="1"/>
    <col min="4" max="4" width="10.8571428571429" customWidth="1"/>
    <col min="5" max="5" width="10.7142857142857" customWidth="1"/>
    <col min="6" max="7" width="10.5714285714286" customWidth="1"/>
    <col min="8" max="8" width="12.1428571428571" customWidth="1"/>
    <col min="9" max="9" width="11" customWidth="1"/>
    <col min="10" max="10" width="9.85714285714286" customWidth="1"/>
    <col min="11" max="11" width="9.71428571428571" customWidth="1"/>
    <col min="12" max="12" width="9.85714285714286" customWidth="1"/>
    <col min="13" max="13" width="10.1428571428571" customWidth="1"/>
    <col min="14" max="14" width="10.8571428571429" customWidth="1"/>
    <col min="15" max="15" width="11.2857142857143" customWidth="1"/>
    <col min="16" max="16" width="10.2857142857143" customWidth="1"/>
    <col min="17" max="17" width="12" customWidth="1"/>
    <col min="18" max="19" width="13.7142857142857" customWidth="1"/>
    <col min="20" max="20" width="19.8571428571429" customWidth="1"/>
    <col min="21" max="21" width="20.5714285714286" customWidth="1"/>
    <col min="22" max="39" width="9.14285714285714" customWidth="1"/>
  </cols>
  <sheetData>
    <row r="1" ht="20.25" customHeight="1" spans="1:35">
      <c r="A1" s="61" t="s">
        <v>927</v>
      </c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</row>
    <row r="2" ht="12.75" hidden="1" customHeight="1" spans="1:35">
      <c r="A2" s="62"/>
      <c r="B2" s="62"/>
      <c r="C2" s="62"/>
      <c r="D2" s="62"/>
      <c r="E2" s="62"/>
      <c r="F2" s="62"/>
      <c r="G2" s="61" t="s">
        <v>928</v>
      </c>
      <c r="K2" s="62"/>
      <c r="L2" s="62"/>
      <c r="M2" s="62"/>
      <c r="N2" s="62"/>
      <c r="O2" s="62"/>
      <c r="P2" s="103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</row>
    <row r="3" ht="8.25" hidden="1" customHeight="1" spans="1:35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103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</row>
    <row r="4" ht="20.25" hidden="1" customHeight="1" spans="1:35">
      <c r="A4" s="63" t="s">
        <v>628</v>
      </c>
      <c r="B4" s="64" t="s">
        <v>212</v>
      </c>
      <c r="C4" s="64"/>
      <c r="D4" s="63" t="s">
        <v>630</v>
      </c>
      <c r="E4" s="63" t="s">
        <v>631</v>
      </c>
      <c r="F4" s="63" t="s">
        <v>632</v>
      </c>
      <c r="G4" s="63" t="s">
        <v>929</v>
      </c>
      <c r="H4" s="63" t="s">
        <v>930</v>
      </c>
      <c r="I4" s="63" t="s">
        <v>633</v>
      </c>
      <c r="J4" s="63" t="s">
        <v>634</v>
      </c>
      <c r="K4" s="63" t="s">
        <v>635</v>
      </c>
      <c r="L4" s="63" t="s">
        <v>636</v>
      </c>
      <c r="M4" s="63" t="s">
        <v>637</v>
      </c>
      <c r="N4" s="63" t="s">
        <v>638</v>
      </c>
      <c r="O4" s="63" t="s">
        <v>931</v>
      </c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</row>
    <row r="5" ht="6" hidden="1" customHeight="1" spans="1:35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103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</row>
    <row r="6" ht="12.75" hidden="1" customHeight="1" spans="1:35">
      <c r="A6" s="65">
        <v>1</v>
      </c>
      <c r="B6" s="66" t="s">
        <v>639</v>
      </c>
      <c r="C6" s="157"/>
      <c r="D6" s="158">
        <v>3.27</v>
      </c>
      <c r="E6" s="158">
        <v>2.977</v>
      </c>
      <c r="F6" s="158">
        <v>2.863</v>
      </c>
      <c r="G6" s="158">
        <v>3.239</v>
      </c>
      <c r="H6" s="158">
        <v>3.482</v>
      </c>
      <c r="I6" s="158">
        <v>3.64</v>
      </c>
      <c r="J6" s="158">
        <v>3.565</v>
      </c>
      <c r="K6" s="158">
        <v>3.56</v>
      </c>
      <c r="L6" s="158">
        <v>3.5</v>
      </c>
      <c r="M6" s="158">
        <v>2.89</v>
      </c>
      <c r="N6" s="158">
        <v>3.054</v>
      </c>
      <c r="O6" s="158">
        <v>2.96</v>
      </c>
      <c r="P6" s="129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</row>
    <row r="7" ht="12.75" hidden="1" customHeight="1" spans="1:35">
      <c r="A7" s="65">
        <v>2</v>
      </c>
      <c r="B7" s="66" t="s">
        <v>640</v>
      </c>
      <c r="C7" s="159"/>
      <c r="D7" s="160">
        <v>1.313</v>
      </c>
      <c r="E7" s="160">
        <v>1.174</v>
      </c>
      <c r="F7" s="160">
        <v>0.95</v>
      </c>
      <c r="G7" s="160">
        <v>1.08</v>
      </c>
      <c r="H7" s="160">
        <v>1.104</v>
      </c>
      <c r="I7" s="160">
        <v>1.221</v>
      </c>
      <c r="J7" s="160">
        <v>1.18</v>
      </c>
      <c r="K7" s="160">
        <v>1.24</v>
      </c>
      <c r="L7" s="160">
        <v>1.246</v>
      </c>
      <c r="M7" s="160">
        <v>1.01</v>
      </c>
      <c r="N7" s="160">
        <v>1.28</v>
      </c>
      <c r="O7" s="160">
        <v>1.32</v>
      </c>
      <c r="P7" s="129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</row>
    <row r="8" ht="12.75" hidden="1" customHeight="1" spans="1:35">
      <c r="A8" s="65">
        <v>3</v>
      </c>
      <c r="B8" s="66" t="s">
        <v>641</v>
      </c>
      <c r="C8" s="159"/>
      <c r="D8" s="160">
        <v>1.73</v>
      </c>
      <c r="E8" s="160">
        <v>1.666</v>
      </c>
      <c r="F8" s="160">
        <v>1.597</v>
      </c>
      <c r="G8" s="160">
        <v>1.857</v>
      </c>
      <c r="H8" s="160">
        <v>2.029</v>
      </c>
      <c r="I8" s="160">
        <v>2.09</v>
      </c>
      <c r="J8" s="160">
        <v>2.165</v>
      </c>
      <c r="K8" s="160">
        <v>2.13</v>
      </c>
      <c r="L8" s="160">
        <v>2.08</v>
      </c>
      <c r="M8" s="160">
        <v>1.77</v>
      </c>
      <c r="N8" s="160">
        <v>1.774</v>
      </c>
      <c r="O8" s="160">
        <v>1.79</v>
      </c>
      <c r="P8" s="129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</row>
    <row r="9" ht="12.75" hidden="1" customHeight="1" spans="1:35">
      <c r="A9" s="65">
        <v>4</v>
      </c>
      <c r="B9" s="66" t="s">
        <v>642</v>
      </c>
      <c r="C9" s="159"/>
      <c r="D9" s="160">
        <v>2.19</v>
      </c>
      <c r="E9" s="160">
        <v>2.037</v>
      </c>
      <c r="F9" s="160">
        <v>1.929</v>
      </c>
      <c r="G9" s="160">
        <v>2.228</v>
      </c>
      <c r="H9" s="160">
        <v>2.371</v>
      </c>
      <c r="I9" s="160">
        <v>2.509</v>
      </c>
      <c r="J9" s="160">
        <v>2.514</v>
      </c>
      <c r="K9" s="160">
        <v>2.32</v>
      </c>
      <c r="L9" s="160">
        <v>2.34</v>
      </c>
      <c r="M9" s="160">
        <v>2.22</v>
      </c>
      <c r="N9" s="160">
        <v>1.96</v>
      </c>
      <c r="O9" s="160">
        <v>1.93</v>
      </c>
      <c r="P9" s="129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</row>
    <row r="10" ht="12.75" hidden="1" customHeight="1" spans="1:35">
      <c r="A10" s="65">
        <v>5</v>
      </c>
      <c r="B10" s="66" t="s">
        <v>643</v>
      </c>
      <c r="C10" s="159"/>
      <c r="D10" s="160">
        <v>2.75</v>
      </c>
      <c r="E10" s="160">
        <v>2.22</v>
      </c>
      <c r="F10" s="160">
        <v>1.651</v>
      </c>
      <c r="G10" s="160">
        <v>2.065</v>
      </c>
      <c r="H10" s="160">
        <v>2.143</v>
      </c>
      <c r="I10" s="160">
        <v>2.008</v>
      </c>
      <c r="J10" s="160">
        <v>1.976</v>
      </c>
      <c r="K10" s="160">
        <v>2.1</v>
      </c>
      <c r="L10" s="160">
        <v>2.1</v>
      </c>
      <c r="M10" s="160">
        <v>1.75</v>
      </c>
      <c r="N10" s="160">
        <v>2.24</v>
      </c>
      <c r="O10" s="160">
        <v>2.58</v>
      </c>
      <c r="P10" s="129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</row>
    <row r="11" ht="12.75" hidden="1" customHeight="1" spans="1:35">
      <c r="A11" s="65">
        <v>6</v>
      </c>
      <c r="B11" s="66" t="s">
        <v>644</v>
      </c>
      <c r="C11" s="159"/>
      <c r="D11" s="160">
        <v>0.787</v>
      </c>
      <c r="E11" s="160">
        <v>0.724</v>
      </c>
      <c r="F11" s="160">
        <v>0.611</v>
      </c>
      <c r="G11" s="160">
        <v>0.527</v>
      </c>
      <c r="H11" s="160">
        <v>0.498</v>
      </c>
      <c r="I11" s="160">
        <v>0.488</v>
      </c>
      <c r="J11" s="160">
        <v>0.503</v>
      </c>
      <c r="K11" s="160">
        <v>0.544</v>
      </c>
      <c r="L11" s="160">
        <v>0.497</v>
      </c>
      <c r="M11" s="160">
        <v>0.47</v>
      </c>
      <c r="N11" s="160">
        <v>0.763</v>
      </c>
      <c r="O11" s="160">
        <v>0.74</v>
      </c>
      <c r="P11" s="129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</row>
    <row r="12" ht="12.75" hidden="1" customHeight="1" spans="1:35">
      <c r="A12" s="65">
        <v>7</v>
      </c>
      <c r="B12" s="66" t="s">
        <v>645</v>
      </c>
      <c r="C12" s="159"/>
      <c r="D12" s="160">
        <v>1.78</v>
      </c>
      <c r="E12" s="160">
        <v>1.723</v>
      </c>
      <c r="F12" s="160">
        <v>1.755</v>
      </c>
      <c r="G12" s="160">
        <v>1.98</v>
      </c>
      <c r="H12" s="160">
        <v>2.145</v>
      </c>
      <c r="I12" s="160">
        <v>2.285</v>
      </c>
      <c r="J12" s="160">
        <v>2.276</v>
      </c>
      <c r="K12" s="160">
        <v>2.28</v>
      </c>
      <c r="L12" s="160">
        <v>2.26</v>
      </c>
      <c r="M12" s="160">
        <v>2</v>
      </c>
      <c r="N12" s="160">
        <v>2.06</v>
      </c>
      <c r="O12" s="160">
        <v>1.98</v>
      </c>
      <c r="P12" s="129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</row>
    <row r="13" ht="12.75" hidden="1" customHeight="1" spans="1:35">
      <c r="A13" s="65">
        <v>8</v>
      </c>
      <c r="B13" s="66" t="s">
        <v>646</v>
      </c>
      <c r="C13" s="159"/>
      <c r="D13" s="160">
        <v>1.91</v>
      </c>
      <c r="E13" s="160">
        <v>1.863</v>
      </c>
      <c r="F13" s="160">
        <v>1.08</v>
      </c>
      <c r="G13" s="160">
        <v>1.193</v>
      </c>
      <c r="H13" s="160">
        <v>1.435</v>
      </c>
      <c r="I13" s="160">
        <v>1.319</v>
      </c>
      <c r="J13" s="160">
        <v>1.29</v>
      </c>
      <c r="K13" s="160">
        <v>1.31</v>
      </c>
      <c r="L13" s="160">
        <v>1.409</v>
      </c>
      <c r="M13" s="160">
        <v>1.18</v>
      </c>
      <c r="N13" s="160">
        <v>1.68</v>
      </c>
      <c r="O13" s="160">
        <v>1.9</v>
      </c>
      <c r="P13" s="129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</row>
    <row r="14" ht="12.75" hidden="1" customHeight="1" spans="1:35">
      <c r="A14" s="65">
        <v>9</v>
      </c>
      <c r="B14" s="66" t="s">
        <v>647</v>
      </c>
      <c r="C14" s="159"/>
      <c r="D14" s="160">
        <v>1.91</v>
      </c>
      <c r="E14" s="160">
        <v>1.852</v>
      </c>
      <c r="F14" s="160">
        <v>1.788</v>
      </c>
      <c r="G14" s="160">
        <v>2.246</v>
      </c>
      <c r="H14" s="160">
        <v>2.177</v>
      </c>
      <c r="I14" s="160">
        <v>2.233</v>
      </c>
      <c r="J14" s="160">
        <v>2.377</v>
      </c>
      <c r="K14" s="160">
        <v>2.2</v>
      </c>
      <c r="L14" s="160">
        <v>2.19</v>
      </c>
      <c r="M14" s="160">
        <v>1.99</v>
      </c>
      <c r="N14" s="160">
        <v>1.83</v>
      </c>
      <c r="O14" s="160">
        <v>1.78</v>
      </c>
      <c r="P14" s="129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</row>
    <row r="15" ht="12.75" hidden="1" customHeight="1" spans="1:35">
      <c r="A15" s="65">
        <v>10</v>
      </c>
      <c r="B15" s="66" t="s">
        <v>648</v>
      </c>
      <c r="C15" s="159"/>
      <c r="D15" s="160">
        <v>0.835</v>
      </c>
      <c r="E15" s="160">
        <v>0.813</v>
      </c>
      <c r="F15" s="160">
        <v>0.756</v>
      </c>
      <c r="G15" s="160">
        <v>0.824</v>
      </c>
      <c r="H15" s="160">
        <v>0.905</v>
      </c>
      <c r="I15" s="160">
        <v>0.935</v>
      </c>
      <c r="J15" s="160">
        <v>0.962</v>
      </c>
      <c r="K15" s="160">
        <v>0.93</v>
      </c>
      <c r="L15" s="160">
        <v>0.978</v>
      </c>
      <c r="M15" s="160">
        <v>0.8</v>
      </c>
      <c r="N15" s="160">
        <v>0.85</v>
      </c>
      <c r="O15" s="160">
        <v>0.91</v>
      </c>
      <c r="P15" s="129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</row>
    <row r="16" ht="12.75" hidden="1" customHeight="1" spans="1:35">
      <c r="A16" s="70"/>
      <c r="B16" s="70" t="s">
        <v>6</v>
      </c>
      <c r="C16" s="70"/>
      <c r="D16" s="71">
        <f t="shared" ref="D16:O16" si="0">SUM(D6:D15)</f>
        <v>18.475</v>
      </c>
      <c r="E16" s="71">
        <f t="shared" si="0"/>
        <v>17.049</v>
      </c>
      <c r="F16" s="71">
        <f t="shared" si="0"/>
        <v>14.98</v>
      </c>
      <c r="G16" s="71">
        <f t="shared" si="0"/>
        <v>17.239</v>
      </c>
      <c r="H16" s="71">
        <f t="shared" si="0"/>
        <v>18.289</v>
      </c>
      <c r="I16" s="71">
        <f t="shared" si="0"/>
        <v>18.728</v>
      </c>
      <c r="J16" s="71">
        <f t="shared" si="0"/>
        <v>18.808</v>
      </c>
      <c r="K16" s="71">
        <f t="shared" si="0"/>
        <v>18.614</v>
      </c>
      <c r="L16" s="71">
        <f t="shared" si="0"/>
        <v>18.6</v>
      </c>
      <c r="M16" s="71">
        <f t="shared" si="0"/>
        <v>16.08</v>
      </c>
      <c r="N16" s="71">
        <f t="shared" si="0"/>
        <v>17.491</v>
      </c>
      <c r="O16" s="71">
        <f t="shared" si="0"/>
        <v>17.89</v>
      </c>
      <c r="P16" s="80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</row>
    <row r="17" ht="6" customHeight="1" spans="1:35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103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</row>
    <row r="18" ht="20.25" hidden="1" customHeight="1" spans="1:35">
      <c r="A18" s="61" t="s">
        <v>932</v>
      </c>
      <c r="P18" s="61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</row>
    <row r="19" ht="6.75" hidden="1" customHeight="1" spans="1:3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103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</row>
    <row r="20" ht="24" hidden="1" customHeight="1" spans="1:35">
      <c r="A20" s="63" t="s">
        <v>628</v>
      </c>
      <c r="B20" s="64" t="s">
        <v>212</v>
      </c>
      <c r="C20" s="64"/>
      <c r="D20" s="63" t="s">
        <v>933</v>
      </c>
      <c r="E20" s="63" t="s">
        <v>652</v>
      </c>
      <c r="F20" s="63" t="s">
        <v>653</v>
      </c>
      <c r="G20" s="63" t="s">
        <v>654</v>
      </c>
      <c r="H20" s="63" t="s">
        <v>655</v>
      </c>
      <c r="I20" s="63" t="s">
        <v>656</v>
      </c>
      <c r="J20" s="63" t="s">
        <v>657</v>
      </c>
      <c r="K20" s="63" t="s">
        <v>658</v>
      </c>
      <c r="L20" s="63" t="s">
        <v>659</v>
      </c>
      <c r="M20" s="63" t="s">
        <v>660</v>
      </c>
      <c r="N20" s="63" t="s">
        <v>661</v>
      </c>
      <c r="O20" s="63" t="s">
        <v>934</v>
      </c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</row>
    <row r="21" ht="6" hidden="1" customHeight="1" spans="1:3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103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</row>
    <row r="22" ht="19.5" hidden="1" customHeight="1" spans="1:35">
      <c r="A22" s="65">
        <v>1</v>
      </c>
      <c r="B22" s="66" t="s">
        <v>647</v>
      </c>
      <c r="C22" s="157"/>
      <c r="D22" s="158">
        <v>1.85</v>
      </c>
      <c r="E22" s="158">
        <v>1.86</v>
      </c>
      <c r="F22" s="158">
        <v>1.99</v>
      </c>
      <c r="G22" s="158">
        <v>2.23</v>
      </c>
      <c r="H22" s="158">
        <v>2.35</v>
      </c>
      <c r="I22" s="158">
        <v>2.42</v>
      </c>
      <c r="J22" s="158">
        <v>2.4</v>
      </c>
      <c r="K22" s="158">
        <v>2.48</v>
      </c>
      <c r="L22" s="158">
        <v>2.38</v>
      </c>
      <c r="M22" s="158">
        <v>2.18</v>
      </c>
      <c r="N22" s="158">
        <v>2.02</v>
      </c>
      <c r="O22" s="67">
        <v>1.892</v>
      </c>
      <c r="P22" s="129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</row>
    <row r="23" ht="23.25" hidden="1" customHeight="1" spans="1:35">
      <c r="A23" s="65">
        <v>2</v>
      </c>
      <c r="B23" s="66" t="s">
        <v>645</v>
      </c>
      <c r="C23" s="159"/>
      <c r="D23" s="160">
        <v>1.93</v>
      </c>
      <c r="E23" s="160">
        <v>1.91</v>
      </c>
      <c r="F23" s="160">
        <v>1.9</v>
      </c>
      <c r="G23" s="160">
        <v>2.08</v>
      </c>
      <c r="H23" s="160">
        <v>2.31</v>
      </c>
      <c r="I23" s="160">
        <v>2.48</v>
      </c>
      <c r="J23" s="160">
        <v>2.62</v>
      </c>
      <c r="K23" s="160">
        <v>2.64</v>
      </c>
      <c r="L23" s="160">
        <v>2.56</v>
      </c>
      <c r="M23" s="160">
        <v>2.41</v>
      </c>
      <c r="N23" s="160">
        <v>2.23</v>
      </c>
      <c r="O23" s="67">
        <v>2.03</v>
      </c>
      <c r="P23" s="129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</row>
    <row r="24" ht="23.25" hidden="1" customHeight="1" spans="1:35">
      <c r="A24" s="65">
        <v>3</v>
      </c>
      <c r="B24" s="66" t="s">
        <v>643</v>
      </c>
      <c r="C24" s="159"/>
      <c r="D24" s="160">
        <v>2.78</v>
      </c>
      <c r="E24" s="160">
        <v>2.35</v>
      </c>
      <c r="F24" s="160">
        <v>1.89</v>
      </c>
      <c r="G24" s="160">
        <v>2.14</v>
      </c>
      <c r="H24" s="160">
        <v>2.31</v>
      </c>
      <c r="I24" s="160">
        <v>2.37</v>
      </c>
      <c r="J24" s="160">
        <v>2.28</v>
      </c>
      <c r="K24" s="160">
        <v>2.3</v>
      </c>
      <c r="L24" s="160">
        <v>2.24</v>
      </c>
      <c r="M24" s="160">
        <v>2.09</v>
      </c>
      <c r="N24" s="160">
        <v>2.42</v>
      </c>
      <c r="O24" s="67">
        <v>2.488</v>
      </c>
      <c r="P24" s="129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</row>
    <row r="25" ht="22.5" hidden="1" customHeight="1" spans="1:35">
      <c r="A25" s="65">
        <v>4</v>
      </c>
      <c r="B25" s="66" t="s">
        <v>640</v>
      </c>
      <c r="C25" s="159"/>
      <c r="D25" s="160">
        <v>1.33</v>
      </c>
      <c r="E25" s="160">
        <v>1.3</v>
      </c>
      <c r="F25" s="160">
        <v>1.1</v>
      </c>
      <c r="G25" s="160">
        <v>1.26</v>
      </c>
      <c r="H25" s="160">
        <v>1.41</v>
      </c>
      <c r="I25" s="160">
        <v>1.53</v>
      </c>
      <c r="J25" s="160">
        <v>1.45</v>
      </c>
      <c r="K25" s="160">
        <v>1.56</v>
      </c>
      <c r="L25" s="160">
        <v>1.5</v>
      </c>
      <c r="M25" s="160">
        <v>1.35</v>
      </c>
      <c r="N25" s="160">
        <v>1.44</v>
      </c>
      <c r="O25" s="67">
        <v>1.486</v>
      </c>
      <c r="P25" s="129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</row>
    <row r="26" ht="18.75" hidden="1" customHeight="1" spans="1:35">
      <c r="A26" s="65">
        <v>5</v>
      </c>
      <c r="B26" s="66" t="s">
        <v>648</v>
      </c>
      <c r="C26" s="159"/>
      <c r="D26" s="160">
        <v>0.96</v>
      </c>
      <c r="E26" s="160">
        <v>0.9</v>
      </c>
      <c r="F26" s="160">
        <v>0.82</v>
      </c>
      <c r="G26" s="160">
        <v>0.93</v>
      </c>
      <c r="H26" s="160">
        <v>1.03</v>
      </c>
      <c r="I26" s="160">
        <v>1.06</v>
      </c>
      <c r="J26" s="160">
        <v>1.1</v>
      </c>
      <c r="K26" s="160">
        <v>1.11</v>
      </c>
      <c r="L26" s="160">
        <v>1.07</v>
      </c>
      <c r="M26" s="160">
        <v>1.01</v>
      </c>
      <c r="N26" s="160">
        <v>0.91</v>
      </c>
      <c r="O26" s="67">
        <v>0.926</v>
      </c>
      <c r="P26" s="129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</row>
    <row r="27" ht="21.75" hidden="1" customHeight="1" spans="1:35">
      <c r="A27" s="65">
        <v>6</v>
      </c>
      <c r="B27" s="66" t="s">
        <v>644</v>
      </c>
      <c r="C27" s="159"/>
      <c r="D27" s="160">
        <v>0.89</v>
      </c>
      <c r="E27" s="160">
        <v>0.77</v>
      </c>
      <c r="F27" s="160">
        <v>0.63</v>
      </c>
      <c r="G27" s="160">
        <v>0.57</v>
      </c>
      <c r="H27" s="160">
        <v>0.66</v>
      </c>
      <c r="I27" s="160">
        <v>0.6</v>
      </c>
      <c r="J27" s="160">
        <v>0.6</v>
      </c>
      <c r="K27" s="160">
        <v>0.64</v>
      </c>
      <c r="L27" s="160">
        <v>0.64</v>
      </c>
      <c r="M27" s="160">
        <v>0.61</v>
      </c>
      <c r="N27" s="160">
        <v>0.7</v>
      </c>
      <c r="O27" s="67">
        <v>0.691</v>
      </c>
      <c r="P27" s="129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</row>
    <row r="28" ht="24" hidden="1" customHeight="1" spans="1:36">
      <c r="A28" s="65">
        <v>7</v>
      </c>
      <c r="B28" s="66" t="s">
        <v>646</v>
      </c>
      <c r="C28" s="159"/>
      <c r="D28" s="160">
        <v>2.2</v>
      </c>
      <c r="E28" s="160">
        <v>1.66</v>
      </c>
      <c r="F28" s="160">
        <v>1.5</v>
      </c>
      <c r="G28" s="160">
        <v>1.36</v>
      </c>
      <c r="H28" s="160">
        <v>1.88</v>
      </c>
      <c r="I28" s="160">
        <v>1.55</v>
      </c>
      <c r="J28" s="160">
        <v>1.98</v>
      </c>
      <c r="K28" s="160">
        <v>1.71</v>
      </c>
      <c r="L28" s="160">
        <v>1.86</v>
      </c>
      <c r="M28" s="160">
        <v>1.7</v>
      </c>
      <c r="N28" s="160">
        <v>1.86</v>
      </c>
      <c r="O28" s="67">
        <v>1.98</v>
      </c>
      <c r="P28" s="129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</row>
    <row r="29" ht="19.5" hidden="1" customHeight="1" spans="1:36">
      <c r="A29" s="65">
        <v>8</v>
      </c>
      <c r="B29" s="66" t="s">
        <v>639</v>
      </c>
      <c r="C29" s="159"/>
      <c r="D29" s="160">
        <v>3.61</v>
      </c>
      <c r="E29" s="160">
        <v>3.2</v>
      </c>
      <c r="F29" s="160">
        <v>3.17</v>
      </c>
      <c r="G29" s="160">
        <v>3.65</v>
      </c>
      <c r="H29" s="160">
        <v>4.02</v>
      </c>
      <c r="I29" s="160">
        <v>4.12</v>
      </c>
      <c r="J29" s="160">
        <v>4.04</v>
      </c>
      <c r="K29" s="160">
        <v>4.04</v>
      </c>
      <c r="L29" s="160">
        <v>3.74</v>
      </c>
      <c r="M29" s="160">
        <v>3.42</v>
      </c>
      <c r="N29" s="160">
        <v>3.33</v>
      </c>
      <c r="O29" s="67">
        <v>3.003</v>
      </c>
      <c r="P29" s="129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</row>
    <row r="30" ht="25.5" hidden="1" customHeight="1" spans="1:36">
      <c r="A30" s="65">
        <v>9</v>
      </c>
      <c r="B30" s="66" t="s">
        <v>642</v>
      </c>
      <c r="C30" s="159"/>
      <c r="D30" s="160">
        <v>2.03</v>
      </c>
      <c r="E30" s="160">
        <v>2.03</v>
      </c>
      <c r="F30" s="160">
        <v>2.02</v>
      </c>
      <c r="G30" s="160">
        <v>2.45</v>
      </c>
      <c r="H30" s="160">
        <v>2.87</v>
      </c>
      <c r="I30" s="160">
        <v>2.99</v>
      </c>
      <c r="J30" s="160">
        <v>2.86</v>
      </c>
      <c r="K30" s="160">
        <v>2.75</v>
      </c>
      <c r="L30" s="160">
        <v>2.63</v>
      </c>
      <c r="M30" s="160">
        <v>2.44</v>
      </c>
      <c r="N30" s="160">
        <v>2.19</v>
      </c>
      <c r="O30" s="67">
        <v>1.989</v>
      </c>
      <c r="P30" s="129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</row>
    <row r="31" ht="19.5" hidden="1" customHeight="1" spans="1:36">
      <c r="A31" s="65">
        <v>10</v>
      </c>
      <c r="B31" s="66" t="s">
        <v>641</v>
      </c>
      <c r="C31" s="159"/>
      <c r="D31" s="160">
        <v>1.82</v>
      </c>
      <c r="E31" s="160">
        <v>1.86</v>
      </c>
      <c r="F31" s="160">
        <v>1.81</v>
      </c>
      <c r="G31" s="160">
        <v>1.97</v>
      </c>
      <c r="H31" s="160">
        <v>2.34</v>
      </c>
      <c r="I31" s="160">
        <v>2.29</v>
      </c>
      <c r="J31" s="160">
        <v>2.48</v>
      </c>
      <c r="K31" s="160">
        <v>2.4</v>
      </c>
      <c r="L31" s="160">
        <v>2.37</v>
      </c>
      <c r="M31" s="160">
        <v>2.09</v>
      </c>
      <c r="N31" s="160">
        <v>1.95</v>
      </c>
      <c r="O31" s="67">
        <v>1.784</v>
      </c>
      <c r="P31" s="129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</row>
    <row r="32" ht="22.5" hidden="1" customHeight="1" spans="1:36">
      <c r="A32" s="70"/>
      <c r="B32" s="70" t="s">
        <v>6</v>
      </c>
      <c r="C32" s="70"/>
      <c r="D32" s="71">
        <f t="shared" ref="D32:O32" si="1">SUM(D22:D31)</f>
        <v>19.4</v>
      </c>
      <c r="E32" s="71">
        <f t="shared" si="1"/>
        <v>17.84</v>
      </c>
      <c r="F32" s="71">
        <f t="shared" si="1"/>
        <v>16.83</v>
      </c>
      <c r="G32" s="71">
        <f t="shared" si="1"/>
        <v>18.64</v>
      </c>
      <c r="H32" s="71">
        <f t="shared" si="1"/>
        <v>21.18</v>
      </c>
      <c r="I32" s="71">
        <f t="shared" si="1"/>
        <v>21.41</v>
      </c>
      <c r="J32" s="71">
        <f t="shared" si="1"/>
        <v>21.81</v>
      </c>
      <c r="K32" s="71">
        <f t="shared" si="1"/>
        <v>21.63</v>
      </c>
      <c r="L32" s="71">
        <f t="shared" si="1"/>
        <v>20.99</v>
      </c>
      <c r="M32" s="71">
        <f t="shared" si="1"/>
        <v>19.3</v>
      </c>
      <c r="N32" s="71">
        <f t="shared" si="1"/>
        <v>19.05</v>
      </c>
      <c r="O32" s="71">
        <f t="shared" si="1"/>
        <v>18.269</v>
      </c>
      <c r="P32" s="80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</row>
    <row r="33" ht="35.25" hidden="1" customHeight="1" spans="1:36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103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</row>
    <row r="34" ht="12.75" customHeight="1" spans="1:36">
      <c r="A34" s="61" t="s">
        <v>935</v>
      </c>
      <c r="P34" s="61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</row>
    <row r="35" ht="6.75" customHeight="1" spans="1:36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103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</row>
    <row r="36" ht="19.5" customHeight="1" spans="1:36">
      <c r="A36" s="63" t="s">
        <v>628</v>
      </c>
      <c r="B36" s="64" t="s">
        <v>212</v>
      </c>
      <c r="C36" s="64"/>
      <c r="D36" s="63" t="s">
        <v>664</v>
      </c>
      <c r="E36" s="63" t="s">
        <v>665</v>
      </c>
      <c r="F36" s="63" t="s">
        <v>666</v>
      </c>
      <c r="G36" s="63" t="s">
        <v>667</v>
      </c>
      <c r="H36" s="63" t="s">
        <v>668</v>
      </c>
      <c r="I36" s="63" t="s">
        <v>669</v>
      </c>
      <c r="J36" s="63" t="s">
        <v>670</v>
      </c>
      <c r="K36" s="63" t="s">
        <v>671</v>
      </c>
      <c r="L36" s="63" t="s">
        <v>672</v>
      </c>
      <c r="M36" s="63" t="s">
        <v>673</v>
      </c>
      <c r="N36" s="63" t="s">
        <v>674</v>
      </c>
      <c r="O36" s="63" t="s">
        <v>936</v>
      </c>
      <c r="P36" s="63" t="s">
        <v>6</v>
      </c>
      <c r="Q36" s="78"/>
      <c r="R36" s="103"/>
      <c r="S36" s="103"/>
      <c r="T36" s="162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62"/>
      <c r="AH36" s="62"/>
      <c r="AI36" s="62"/>
      <c r="AJ36" s="62"/>
    </row>
    <row r="37" ht="8.25" customHeight="1" spans="1:36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103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</row>
    <row r="38" ht="19.5" hidden="1" customHeight="1" spans="1:36">
      <c r="A38" s="65">
        <v>1</v>
      </c>
      <c r="B38" s="66" t="s">
        <v>647</v>
      </c>
      <c r="C38" s="66"/>
      <c r="D38" s="67">
        <v>1.937</v>
      </c>
      <c r="E38" s="67">
        <v>1.934</v>
      </c>
      <c r="F38" s="67">
        <v>2.254</v>
      </c>
      <c r="G38" s="67">
        <v>2.319</v>
      </c>
      <c r="H38" s="67">
        <v>2.37</v>
      </c>
      <c r="I38" s="67">
        <v>2.6</v>
      </c>
      <c r="J38" s="67">
        <v>2.58</v>
      </c>
      <c r="K38" s="67">
        <v>2.495</v>
      </c>
      <c r="L38" s="67">
        <v>2.386</v>
      </c>
      <c r="M38" s="67">
        <v>2.108</v>
      </c>
      <c r="N38" s="67">
        <v>2.105</v>
      </c>
      <c r="O38" s="67">
        <v>1.959</v>
      </c>
      <c r="P38" s="130">
        <f t="shared" ref="P38:P47" si="2">SUM(D38:O38)</f>
        <v>27.047</v>
      </c>
      <c r="Q38" s="62"/>
      <c r="R38" s="62"/>
      <c r="S38" s="62"/>
      <c r="T38" s="163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62"/>
      <c r="AH38" s="62"/>
      <c r="AI38" s="62"/>
      <c r="AJ38" s="62"/>
    </row>
    <row r="39" ht="19.5" hidden="1" customHeight="1" spans="1:36">
      <c r="A39" s="65">
        <v>2</v>
      </c>
      <c r="B39" s="66" t="s">
        <v>645</v>
      </c>
      <c r="C39" s="159"/>
      <c r="D39" s="160">
        <v>2.05</v>
      </c>
      <c r="E39" s="67">
        <v>2.111</v>
      </c>
      <c r="F39" s="67">
        <v>2.06</v>
      </c>
      <c r="G39" s="67">
        <v>2.34</v>
      </c>
      <c r="H39" s="67">
        <v>2.5</v>
      </c>
      <c r="I39" s="67">
        <v>2.68</v>
      </c>
      <c r="J39" s="67">
        <v>2.65</v>
      </c>
      <c r="K39" s="67">
        <v>2.763</v>
      </c>
      <c r="L39" s="67">
        <v>2.695</v>
      </c>
      <c r="M39" s="67">
        <v>2.629</v>
      </c>
      <c r="N39" s="67">
        <v>2.34</v>
      </c>
      <c r="O39" s="67">
        <v>2.184</v>
      </c>
      <c r="P39" s="130">
        <f t="shared" si="2"/>
        <v>29.002</v>
      </c>
      <c r="Q39" s="62"/>
      <c r="R39" s="62"/>
      <c r="S39" s="62"/>
      <c r="T39" s="163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62"/>
      <c r="AH39" s="62"/>
      <c r="AI39" s="62"/>
      <c r="AJ39" s="62"/>
    </row>
    <row r="40" ht="19.5" hidden="1" customHeight="1" spans="1:36">
      <c r="A40" s="65">
        <v>3</v>
      </c>
      <c r="B40" s="66" t="s">
        <v>643</v>
      </c>
      <c r="C40" s="159"/>
      <c r="D40" s="160">
        <v>2.468</v>
      </c>
      <c r="E40" s="67">
        <v>2.211</v>
      </c>
      <c r="F40" s="67">
        <v>1.79</v>
      </c>
      <c r="G40" s="67">
        <v>2.087</v>
      </c>
      <c r="H40" s="67">
        <v>2.22</v>
      </c>
      <c r="I40" s="67">
        <v>2.28</v>
      </c>
      <c r="J40" s="67">
        <v>2.31</v>
      </c>
      <c r="K40" s="67">
        <v>2.518</v>
      </c>
      <c r="L40" s="67">
        <v>2.477</v>
      </c>
      <c r="M40" s="67">
        <v>2.252</v>
      </c>
      <c r="N40" s="67">
        <v>2.372</v>
      </c>
      <c r="O40" s="67">
        <v>2.399</v>
      </c>
      <c r="P40" s="130">
        <f t="shared" si="2"/>
        <v>27.384</v>
      </c>
      <c r="Q40" s="62"/>
      <c r="R40" s="62"/>
      <c r="S40" s="62"/>
      <c r="T40" s="163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62"/>
      <c r="AH40" s="62"/>
      <c r="AI40" s="62"/>
      <c r="AJ40" s="62"/>
    </row>
    <row r="41" ht="19.5" customHeight="1" spans="1:36">
      <c r="A41" s="65">
        <v>4</v>
      </c>
      <c r="B41" s="66" t="s">
        <v>640</v>
      </c>
      <c r="C41" s="159"/>
      <c r="D41" s="160">
        <v>1.42</v>
      </c>
      <c r="E41" s="67">
        <v>1.402</v>
      </c>
      <c r="F41" s="67">
        <v>1.325</v>
      </c>
      <c r="G41" s="67">
        <v>1.373</v>
      </c>
      <c r="H41" s="67">
        <v>1.52</v>
      </c>
      <c r="I41" s="67">
        <v>1.67</v>
      </c>
      <c r="J41" s="67">
        <v>1.64</v>
      </c>
      <c r="K41" s="67">
        <v>1.712</v>
      </c>
      <c r="L41" s="67">
        <v>1.483</v>
      </c>
      <c r="M41" s="67">
        <v>1.447</v>
      </c>
      <c r="N41" s="67">
        <v>1.42</v>
      </c>
      <c r="O41" s="67">
        <v>1.663</v>
      </c>
      <c r="P41" s="130">
        <f t="shared" si="2"/>
        <v>18.075</v>
      </c>
      <c r="Q41" s="62"/>
      <c r="R41" s="62"/>
      <c r="S41" s="62"/>
      <c r="T41" s="163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62"/>
      <c r="AH41" s="62"/>
      <c r="AI41" s="62"/>
      <c r="AJ41" s="62"/>
    </row>
    <row r="42" ht="19.5" customHeight="1" spans="1:36">
      <c r="A42" s="65">
        <v>5</v>
      </c>
      <c r="B42" s="66" t="s">
        <v>648</v>
      </c>
      <c r="C42" s="159"/>
      <c r="D42" s="160">
        <v>0.906</v>
      </c>
      <c r="E42" s="67">
        <v>0.904</v>
      </c>
      <c r="F42" s="67">
        <v>0.91</v>
      </c>
      <c r="G42" s="67">
        <v>0.947</v>
      </c>
      <c r="H42" s="67">
        <v>1.02</v>
      </c>
      <c r="I42" s="67">
        <v>1.08</v>
      </c>
      <c r="J42" s="67">
        <v>1.13</v>
      </c>
      <c r="K42" s="67">
        <v>1.193</v>
      </c>
      <c r="L42" s="67">
        <v>1.145</v>
      </c>
      <c r="M42" s="67">
        <v>1.109</v>
      </c>
      <c r="N42" s="67">
        <v>0.942</v>
      </c>
      <c r="O42" s="67">
        <v>0.901</v>
      </c>
      <c r="P42" s="130">
        <f t="shared" si="2"/>
        <v>12.187</v>
      </c>
      <c r="Q42" s="62"/>
      <c r="R42" s="62"/>
      <c r="S42" s="62"/>
      <c r="T42" s="163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62"/>
      <c r="AH42" s="62"/>
      <c r="AI42" s="62"/>
      <c r="AJ42" s="62"/>
    </row>
    <row r="43" ht="19.5" customHeight="1" spans="1:36">
      <c r="A43" s="65">
        <v>6</v>
      </c>
      <c r="B43" s="66" t="s">
        <v>644</v>
      </c>
      <c r="C43" s="159"/>
      <c r="D43" s="160">
        <v>0.69</v>
      </c>
      <c r="E43" s="67">
        <v>0.69</v>
      </c>
      <c r="F43" s="67">
        <v>0.58</v>
      </c>
      <c r="G43" s="67">
        <v>0.598</v>
      </c>
      <c r="H43" s="67">
        <v>0.62</v>
      </c>
      <c r="I43" s="67">
        <v>0.66</v>
      </c>
      <c r="J43" s="67">
        <v>0.66</v>
      </c>
      <c r="K43" s="67">
        <v>0.677</v>
      </c>
      <c r="L43" s="67">
        <v>0.646</v>
      </c>
      <c r="M43" s="67">
        <v>0.623</v>
      </c>
      <c r="N43" s="67">
        <v>0.711</v>
      </c>
      <c r="O43" s="67">
        <v>0.72</v>
      </c>
      <c r="P43" s="130">
        <f t="shared" si="2"/>
        <v>7.875</v>
      </c>
      <c r="Q43" s="62"/>
      <c r="R43" s="62"/>
      <c r="S43" s="62"/>
      <c r="T43" s="62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62"/>
      <c r="AI43" s="62"/>
      <c r="AJ43" s="62"/>
    </row>
    <row r="44" ht="19.5" customHeight="1" spans="1:36">
      <c r="A44" s="65">
        <v>7</v>
      </c>
      <c r="B44" s="66" t="s">
        <v>646</v>
      </c>
      <c r="C44" s="159"/>
      <c r="D44" s="160">
        <v>2.204</v>
      </c>
      <c r="E44" s="67">
        <v>1.677</v>
      </c>
      <c r="F44" s="67">
        <v>1.452</v>
      </c>
      <c r="G44" s="67">
        <v>1.471</v>
      </c>
      <c r="H44" s="67">
        <v>1.59</v>
      </c>
      <c r="I44" s="67">
        <v>1.61</v>
      </c>
      <c r="J44" s="67">
        <v>1.63</v>
      </c>
      <c r="K44" s="67">
        <v>1.938</v>
      </c>
      <c r="L44" s="67">
        <v>1.795</v>
      </c>
      <c r="M44" s="67">
        <v>1.77</v>
      </c>
      <c r="N44" s="67">
        <v>1.923</v>
      </c>
      <c r="O44" s="67">
        <v>2.178</v>
      </c>
      <c r="P44" s="130">
        <f t="shared" si="2"/>
        <v>21.238</v>
      </c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</row>
    <row r="45" ht="19.5" hidden="1" customHeight="1" spans="1:36">
      <c r="A45" s="65">
        <v>8</v>
      </c>
      <c r="B45" s="66" t="s">
        <v>639</v>
      </c>
      <c r="C45" s="157"/>
      <c r="D45" s="158">
        <v>3.135</v>
      </c>
      <c r="E45" s="67">
        <v>3.106</v>
      </c>
      <c r="F45" s="67">
        <v>3.284</v>
      </c>
      <c r="G45" s="67">
        <v>3.587</v>
      </c>
      <c r="H45" s="67">
        <v>3.97</v>
      </c>
      <c r="I45" s="67">
        <v>4.06</v>
      </c>
      <c r="J45" s="67">
        <v>4.06</v>
      </c>
      <c r="K45" s="67">
        <v>4.035</v>
      </c>
      <c r="L45" s="67">
        <v>3.746</v>
      </c>
      <c r="M45" s="67">
        <v>3.4</v>
      </c>
      <c r="N45" s="67">
        <v>2.987</v>
      </c>
      <c r="O45" s="67">
        <v>2.929</v>
      </c>
      <c r="P45" s="130">
        <f t="shared" si="2"/>
        <v>42.299</v>
      </c>
      <c r="Q45" s="79"/>
      <c r="R45" s="62"/>
      <c r="S45" s="62"/>
      <c r="T45" s="163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62"/>
      <c r="AH45" s="62"/>
      <c r="AI45" s="62"/>
      <c r="AJ45" s="62"/>
    </row>
    <row r="46" ht="19.5" customHeight="1" spans="1:36">
      <c r="A46" s="65">
        <v>9</v>
      </c>
      <c r="B46" s="66" t="s">
        <v>642</v>
      </c>
      <c r="C46" s="159"/>
      <c r="D46" s="160">
        <v>2.057</v>
      </c>
      <c r="E46" s="67">
        <v>2.14</v>
      </c>
      <c r="F46" s="67">
        <v>2.359</v>
      </c>
      <c r="G46" s="67">
        <v>2.62</v>
      </c>
      <c r="H46" s="67">
        <v>3.01</v>
      </c>
      <c r="I46" s="67">
        <v>3.14</v>
      </c>
      <c r="J46" s="67">
        <v>3.13</v>
      </c>
      <c r="K46" s="67">
        <v>2.948</v>
      </c>
      <c r="L46" s="67">
        <v>2.809</v>
      </c>
      <c r="M46" s="67">
        <v>2.472</v>
      </c>
      <c r="N46" s="67">
        <v>2.25</v>
      </c>
      <c r="O46" s="67">
        <v>2.124</v>
      </c>
      <c r="P46" s="130">
        <f t="shared" si="2"/>
        <v>31.059</v>
      </c>
      <c r="Q46" s="79"/>
      <c r="R46" s="62"/>
      <c r="S46" s="62"/>
      <c r="T46" s="163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62"/>
      <c r="AH46" s="62"/>
      <c r="AI46" s="62"/>
      <c r="AJ46" s="62"/>
    </row>
    <row r="47" ht="19.5" hidden="1" customHeight="1" spans="1:36">
      <c r="A47" s="65">
        <v>10</v>
      </c>
      <c r="B47" s="66" t="s">
        <v>641</v>
      </c>
      <c r="C47" s="159"/>
      <c r="D47" s="160">
        <v>1.902</v>
      </c>
      <c r="E47" s="67">
        <v>1.794</v>
      </c>
      <c r="F47" s="67">
        <v>1.979</v>
      </c>
      <c r="G47" s="67">
        <v>2.105</v>
      </c>
      <c r="H47" s="67">
        <v>2.3</v>
      </c>
      <c r="I47" s="67">
        <v>2.44</v>
      </c>
      <c r="J47" s="67">
        <v>2.45</v>
      </c>
      <c r="K47" s="67">
        <v>2.478</v>
      </c>
      <c r="L47" s="67">
        <v>2.363</v>
      </c>
      <c r="M47" s="67">
        <v>2.229</v>
      </c>
      <c r="N47" s="67">
        <v>2.06</v>
      </c>
      <c r="O47" s="67">
        <v>1.963</v>
      </c>
      <c r="P47" s="130">
        <f t="shared" si="2"/>
        <v>26.063</v>
      </c>
      <c r="Q47" s="79"/>
      <c r="R47" s="62"/>
      <c r="S47" s="62"/>
      <c r="T47" s="163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62"/>
      <c r="AH47" s="62"/>
      <c r="AI47" s="62"/>
      <c r="AJ47" s="62"/>
    </row>
    <row r="48" ht="19.5" customHeight="1" spans="1:36">
      <c r="A48" s="74" t="s">
        <v>19</v>
      </c>
      <c r="B48" s="35"/>
      <c r="C48" s="161"/>
      <c r="D48" s="160">
        <f t="shared" ref="D48:P48" si="3">D41+D42+D43+D44+D46</f>
        <v>7.277</v>
      </c>
      <c r="E48" s="160">
        <f t="shared" si="3"/>
        <v>6.813</v>
      </c>
      <c r="F48" s="160">
        <f t="shared" si="3"/>
        <v>6.626</v>
      </c>
      <c r="G48" s="160">
        <f t="shared" si="3"/>
        <v>7.009</v>
      </c>
      <c r="H48" s="160">
        <f t="shared" si="3"/>
        <v>7.76</v>
      </c>
      <c r="I48" s="160">
        <f t="shared" si="3"/>
        <v>8.16</v>
      </c>
      <c r="J48" s="160">
        <f t="shared" si="3"/>
        <v>8.19</v>
      </c>
      <c r="K48" s="160">
        <f t="shared" si="3"/>
        <v>8.468</v>
      </c>
      <c r="L48" s="160">
        <f t="shared" si="3"/>
        <v>7.878</v>
      </c>
      <c r="M48" s="160">
        <f t="shared" si="3"/>
        <v>7.421</v>
      </c>
      <c r="N48" s="160">
        <f t="shared" si="3"/>
        <v>7.246</v>
      </c>
      <c r="O48" s="160">
        <f t="shared" si="3"/>
        <v>7.586</v>
      </c>
      <c r="P48" s="130">
        <f t="shared" si="3"/>
        <v>90.434</v>
      </c>
      <c r="Q48" s="79"/>
      <c r="R48" s="62"/>
      <c r="S48" s="62"/>
      <c r="T48" s="163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62"/>
      <c r="AH48" s="62"/>
      <c r="AI48" s="62"/>
      <c r="AJ48" s="62"/>
    </row>
    <row r="49" ht="19.5" hidden="1" customHeight="1" spans="1:36">
      <c r="A49" s="70"/>
      <c r="B49" s="70" t="s">
        <v>6</v>
      </c>
      <c r="C49" s="70"/>
      <c r="D49" s="71">
        <f t="shared" ref="D49:O49" si="4">SUM(D38:D47)</f>
        <v>18.769</v>
      </c>
      <c r="E49" s="71">
        <f t="shared" si="4"/>
        <v>17.969</v>
      </c>
      <c r="F49" s="71">
        <f t="shared" si="4"/>
        <v>17.993</v>
      </c>
      <c r="G49" s="71">
        <f t="shared" si="4"/>
        <v>19.447</v>
      </c>
      <c r="H49" s="71">
        <f t="shared" si="4"/>
        <v>21.12</v>
      </c>
      <c r="I49" s="71">
        <f t="shared" si="4"/>
        <v>22.22</v>
      </c>
      <c r="J49" s="71">
        <f t="shared" si="4"/>
        <v>22.24</v>
      </c>
      <c r="K49" s="71">
        <f t="shared" si="4"/>
        <v>22.757</v>
      </c>
      <c r="L49" s="71">
        <f t="shared" si="4"/>
        <v>21.545</v>
      </c>
      <c r="M49" s="71">
        <f t="shared" si="4"/>
        <v>20.039</v>
      </c>
      <c r="N49" s="71">
        <f t="shared" si="4"/>
        <v>19.11</v>
      </c>
      <c r="O49" s="71">
        <f t="shared" si="4"/>
        <v>19.02</v>
      </c>
      <c r="P49" s="71">
        <f>SUM(P38:P48)</f>
        <v>332.663</v>
      </c>
      <c r="Q49" s="80"/>
      <c r="R49" s="62"/>
      <c r="S49" s="62"/>
      <c r="T49" s="163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7"/>
      <c r="AH49" s="77"/>
      <c r="AI49" s="77"/>
      <c r="AJ49" s="77"/>
    </row>
    <row r="50" ht="7.5" customHeight="1" spans="1:36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103"/>
      <c r="Q50" s="62"/>
      <c r="R50" s="62"/>
      <c r="S50" s="62"/>
      <c r="T50" s="163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62"/>
      <c r="AH50" s="62"/>
      <c r="AI50" s="62"/>
      <c r="AJ50" s="62"/>
    </row>
    <row r="51" ht="19.5" customHeight="1" spans="1:36">
      <c r="A51" s="61" t="s">
        <v>937</v>
      </c>
      <c r="P51" s="61"/>
      <c r="Q51" s="62"/>
      <c r="R51" s="62"/>
      <c r="S51" s="62"/>
      <c r="T51" s="163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62"/>
      <c r="AI51" s="62"/>
      <c r="AJ51" s="62"/>
    </row>
    <row r="52" ht="8.25" customHeight="1" spans="1:36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103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</row>
    <row r="53" ht="26.25" customHeight="1" spans="1:36">
      <c r="A53" s="63" t="s">
        <v>628</v>
      </c>
      <c r="B53" s="64" t="s">
        <v>212</v>
      </c>
      <c r="C53" s="64"/>
      <c r="D53" s="63" t="s">
        <v>676</v>
      </c>
      <c r="E53" s="63" t="s">
        <v>677</v>
      </c>
      <c r="F53" s="63" t="s">
        <v>678</v>
      </c>
      <c r="G53" s="63" t="s">
        <v>679</v>
      </c>
      <c r="H53" s="63" t="s">
        <v>680</v>
      </c>
      <c r="I53" s="63" t="s">
        <v>681</v>
      </c>
      <c r="J53" s="63" t="s">
        <v>682</v>
      </c>
      <c r="K53" s="63" t="s">
        <v>683</v>
      </c>
      <c r="L53" s="63" t="s">
        <v>684</v>
      </c>
      <c r="M53" s="63" t="s">
        <v>685</v>
      </c>
      <c r="N53" s="63" t="s">
        <v>686</v>
      </c>
      <c r="O53" s="63" t="s">
        <v>938</v>
      </c>
      <c r="P53" s="63" t="s">
        <v>6</v>
      </c>
      <c r="Q53" s="92"/>
      <c r="R53" s="62"/>
      <c r="S53" s="62"/>
      <c r="T53" s="62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62"/>
      <c r="AI53" s="62"/>
      <c r="AJ53" s="62"/>
    </row>
    <row r="54" ht="6.75" customHeight="1" spans="1:36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103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</row>
    <row r="55" ht="19.5" hidden="1" customHeight="1" spans="1:39">
      <c r="A55" s="65">
        <v>1</v>
      </c>
      <c r="B55" s="66" t="s">
        <v>647</v>
      </c>
      <c r="C55" s="66"/>
      <c r="D55" s="67">
        <v>1.526</v>
      </c>
      <c r="E55" s="67">
        <v>1.359</v>
      </c>
      <c r="F55" s="67">
        <v>3.112</v>
      </c>
      <c r="G55" s="67">
        <v>2.376</v>
      </c>
      <c r="H55" s="67">
        <v>2.76</v>
      </c>
      <c r="I55" s="67">
        <v>3.968</v>
      </c>
      <c r="J55" s="67">
        <v>3.218</v>
      </c>
      <c r="K55" s="67">
        <v>2.742</v>
      </c>
      <c r="L55" s="67">
        <v>2.223</v>
      </c>
      <c r="M55" s="67">
        <v>2.112</v>
      </c>
      <c r="N55" s="67">
        <v>1.94</v>
      </c>
      <c r="O55" s="67">
        <v>1.95</v>
      </c>
      <c r="P55" s="130">
        <f t="shared" ref="P55:P64" si="5">SUM(D55:O55)</f>
        <v>29.286</v>
      </c>
      <c r="Q55" s="79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79"/>
      <c r="AH55" s="62"/>
      <c r="AI55" s="62"/>
      <c r="AJ55" s="62"/>
      <c r="AK55" s="62"/>
      <c r="AL55" s="62"/>
      <c r="AM55" s="62"/>
    </row>
    <row r="56" ht="19.5" hidden="1" customHeight="1" spans="1:39">
      <c r="A56" s="65">
        <v>2</v>
      </c>
      <c r="B56" s="66" t="s">
        <v>645</v>
      </c>
      <c r="C56" s="159"/>
      <c r="D56" s="160">
        <v>1.126</v>
      </c>
      <c r="E56" s="67">
        <v>6.214</v>
      </c>
      <c r="F56" s="67">
        <v>1.26</v>
      </c>
      <c r="G56" s="67">
        <v>2.13</v>
      </c>
      <c r="H56" s="67">
        <v>2.643</v>
      </c>
      <c r="I56" s="67">
        <v>2.792</v>
      </c>
      <c r="J56" s="67">
        <v>2.399</v>
      </c>
      <c r="K56" s="67">
        <v>2.684</v>
      </c>
      <c r="L56" s="67">
        <v>2.328</v>
      </c>
      <c r="M56" s="67">
        <v>2.057</v>
      </c>
      <c r="N56" s="67">
        <v>1.869</v>
      </c>
      <c r="O56" s="67">
        <v>1.958</v>
      </c>
      <c r="P56" s="130">
        <f t="shared" si="5"/>
        <v>29.46</v>
      </c>
      <c r="Q56" s="79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</row>
    <row r="57" ht="19.5" hidden="1" customHeight="1" spans="1:39">
      <c r="A57" s="65">
        <v>3</v>
      </c>
      <c r="B57" s="66" t="s">
        <v>643</v>
      </c>
      <c r="C57" s="159"/>
      <c r="D57" s="160">
        <v>2.621</v>
      </c>
      <c r="E57" s="67">
        <v>2.312</v>
      </c>
      <c r="F57" s="67">
        <v>2.033</v>
      </c>
      <c r="G57" s="67">
        <v>2.436</v>
      </c>
      <c r="H57" s="67">
        <v>2.637</v>
      </c>
      <c r="I57" s="67">
        <v>2.73</v>
      </c>
      <c r="J57" s="67">
        <v>2.834</v>
      </c>
      <c r="K57" s="67">
        <v>3</v>
      </c>
      <c r="L57" s="67">
        <v>2.683</v>
      </c>
      <c r="M57" s="67">
        <v>2.661</v>
      </c>
      <c r="N57" s="67">
        <v>2.568</v>
      </c>
      <c r="O57" s="67">
        <v>2.74</v>
      </c>
      <c r="P57" s="130">
        <f t="shared" si="5"/>
        <v>31.255</v>
      </c>
      <c r="Q57" s="79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</row>
    <row r="58" ht="19.5" customHeight="1" spans="1:39">
      <c r="A58" s="65">
        <v>4</v>
      </c>
      <c r="B58" s="66" t="s">
        <v>640</v>
      </c>
      <c r="C58" s="159"/>
      <c r="D58" s="160">
        <v>1.642</v>
      </c>
      <c r="E58" s="67">
        <v>1.483</v>
      </c>
      <c r="F58" s="67">
        <v>1.415</v>
      </c>
      <c r="G58" s="67">
        <v>1.586</v>
      </c>
      <c r="H58" s="67">
        <v>1.677</v>
      </c>
      <c r="I58" s="67">
        <v>1.818</v>
      </c>
      <c r="J58" s="67">
        <v>1.803</v>
      </c>
      <c r="K58" s="67">
        <v>1.734</v>
      </c>
      <c r="L58" s="67">
        <v>1.722</v>
      </c>
      <c r="M58" s="67">
        <v>1.517</v>
      </c>
      <c r="N58" s="67">
        <v>1.526</v>
      </c>
      <c r="O58" s="67">
        <v>1.798</v>
      </c>
      <c r="P58" s="130">
        <f t="shared" si="5"/>
        <v>19.721</v>
      </c>
      <c r="Q58" s="79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</row>
    <row r="59" ht="19.5" customHeight="1" spans="1:39">
      <c r="A59" s="65">
        <v>5</v>
      </c>
      <c r="B59" s="66" t="s">
        <v>648</v>
      </c>
      <c r="C59" s="159"/>
      <c r="D59" s="160">
        <v>0.919</v>
      </c>
      <c r="E59" s="67">
        <v>1.047</v>
      </c>
      <c r="F59" s="67">
        <v>1.074</v>
      </c>
      <c r="G59" s="67">
        <v>1.181</v>
      </c>
      <c r="H59" s="67">
        <v>1.271</v>
      </c>
      <c r="I59" s="67">
        <v>1.313</v>
      </c>
      <c r="J59" s="67">
        <v>1.406</v>
      </c>
      <c r="K59" s="67">
        <v>1.402</v>
      </c>
      <c r="L59" s="67">
        <v>1.443</v>
      </c>
      <c r="M59" s="67">
        <v>1.215</v>
      </c>
      <c r="N59" s="67">
        <v>1.176</v>
      </c>
      <c r="O59" s="67">
        <v>1.287</v>
      </c>
      <c r="P59" s="130">
        <f t="shared" si="5"/>
        <v>14.734</v>
      </c>
      <c r="Q59" s="79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</row>
    <row r="60" ht="19.5" customHeight="1" spans="1:39">
      <c r="A60" s="65">
        <v>6</v>
      </c>
      <c r="B60" s="66" t="s">
        <v>644</v>
      </c>
      <c r="C60" s="159"/>
      <c r="D60" s="160">
        <v>0.676</v>
      </c>
      <c r="E60" s="67">
        <v>0.602</v>
      </c>
      <c r="F60" s="67">
        <v>0.657</v>
      </c>
      <c r="G60" s="67">
        <v>0.704</v>
      </c>
      <c r="H60" s="67">
        <v>0.682</v>
      </c>
      <c r="I60" s="67">
        <v>0.721</v>
      </c>
      <c r="J60" s="67">
        <v>0.736</v>
      </c>
      <c r="K60" s="67">
        <v>0.762</v>
      </c>
      <c r="L60" s="67">
        <v>0.771</v>
      </c>
      <c r="M60" s="67">
        <v>0.839</v>
      </c>
      <c r="N60" s="67">
        <v>0.816</v>
      </c>
      <c r="O60" s="67">
        <v>0.795</v>
      </c>
      <c r="P60" s="130">
        <f t="shared" si="5"/>
        <v>8.761</v>
      </c>
      <c r="Q60" s="79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</row>
    <row r="61" ht="19.5" customHeight="1" spans="1:39">
      <c r="A61" s="65">
        <v>7</v>
      </c>
      <c r="B61" s="66" t="s">
        <v>646</v>
      </c>
      <c r="C61" s="159"/>
      <c r="D61" s="160">
        <v>2.22</v>
      </c>
      <c r="E61" s="67">
        <v>1.964</v>
      </c>
      <c r="F61" s="67">
        <v>1.597</v>
      </c>
      <c r="G61" s="67">
        <v>1.828</v>
      </c>
      <c r="H61" s="67">
        <v>2.22</v>
      </c>
      <c r="I61" s="67">
        <v>2.186</v>
      </c>
      <c r="J61" s="67">
        <v>2.217</v>
      </c>
      <c r="K61" s="67">
        <v>2.308</v>
      </c>
      <c r="L61" s="67">
        <v>2.173</v>
      </c>
      <c r="M61" s="67">
        <v>1.902</v>
      </c>
      <c r="N61" s="67">
        <v>2.14</v>
      </c>
      <c r="O61" s="67">
        <v>2.295</v>
      </c>
      <c r="P61" s="130">
        <f t="shared" si="5"/>
        <v>25.05</v>
      </c>
      <c r="Q61" s="79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</row>
    <row r="62" ht="19.5" hidden="1" customHeight="1" spans="1:39">
      <c r="A62" s="65">
        <v>8</v>
      </c>
      <c r="B62" s="66" t="s">
        <v>639</v>
      </c>
      <c r="C62" s="157"/>
      <c r="D62" s="158">
        <v>3.002</v>
      </c>
      <c r="E62" s="67">
        <v>3.459</v>
      </c>
      <c r="F62" s="67">
        <v>3.493</v>
      </c>
      <c r="G62" s="67">
        <v>4.036</v>
      </c>
      <c r="H62" s="67">
        <v>4.409</v>
      </c>
      <c r="I62" s="67">
        <v>4.536</v>
      </c>
      <c r="J62" s="67">
        <v>4.587</v>
      </c>
      <c r="K62" s="67">
        <v>4.179</v>
      </c>
      <c r="L62" s="67">
        <v>3.954</v>
      </c>
      <c r="M62" s="67">
        <v>3.401</v>
      </c>
      <c r="N62" s="67">
        <v>4.068</v>
      </c>
      <c r="O62" s="67">
        <v>5.549</v>
      </c>
      <c r="P62" s="130">
        <f t="shared" si="5"/>
        <v>48.673</v>
      </c>
      <c r="Q62" s="79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</row>
    <row r="63" ht="19.5" customHeight="1" spans="1:39">
      <c r="A63" s="65">
        <v>9</v>
      </c>
      <c r="B63" s="66" t="s">
        <v>642</v>
      </c>
      <c r="C63" s="159"/>
      <c r="D63" s="160">
        <v>2.131</v>
      </c>
      <c r="E63" s="67">
        <v>1.827</v>
      </c>
      <c r="F63" s="67">
        <v>2.053</v>
      </c>
      <c r="G63" s="67">
        <v>2.764</v>
      </c>
      <c r="H63" s="67">
        <v>2.865</v>
      </c>
      <c r="I63" s="67">
        <v>3.92</v>
      </c>
      <c r="J63" s="67">
        <v>2.827</v>
      </c>
      <c r="K63" s="67">
        <v>2.706</v>
      </c>
      <c r="L63" s="67">
        <v>2.885</v>
      </c>
      <c r="M63" s="67">
        <v>2.577</v>
      </c>
      <c r="N63" s="67">
        <v>1.892</v>
      </c>
      <c r="O63" s="67">
        <v>1.73</v>
      </c>
      <c r="P63" s="130">
        <f t="shared" si="5"/>
        <v>30.177</v>
      </c>
      <c r="Q63" s="79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</row>
    <row r="64" ht="19.5" hidden="1" customHeight="1" spans="1:39">
      <c r="A64" s="65">
        <v>10</v>
      </c>
      <c r="B64" s="66" t="s">
        <v>641</v>
      </c>
      <c r="C64" s="159"/>
      <c r="D64" s="160">
        <v>1.934</v>
      </c>
      <c r="E64" s="67">
        <v>2.015</v>
      </c>
      <c r="F64" s="67">
        <v>2.283</v>
      </c>
      <c r="G64" s="67">
        <v>2.507</v>
      </c>
      <c r="H64" s="67">
        <v>2.783</v>
      </c>
      <c r="I64" s="67">
        <v>2.904</v>
      </c>
      <c r="J64" s="67">
        <v>2.927</v>
      </c>
      <c r="K64" s="67">
        <v>2.763</v>
      </c>
      <c r="L64" s="67">
        <v>2.682</v>
      </c>
      <c r="M64" s="67">
        <v>2.395</v>
      </c>
      <c r="N64" s="67">
        <v>2.106</v>
      </c>
      <c r="O64" s="67">
        <v>1.955</v>
      </c>
      <c r="P64" s="130">
        <f t="shared" si="5"/>
        <v>29.254</v>
      </c>
      <c r="Q64" s="79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</row>
    <row r="65" ht="19.5" customHeight="1" spans="1:39">
      <c r="A65" s="74" t="s">
        <v>19</v>
      </c>
      <c r="B65" s="35"/>
      <c r="C65" s="161"/>
      <c r="D65" s="164">
        <f t="shared" ref="D65:P65" si="6">D58+D59+D60+D61+D63</f>
        <v>7.588</v>
      </c>
      <c r="E65" s="164">
        <f t="shared" si="6"/>
        <v>6.923</v>
      </c>
      <c r="F65" s="164">
        <f t="shared" si="6"/>
        <v>6.796</v>
      </c>
      <c r="G65" s="164">
        <f t="shared" si="6"/>
        <v>8.063</v>
      </c>
      <c r="H65" s="164">
        <f t="shared" si="6"/>
        <v>8.715</v>
      </c>
      <c r="I65" s="164">
        <f t="shared" si="6"/>
        <v>9.958</v>
      </c>
      <c r="J65" s="164">
        <f t="shared" si="6"/>
        <v>8.989</v>
      </c>
      <c r="K65" s="164">
        <f t="shared" si="6"/>
        <v>8.912</v>
      </c>
      <c r="L65" s="164">
        <f t="shared" si="6"/>
        <v>8.994</v>
      </c>
      <c r="M65" s="164">
        <f t="shared" si="6"/>
        <v>8.05</v>
      </c>
      <c r="N65" s="164">
        <f t="shared" si="6"/>
        <v>7.55</v>
      </c>
      <c r="O65" s="164">
        <f t="shared" si="6"/>
        <v>7.905</v>
      </c>
      <c r="P65" s="164">
        <f t="shared" si="6"/>
        <v>98.443</v>
      </c>
      <c r="Q65" s="79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</row>
    <row r="66" ht="19.5" hidden="1" customHeight="1" spans="1:39">
      <c r="A66" s="70"/>
      <c r="B66" s="70" t="s">
        <v>6</v>
      </c>
      <c r="C66" s="70"/>
      <c r="D66" s="71">
        <f t="shared" ref="D66:P66" si="7">SUM(D55:D64)</f>
        <v>17.797</v>
      </c>
      <c r="E66" s="71">
        <f t="shared" si="7"/>
        <v>22.282</v>
      </c>
      <c r="F66" s="71">
        <f t="shared" si="7"/>
        <v>18.977</v>
      </c>
      <c r="G66" s="71">
        <f t="shared" si="7"/>
        <v>21.548</v>
      </c>
      <c r="H66" s="71">
        <f t="shared" si="7"/>
        <v>23.947</v>
      </c>
      <c r="I66" s="71">
        <f t="shared" si="7"/>
        <v>26.888</v>
      </c>
      <c r="J66" s="71">
        <f t="shared" si="7"/>
        <v>24.954</v>
      </c>
      <c r="K66" s="71">
        <f t="shared" si="7"/>
        <v>24.28</v>
      </c>
      <c r="L66" s="71">
        <f t="shared" si="7"/>
        <v>22.864</v>
      </c>
      <c r="M66" s="71">
        <f t="shared" si="7"/>
        <v>20.676</v>
      </c>
      <c r="N66" s="71">
        <f t="shared" si="7"/>
        <v>20.101</v>
      </c>
      <c r="O66" s="71">
        <f t="shared" si="7"/>
        <v>22.057</v>
      </c>
      <c r="P66" s="71">
        <f t="shared" si="7"/>
        <v>266.371</v>
      </c>
      <c r="Q66" s="80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</row>
    <row r="67" ht="12.75" customHeight="1" spans="1:39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103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</row>
    <row r="68" ht="8.25" customHeight="1" spans="1:39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103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</row>
    <row r="69" ht="9" customHeight="1" spans="1:39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103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</row>
    <row r="70" ht="18.75" customHeight="1" spans="1:39">
      <c r="A70" s="61" t="s">
        <v>939</v>
      </c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</row>
    <row r="71" ht="18" customHeight="1" spans="1:39">
      <c r="A71" s="61" t="s">
        <v>940</v>
      </c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</row>
    <row r="72" ht="6.75" customHeight="1" spans="1:39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103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</row>
    <row r="73" ht="19.5" customHeight="1" spans="1:39">
      <c r="A73" s="63" t="s">
        <v>628</v>
      </c>
      <c r="B73" s="64" t="s">
        <v>212</v>
      </c>
      <c r="C73" s="94" t="s">
        <v>941</v>
      </c>
      <c r="D73" s="63" t="s">
        <v>688</v>
      </c>
      <c r="E73" s="63" t="s">
        <v>689</v>
      </c>
      <c r="F73" s="63" t="s">
        <v>690</v>
      </c>
      <c r="G73" s="63" t="s">
        <v>691</v>
      </c>
      <c r="H73" s="63" t="s">
        <v>692</v>
      </c>
      <c r="I73" s="63" t="s">
        <v>585</v>
      </c>
      <c r="J73" s="63" t="s">
        <v>693</v>
      </c>
      <c r="K73" s="63" t="s">
        <v>694</v>
      </c>
      <c r="L73" s="63" t="s">
        <v>695</v>
      </c>
      <c r="M73" s="63" t="s">
        <v>696</v>
      </c>
      <c r="N73" s="63" t="s">
        <v>697</v>
      </c>
      <c r="O73" s="63" t="s">
        <v>942</v>
      </c>
      <c r="P73" s="63" t="s">
        <v>6</v>
      </c>
      <c r="Q73" s="9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</row>
    <row r="74" ht="6.75" customHeight="1" spans="1:39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103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</row>
    <row r="75" ht="19.5" hidden="1" customHeight="1" spans="1:39">
      <c r="A75" s="65">
        <v>1</v>
      </c>
      <c r="B75" s="66" t="s">
        <v>647</v>
      </c>
      <c r="C75" s="66"/>
      <c r="D75" s="67">
        <v>1.818</v>
      </c>
      <c r="E75" s="67">
        <v>1.924</v>
      </c>
      <c r="F75" s="67">
        <v>2.217</v>
      </c>
      <c r="G75" s="67">
        <v>2.424</v>
      </c>
      <c r="H75" s="67">
        <v>2.73</v>
      </c>
      <c r="I75" s="67">
        <v>2.698</v>
      </c>
      <c r="J75" s="67">
        <v>2.626</v>
      </c>
      <c r="K75" s="67">
        <v>2.559</v>
      </c>
      <c r="L75" s="67">
        <v>2.557</v>
      </c>
      <c r="M75" s="67">
        <v>2.446</v>
      </c>
      <c r="N75" s="67">
        <v>2.107</v>
      </c>
      <c r="O75" s="67">
        <v>1.962</v>
      </c>
      <c r="P75" s="130">
        <f t="shared" ref="P75:P84" si="8">SUM(D75:O75)</f>
        <v>28.068</v>
      </c>
      <c r="Q75" s="79">
        <f t="shared" ref="Q75:R75" si="9">G75+G76+G77+G82+G84</f>
        <v>14.435</v>
      </c>
      <c r="R75" s="79">
        <f t="shared" si="9"/>
        <v>14.762</v>
      </c>
      <c r="S75" s="79"/>
      <c r="T75" s="79">
        <f t="shared" ref="T75:Z75" si="10">I75+I76+I77+I82+I84</f>
        <v>15.419</v>
      </c>
      <c r="U75" s="79">
        <f t="shared" si="10"/>
        <v>15.124</v>
      </c>
      <c r="V75" s="79">
        <f t="shared" si="10"/>
        <v>14.993</v>
      </c>
      <c r="W75" s="79">
        <f t="shared" si="10"/>
        <v>14.616</v>
      </c>
      <c r="X75" s="79">
        <f t="shared" si="10"/>
        <v>13.842</v>
      </c>
      <c r="Y75" s="79">
        <f t="shared" si="10"/>
        <v>12.004</v>
      </c>
      <c r="Z75" s="79">
        <f t="shared" si="10"/>
        <v>11.593</v>
      </c>
      <c r="AA75" s="129">
        <f t="shared" ref="AA75:AA76" si="11">SUM(Q75:Z75)</f>
        <v>126.788</v>
      </c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</row>
    <row r="76" ht="19.5" hidden="1" customHeight="1" spans="1:39">
      <c r="A76" s="65">
        <v>2</v>
      </c>
      <c r="B76" s="66" t="s">
        <v>645</v>
      </c>
      <c r="C76" s="159"/>
      <c r="D76" s="160">
        <v>1.911</v>
      </c>
      <c r="E76" s="67">
        <v>1.908</v>
      </c>
      <c r="F76" s="67">
        <v>1.961</v>
      </c>
      <c r="G76" s="67">
        <v>3.226</v>
      </c>
      <c r="H76" s="67">
        <v>2.495</v>
      </c>
      <c r="I76" s="67">
        <v>2.744</v>
      </c>
      <c r="J76" s="67">
        <v>2.598</v>
      </c>
      <c r="K76" s="67">
        <v>2.694</v>
      </c>
      <c r="L76" s="67">
        <v>2.619</v>
      </c>
      <c r="M76" s="67">
        <v>2.411</v>
      </c>
      <c r="N76" s="67">
        <v>2.145</v>
      </c>
      <c r="O76" s="67">
        <v>2.013</v>
      </c>
      <c r="P76" s="130">
        <f t="shared" si="8"/>
        <v>28.725</v>
      </c>
      <c r="Q76" s="79">
        <f t="shared" ref="Q76:R76" si="12">G78+G79+G80+G81+G83</f>
        <v>8.27</v>
      </c>
      <c r="R76" s="79">
        <f t="shared" si="12"/>
        <v>8.834</v>
      </c>
      <c r="S76" s="79"/>
      <c r="T76" s="79">
        <f t="shared" ref="T76:Z76" si="13">I78+I79+I80+I81+I83</f>
        <v>9.417</v>
      </c>
      <c r="U76" s="79">
        <f t="shared" si="13"/>
        <v>9.541</v>
      </c>
      <c r="V76" s="79">
        <f t="shared" si="13"/>
        <v>9.242</v>
      </c>
      <c r="W76" s="79">
        <f t="shared" si="13"/>
        <v>9.022</v>
      </c>
      <c r="X76" s="79">
        <f t="shared" si="13"/>
        <v>9.562</v>
      </c>
      <c r="Y76" s="79">
        <f t="shared" si="13"/>
        <v>8.09</v>
      </c>
      <c r="Z76" s="79">
        <f t="shared" si="13"/>
        <v>8.097</v>
      </c>
      <c r="AA76" s="129">
        <f t="shared" si="11"/>
        <v>80.075</v>
      </c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</row>
    <row r="77" ht="19.5" hidden="1" customHeight="1" spans="1:39">
      <c r="A77" s="65">
        <v>3</v>
      </c>
      <c r="B77" s="66" t="s">
        <v>643</v>
      </c>
      <c r="C77" s="159"/>
      <c r="D77" s="160">
        <v>2.77</v>
      </c>
      <c r="E77" s="67">
        <v>2.639</v>
      </c>
      <c r="F77" s="67">
        <v>2.212</v>
      </c>
      <c r="G77" s="67">
        <v>2.6</v>
      </c>
      <c r="H77" s="67">
        <v>2.701</v>
      </c>
      <c r="I77" s="67">
        <v>2.908</v>
      </c>
      <c r="J77" s="67">
        <v>2.806</v>
      </c>
      <c r="K77" s="67">
        <v>2.874</v>
      </c>
      <c r="L77" s="67">
        <v>2.816</v>
      </c>
      <c r="M77" s="67">
        <v>2.78</v>
      </c>
      <c r="N77" s="67">
        <v>2.513</v>
      </c>
      <c r="O77" s="67">
        <v>2.819</v>
      </c>
      <c r="P77" s="130">
        <f t="shared" si="8"/>
        <v>32.438</v>
      </c>
      <c r="Q77" s="79">
        <f t="shared" ref="Q77:R77" si="14">SUM(Q75:Q76)</f>
        <v>22.705</v>
      </c>
      <c r="R77" s="79">
        <f t="shared" si="14"/>
        <v>23.596</v>
      </c>
      <c r="S77" s="79"/>
      <c r="T77" s="79">
        <f t="shared" ref="T77:AA77" si="15">SUM(T75:T76)</f>
        <v>24.836</v>
      </c>
      <c r="U77" s="79">
        <f t="shared" si="15"/>
        <v>24.665</v>
      </c>
      <c r="V77" s="79">
        <f t="shared" si="15"/>
        <v>24.235</v>
      </c>
      <c r="W77" s="79">
        <f t="shared" si="15"/>
        <v>23.638</v>
      </c>
      <c r="X77" s="79">
        <f t="shared" si="15"/>
        <v>23.404</v>
      </c>
      <c r="Y77" s="79">
        <f t="shared" si="15"/>
        <v>20.094</v>
      </c>
      <c r="Z77" s="79">
        <f t="shared" si="15"/>
        <v>19.69</v>
      </c>
      <c r="AA77" s="129">
        <f t="shared" si="15"/>
        <v>206.863</v>
      </c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</row>
    <row r="78" ht="19.5" customHeight="1" spans="1:39">
      <c r="A78" s="65">
        <v>4</v>
      </c>
      <c r="B78" s="66" t="s">
        <v>640</v>
      </c>
      <c r="C78" s="159"/>
      <c r="D78" s="160">
        <v>1.78</v>
      </c>
      <c r="E78" s="67">
        <v>1.543</v>
      </c>
      <c r="F78" s="67">
        <v>1.479</v>
      </c>
      <c r="G78" s="67">
        <v>1.633</v>
      </c>
      <c r="H78" s="67">
        <v>1.811</v>
      </c>
      <c r="I78" s="67">
        <v>1.95</v>
      </c>
      <c r="J78" s="67">
        <v>1.897</v>
      </c>
      <c r="K78" s="67">
        <v>1.762</v>
      </c>
      <c r="L78" s="67">
        <v>1.873</v>
      </c>
      <c r="M78" s="67">
        <v>1.888</v>
      </c>
      <c r="N78" s="67">
        <v>1.819</v>
      </c>
      <c r="O78" s="67">
        <v>1.75</v>
      </c>
      <c r="P78" s="130">
        <f t="shared" si="8"/>
        <v>21.185</v>
      </c>
      <c r="Q78" s="79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</row>
    <row r="79" ht="19.5" customHeight="1" spans="1:39">
      <c r="A79" s="65">
        <v>5</v>
      </c>
      <c r="B79" s="66" t="s">
        <v>648</v>
      </c>
      <c r="C79" s="159"/>
      <c r="D79" s="160">
        <v>1.435</v>
      </c>
      <c r="E79" s="67">
        <v>1.488</v>
      </c>
      <c r="F79" s="67">
        <v>1.371</v>
      </c>
      <c r="G79" s="67">
        <v>1.393</v>
      </c>
      <c r="H79" s="67">
        <v>1.398</v>
      </c>
      <c r="I79" s="67">
        <v>1.671</v>
      </c>
      <c r="J79" s="67">
        <v>1.608</v>
      </c>
      <c r="K79" s="67">
        <v>1.571</v>
      </c>
      <c r="L79" s="67">
        <v>1.376</v>
      </c>
      <c r="M79" s="67">
        <v>2.261</v>
      </c>
      <c r="N79" s="67">
        <v>1.107</v>
      </c>
      <c r="O79" s="67">
        <v>1.198</v>
      </c>
      <c r="P79" s="130">
        <f t="shared" si="8"/>
        <v>17.877</v>
      </c>
      <c r="Q79" s="79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</row>
    <row r="80" ht="19.5" customHeight="1" spans="1:39">
      <c r="A80" s="65">
        <v>6</v>
      </c>
      <c r="B80" s="66" t="s">
        <v>644</v>
      </c>
      <c r="C80" s="159"/>
      <c r="D80" s="160">
        <v>0.715</v>
      </c>
      <c r="E80" s="67">
        <v>0.635</v>
      </c>
      <c r="F80" s="67">
        <v>0.656</v>
      </c>
      <c r="G80" s="67">
        <v>0.728</v>
      </c>
      <c r="H80" s="67">
        <v>0.748</v>
      </c>
      <c r="I80" s="67">
        <v>0.792</v>
      </c>
      <c r="J80" s="67">
        <v>0.82</v>
      </c>
      <c r="K80" s="67">
        <v>0.807</v>
      </c>
      <c r="L80" s="67">
        <v>0.804</v>
      </c>
      <c r="M80" s="67">
        <v>0.767</v>
      </c>
      <c r="N80" s="67">
        <v>0.789</v>
      </c>
      <c r="O80" s="67">
        <v>0.912</v>
      </c>
      <c r="P80" s="130">
        <f t="shared" si="8"/>
        <v>9.173</v>
      </c>
      <c r="Q80" s="79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</row>
    <row r="81" ht="19.5" customHeight="1" spans="1:39">
      <c r="A81" s="65">
        <v>7</v>
      </c>
      <c r="B81" s="66" t="s">
        <v>646</v>
      </c>
      <c r="C81" s="159"/>
      <c r="D81" s="160">
        <v>2.696</v>
      </c>
      <c r="E81" s="67">
        <v>2.18</v>
      </c>
      <c r="F81" s="67">
        <v>1.8</v>
      </c>
      <c r="G81" s="67">
        <v>2.026</v>
      </c>
      <c r="H81" s="67">
        <v>2.19</v>
      </c>
      <c r="I81" s="67">
        <v>2.177</v>
      </c>
      <c r="J81" s="67">
        <v>2.367</v>
      </c>
      <c r="K81" s="67">
        <v>2.203</v>
      </c>
      <c r="L81" s="67">
        <v>2.332</v>
      </c>
      <c r="M81" s="67">
        <v>2.275</v>
      </c>
      <c r="N81" s="67">
        <v>2.363</v>
      </c>
      <c r="O81" s="67">
        <v>2.42</v>
      </c>
      <c r="P81" s="130">
        <f t="shared" si="8"/>
        <v>27.029</v>
      </c>
      <c r="Q81" s="79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</row>
    <row r="82" ht="19.5" hidden="1" customHeight="1" spans="1:39">
      <c r="A82" s="65">
        <v>8</v>
      </c>
      <c r="B82" s="66" t="s">
        <v>639</v>
      </c>
      <c r="C82" s="157"/>
      <c r="D82" s="158">
        <v>2.718</v>
      </c>
      <c r="E82" s="67">
        <v>3.872</v>
      </c>
      <c r="F82" s="67">
        <v>3.393</v>
      </c>
      <c r="G82" s="67">
        <v>3.716</v>
      </c>
      <c r="H82" s="67">
        <v>4.129</v>
      </c>
      <c r="I82" s="67">
        <v>4.274</v>
      </c>
      <c r="J82" s="67">
        <v>4.186</v>
      </c>
      <c r="K82" s="67">
        <v>4.079</v>
      </c>
      <c r="L82" s="67">
        <v>3.895</v>
      </c>
      <c r="M82" s="67">
        <v>3.691</v>
      </c>
      <c r="N82" s="67">
        <v>3.09</v>
      </c>
      <c r="O82" s="67">
        <v>2.768</v>
      </c>
      <c r="P82" s="130">
        <f t="shared" si="8"/>
        <v>43.811</v>
      </c>
      <c r="Q82" s="79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</row>
    <row r="83" ht="19.5" customHeight="1" spans="1:39">
      <c r="A83" s="65">
        <v>9</v>
      </c>
      <c r="B83" s="66" t="s">
        <v>642</v>
      </c>
      <c r="C83" s="159"/>
      <c r="D83" s="160">
        <v>1.718</v>
      </c>
      <c r="E83" s="67">
        <v>1.951</v>
      </c>
      <c r="F83" s="67">
        <v>2.183</v>
      </c>
      <c r="G83" s="67">
        <v>2.49</v>
      </c>
      <c r="H83" s="67">
        <v>2.687</v>
      </c>
      <c r="I83" s="67">
        <v>2.827</v>
      </c>
      <c r="J83" s="67">
        <v>2.849</v>
      </c>
      <c r="K83" s="67">
        <v>2.899</v>
      </c>
      <c r="L83" s="67">
        <v>2.637</v>
      </c>
      <c r="M83" s="67">
        <v>2.371</v>
      </c>
      <c r="N83" s="67">
        <v>2.012</v>
      </c>
      <c r="O83" s="67">
        <v>1.817</v>
      </c>
      <c r="P83" s="130">
        <f t="shared" si="8"/>
        <v>28.441</v>
      </c>
      <c r="Q83" s="79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</row>
    <row r="84" ht="19.5" hidden="1" customHeight="1" spans="1:39">
      <c r="A84" s="65">
        <v>10</v>
      </c>
      <c r="B84" s="66" t="s">
        <v>641</v>
      </c>
      <c r="C84" s="159"/>
      <c r="D84" s="160">
        <v>2.015</v>
      </c>
      <c r="E84" s="67">
        <v>2.089</v>
      </c>
      <c r="F84" s="67">
        <v>2.259</v>
      </c>
      <c r="G84" s="67">
        <v>2.469</v>
      </c>
      <c r="H84" s="67">
        <v>2.707</v>
      </c>
      <c r="I84" s="67">
        <v>2.795</v>
      </c>
      <c r="J84" s="67">
        <v>2.908</v>
      </c>
      <c r="K84" s="67">
        <v>2.787</v>
      </c>
      <c r="L84" s="67">
        <v>2.729</v>
      </c>
      <c r="M84" s="67">
        <v>2.514</v>
      </c>
      <c r="N84" s="67">
        <v>2.149</v>
      </c>
      <c r="O84" s="67">
        <v>2.031</v>
      </c>
      <c r="P84" s="130">
        <f t="shared" si="8"/>
        <v>29.452</v>
      </c>
      <c r="Q84" s="79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</row>
    <row r="85" ht="19.5" customHeight="1" spans="1:39">
      <c r="A85" s="74" t="s">
        <v>19</v>
      </c>
      <c r="B85" s="35"/>
      <c r="C85" s="161"/>
      <c r="D85" s="165">
        <f t="shared" ref="D85:P85" si="16">D78+D79+D80+D81+D83</f>
        <v>8.344</v>
      </c>
      <c r="E85" s="165">
        <f t="shared" si="16"/>
        <v>7.797</v>
      </c>
      <c r="F85" s="165">
        <f t="shared" si="16"/>
        <v>7.489</v>
      </c>
      <c r="G85" s="165">
        <f t="shared" si="16"/>
        <v>8.27</v>
      </c>
      <c r="H85" s="165">
        <f t="shared" si="16"/>
        <v>8.834</v>
      </c>
      <c r="I85" s="165">
        <f t="shared" si="16"/>
        <v>9.417</v>
      </c>
      <c r="J85" s="165">
        <f t="shared" si="16"/>
        <v>9.541</v>
      </c>
      <c r="K85" s="165">
        <f t="shared" si="16"/>
        <v>9.242</v>
      </c>
      <c r="L85" s="165">
        <f t="shared" si="16"/>
        <v>9.022</v>
      </c>
      <c r="M85" s="165">
        <f t="shared" si="16"/>
        <v>9.562</v>
      </c>
      <c r="N85" s="165">
        <f t="shared" si="16"/>
        <v>8.09</v>
      </c>
      <c r="O85" s="165">
        <f t="shared" si="16"/>
        <v>8.097</v>
      </c>
      <c r="P85" s="165">
        <f t="shared" si="16"/>
        <v>103.705</v>
      </c>
      <c r="Q85" s="79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</row>
    <row r="86" ht="19.5" hidden="1" customHeight="1" spans="1:39">
      <c r="A86" s="70"/>
      <c r="B86" s="70" t="s">
        <v>6</v>
      </c>
      <c r="C86" s="70"/>
      <c r="D86" s="71">
        <f t="shared" ref="D86:P86" si="17">SUM(D75:D84)</f>
        <v>19.576</v>
      </c>
      <c r="E86" s="71">
        <f t="shared" si="17"/>
        <v>20.229</v>
      </c>
      <c r="F86" s="71">
        <f t="shared" si="17"/>
        <v>19.531</v>
      </c>
      <c r="G86" s="71">
        <f t="shared" si="17"/>
        <v>22.705</v>
      </c>
      <c r="H86" s="71">
        <f t="shared" si="17"/>
        <v>23.596</v>
      </c>
      <c r="I86" s="71">
        <f t="shared" si="17"/>
        <v>24.836</v>
      </c>
      <c r="J86" s="71">
        <f t="shared" si="17"/>
        <v>24.665</v>
      </c>
      <c r="K86" s="71">
        <f t="shared" si="17"/>
        <v>24.235</v>
      </c>
      <c r="L86" s="71">
        <f t="shared" si="17"/>
        <v>23.638</v>
      </c>
      <c r="M86" s="71">
        <f t="shared" si="17"/>
        <v>23.404</v>
      </c>
      <c r="N86" s="71">
        <f t="shared" si="17"/>
        <v>20.094</v>
      </c>
      <c r="O86" s="71">
        <f t="shared" si="17"/>
        <v>19.69</v>
      </c>
      <c r="P86" s="71">
        <f t="shared" si="17"/>
        <v>266.199</v>
      </c>
      <c r="Q86" s="80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</row>
    <row r="87" ht="9" customHeight="1" spans="1:39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103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</row>
    <row r="88" ht="20.25" customHeight="1" spans="1:39">
      <c r="A88" s="61" t="s">
        <v>943</v>
      </c>
      <c r="P88" s="61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</row>
    <row r="89" ht="7.5" customHeight="1" spans="1:39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103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</row>
    <row r="90" ht="22.5" customHeight="1" spans="1:39">
      <c r="A90" s="63" t="s">
        <v>628</v>
      </c>
      <c r="B90" s="64" t="s">
        <v>212</v>
      </c>
      <c r="C90" s="94" t="s">
        <v>941</v>
      </c>
      <c r="D90" s="63" t="s">
        <v>699</v>
      </c>
      <c r="E90" s="63" t="s">
        <v>700</v>
      </c>
      <c r="F90" s="63" t="s">
        <v>701</v>
      </c>
      <c r="G90" s="63" t="s">
        <v>702</v>
      </c>
      <c r="H90" s="63" t="s">
        <v>703</v>
      </c>
      <c r="I90" s="63" t="s">
        <v>704</v>
      </c>
      <c r="J90" s="63" t="s">
        <v>705</v>
      </c>
      <c r="K90" s="63" t="s">
        <v>706</v>
      </c>
      <c r="L90" s="63" t="s">
        <v>707</v>
      </c>
      <c r="M90" s="63" t="s">
        <v>708</v>
      </c>
      <c r="N90" s="63" t="s">
        <v>709</v>
      </c>
      <c r="O90" s="63" t="s">
        <v>710</v>
      </c>
      <c r="P90" s="63" t="s">
        <v>6</v>
      </c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</row>
    <row r="91" ht="7.5" customHeight="1" spans="1:39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103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</row>
    <row r="92" ht="19.5" hidden="1" customHeight="1" spans="1:39">
      <c r="A92" s="65">
        <v>1</v>
      </c>
      <c r="B92" s="66" t="s">
        <v>647</v>
      </c>
      <c r="C92" s="66"/>
      <c r="D92" s="67">
        <v>1.844</v>
      </c>
      <c r="E92" s="67">
        <v>1.941</v>
      </c>
      <c r="F92" s="67">
        <v>2.462</v>
      </c>
      <c r="G92" s="67"/>
      <c r="H92" s="67"/>
      <c r="I92" s="67"/>
      <c r="J92" s="67"/>
      <c r="K92" s="67"/>
      <c r="L92" s="67"/>
      <c r="M92" s="67"/>
      <c r="N92" s="67"/>
      <c r="O92" s="67"/>
      <c r="P92" s="130">
        <f t="shared" ref="P92:P96" si="18">SUM(D92:O92)</f>
        <v>6.247</v>
      </c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</row>
    <row r="93" ht="19.5" hidden="1" customHeight="1" spans="1:39">
      <c r="A93" s="65">
        <v>2</v>
      </c>
      <c r="B93" s="66" t="s">
        <v>645</v>
      </c>
      <c r="C93" s="68"/>
      <c r="D93" s="69">
        <v>1.902</v>
      </c>
      <c r="E93" s="67">
        <v>1.93</v>
      </c>
      <c r="F93" s="67">
        <v>2.995</v>
      </c>
      <c r="G93" s="67"/>
      <c r="H93" s="67"/>
      <c r="I93" s="67"/>
      <c r="J93" s="67"/>
      <c r="K93" s="67"/>
      <c r="L93" s="67"/>
      <c r="M93" s="67"/>
      <c r="N93" s="67"/>
      <c r="O93" s="67"/>
      <c r="P93" s="130">
        <f t="shared" si="18"/>
        <v>6.827</v>
      </c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</row>
    <row r="94" ht="19.5" hidden="1" customHeight="1" spans="1:39">
      <c r="A94" s="65">
        <v>3</v>
      </c>
      <c r="B94" s="66" t="s">
        <v>643</v>
      </c>
      <c r="C94" s="68"/>
      <c r="D94" s="69">
        <v>2.548</v>
      </c>
      <c r="E94" s="67">
        <v>2.621</v>
      </c>
      <c r="F94" s="67">
        <v>3.399</v>
      </c>
      <c r="G94" s="67"/>
      <c r="H94" s="67"/>
      <c r="I94" s="67"/>
      <c r="J94" s="67"/>
      <c r="K94" s="67"/>
      <c r="L94" s="67"/>
      <c r="M94" s="67"/>
      <c r="N94" s="67"/>
      <c r="O94" s="67"/>
      <c r="P94" s="130">
        <f t="shared" si="18"/>
        <v>8.568</v>
      </c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</row>
    <row r="95" ht="19.5" hidden="1" customHeight="1" spans="1:39">
      <c r="A95" s="65">
        <v>4</v>
      </c>
      <c r="B95" s="66" t="s">
        <v>639</v>
      </c>
      <c r="C95" s="68"/>
      <c r="D95" s="69">
        <v>2.612</v>
      </c>
      <c r="E95" s="67">
        <v>2.802</v>
      </c>
      <c r="F95" s="67">
        <v>4.025</v>
      </c>
      <c r="G95" s="67"/>
      <c r="H95" s="67"/>
      <c r="I95" s="67"/>
      <c r="J95" s="67"/>
      <c r="K95" s="67"/>
      <c r="L95" s="67"/>
      <c r="M95" s="67"/>
      <c r="N95" s="67"/>
      <c r="O95" s="67"/>
      <c r="P95" s="130">
        <f t="shared" si="18"/>
        <v>9.439</v>
      </c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</row>
    <row r="96" ht="19.5" hidden="1" customHeight="1" spans="1:39">
      <c r="A96" s="65">
        <v>5</v>
      </c>
      <c r="B96" s="66" t="s">
        <v>641</v>
      </c>
      <c r="C96" s="68"/>
      <c r="D96" s="69">
        <v>2.355</v>
      </c>
      <c r="E96" s="67">
        <v>2.446</v>
      </c>
      <c r="F96" s="67">
        <v>2.279</v>
      </c>
      <c r="G96" s="67"/>
      <c r="H96" s="67"/>
      <c r="I96" s="67"/>
      <c r="J96" s="67"/>
      <c r="K96" s="67"/>
      <c r="L96" s="67"/>
      <c r="M96" s="67"/>
      <c r="N96" s="67"/>
      <c r="O96" s="67"/>
      <c r="P96" s="130">
        <f t="shared" si="18"/>
        <v>7.08</v>
      </c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</row>
    <row r="97" ht="18.75" hidden="1" customHeight="1" spans="1:39">
      <c r="A97" s="74" t="s">
        <v>377</v>
      </c>
      <c r="B97" s="35"/>
      <c r="C97" s="82"/>
      <c r="D97" s="133">
        <f t="shared" ref="D97:P97" si="19">SUM(D92:D96)</f>
        <v>11.261</v>
      </c>
      <c r="E97" s="133">
        <f t="shared" si="19"/>
        <v>11.74</v>
      </c>
      <c r="F97" s="133">
        <f t="shared" si="19"/>
        <v>15.16</v>
      </c>
      <c r="G97" s="133">
        <f t="shared" si="19"/>
        <v>0</v>
      </c>
      <c r="H97" s="133">
        <f t="shared" si="19"/>
        <v>0</v>
      </c>
      <c r="I97" s="133">
        <f t="shared" si="19"/>
        <v>0</v>
      </c>
      <c r="J97" s="133">
        <f t="shared" si="19"/>
        <v>0</v>
      </c>
      <c r="K97" s="133">
        <f t="shared" si="19"/>
        <v>0</v>
      </c>
      <c r="L97" s="133">
        <f t="shared" si="19"/>
        <v>0</v>
      </c>
      <c r="M97" s="133">
        <f t="shared" si="19"/>
        <v>0</v>
      </c>
      <c r="N97" s="133">
        <f t="shared" si="19"/>
        <v>0</v>
      </c>
      <c r="O97" s="133">
        <f t="shared" si="19"/>
        <v>0</v>
      </c>
      <c r="P97" s="71">
        <f t="shared" si="19"/>
        <v>38.161</v>
      </c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</row>
    <row r="98" ht="19.5" customHeight="1" spans="1:39">
      <c r="A98" s="65">
        <v>1</v>
      </c>
      <c r="B98" s="66" t="s">
        <v>640</v>
      </c>
      <c r="C98" s="68"/>
      <c r="D98" s="69">
        <v>1.972</v>
      </c>
      <c r="E98" s="67">
        <v>2.256</v>
      </c>
      <c r="F98" s="67">
        <v>1.771</v>
      </c>
      <c r="G98" s="67">
        <v>1.899</v>
      </c>
      <c r="H98" s="67">
        <v>2.189</v>
      </c>
      <c r="I98" s="67">
        <v>2.173</v>
      </c>
      <c r="J98" s="67">
        <v>2.6</v>
      </c>
      <c r="K98" s="67">
        <v>2.24</v>
      </c>
      <c r="L98" s="67">
        <v>2.15</v>
      </c>
      <c r="M98" s="67">
        <v>1.971</v>
      </c>
      <c r="N98" s="67">
        <v>1.766</v>
      </c>
      <c r="O98" s="67">
        <v>2.01</v>
      </c>
      <c r="P98" s="130">
        <f t="shared" ref="P98:P102" si="20">SUM(D98:O98)</f>
        <v>24.997</v>
      </c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</row>
    <row r="99" ht="19.5" customHeight="1" spans="1:39">
      <c r="A99" s="65">
        <v>2</v>
      </c>
      <c r="B99" s="66" t="s">
        <v>648</v>
      </c>
      <c r="C99" s="68"/>
      <c r="D99" s="69">
        <v>1.132</v>
      </c>
      <c r="E99" s="67">
        <v>1.185</v>
      </c>
      <c r="F99" s="67">
        <v>1.196</v>
      </c>
      <c r="G99" s="67">
        <v>1.12</v>
      </c>
      <c r="H99" s="67">
        <v>1.152</v>
      </c>
      <c r="I99" s="67">
        <v>1.628</v>
      </c>
      <c r="J99" s="67">
        <v>1.963</v>
      </c>
      <c r="K99" s="67">
        <v>1.85</v>
      </c>
      <c r="L99" s="67">
        <v>1.64</v>
      </c>
      <c r="M99" s="67">
        <v>1.479</v>
      </c>
      <c r="N99" s="67">
        <v>1.295</v>
      </c>
      <c r="O99" s="67">
        <v>1.32</v>
      </c>
      <c r="P99" s="130">
        <f t="shared" si="20"/>
        <v>16.96</v>
      </c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</row>
    <row r="100" ht="19.5" customHeight="1" spans="1:39">
      <c r="A100" s="65">
        <v>3</v>
      </c>
      <c r="B100" s="66" t="s">
        <v>644</v>
      </c>
      <c r="C100" s="68"/>
      <c r="D100" s="69">
        <v>0.875</v>
      </c>
      <c r="E100" s="67">
        <v>1.474</v>
      </c>
      <c r="F100" s="67">
        <v>1.043</v>
      </c>
      <c r="G100" s="67">
        <v>1.409</v>
      </c>
      <c r="H100" s="67">
        <v>1.439</v>
      </c>
      <c r="I100" s="67">
        <v>0.87</v>
      </c>
      <c r="J100" s="67">
        <v>1.091</v>
      </c>
      <c r="K100" s="67">
        <v>1.08</v>
      </c>
      <c r="L100" s="67">
        <v>1.05</v>
      </c>
      <c r="M100" s="67">
        <v>1.171</v>
      </c>
      <c r="N100" s="67">
        <v>0.74</v>
      </c>
      <c r="O100" s="67">
        <v>1.04</v>
      </c>
      <c r="P100" s="130">
        <f t="shared" si="20"/>
        <v>13.282</v>
      </c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</row>
    <row r="101" ht="19.5" customHeight="1" spans="1:39">
      <c r="A101" s="65">
        <v>4</v>
      </c>
      <c r="B101" s="66" t="s">
        <v>646</v>
      </c>
      <c r="C101" s="68"/>
      <c r="D101" s="69">
        <v>2.436</v>
      </c>
      <c r="E101" s="67">
        <v>2.336</v>
      </c>
      <c r="F101" s="67">
        <v>1.867</v>
      </c>
      <c r="G101" s="67">
        <v>1.938</v>
      </c>
      <c r="H101" s="67">
        <v>2.862</v>
      </c>
      <c r="I101" s="67">
        <v>3.778</v>
      </c>
      <c r="J101" s="67">
        <v>3.868</v>
      </c>
      <c r="K101" s="67">
        <v>3.21</v>
      </c>
      <c r="L101" s="67">
        <v>2.89</v>
      </c>
      <c r="M101" s="67">
        <v>2.568</v>
      </c>
      <c r="N101" s="67">
        <v>2.324</v>
      </c>
      <c r="O101" s="67">
        <v>2.42</v>
      </c>
      <c r="P101" s="130">
        <f t="shared" si="20"/>
        <v>32.497</v>
      </c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</row>
    <row r="102" ht="19.5" customHeight="1" spans="1:39">
      <c r="A102" s="65">
        <v>5</v>
      </c>
      <c r="B102" s="66" t="s">
        <v>642</v>
      </c>
      <c r="C102" s="68"/>
      <c r="D102" s="69">
        <v>1.751</v>
      </c>
      <c r="E102" s="67">
        <v>2.01</v>
      </c>
      <c r="F102" s="67">
        <v>2.986</v>
      </c>
      <c r="G102" s="67">
        <v>3.714</v>
      </c>
      <c r="H102" s="67">
        <v>3.568</v>
      </c>
      <c r="I102" s="67">
        <v>3.927</v>
      </c>
      <c r="J102" s="67">
        <v>3.818</v>
      </c>
      <c r="K102" s="67">
        <v>4.28</v>
      </c>
      <c r="L102" s="67">
        <v>3.65</v>
      </c>
      <c r="M102" s="67">
        <v>3.156</v>
      </c>
      <c r="N102" s="67">
        <v>2.612</v>
      </c>
      <c r="O102" s="67">
        <v>2.51</v>
      </c>
      <c r="P102" s="130">
        <f t="shared" si="20"/>
        <v>37.982</v>
      </c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</row>
    <row r="103" ht="21" customHeight="1" spans="1:39">
      <c r="A103" s="74" t="s">
        <v>19</v>
      </c>
      <c r="B103" s="35"/>
      <c r="C103" s="82"/>
      <c r="D103" s="133">
        <f t="shared" ref="D103:P103" si="21">D98+D99+D100+D101+D102</f>
        <v>8.166</v>
      </c>
      <c r="E103" s="133">
        <f t="shared" si="21"/>
        <v>9.261</v>
      </c>
      <c r="F103" s="133">
        <f t="shared" si="21"/>
        <v>8.863</v>
      </c>
      <c r="G103" s="133">
        <f t="shared" si="21"/>
        <v>10.08</v>
      </c>
      <c r="H103" s="133">
        <f t="shared" si="21"/>
        <v>11.21</v>
      </c>
      <c r="I103" s="133">
        <f t="shared" si="21"/>
        <v>12.376</v>
      </c>
      <c r="J103" s="133">
        <f t="shared" si="21"/>
        <v>13.34</v>
      </c>
      <c r="K103" s="133">
        <f t="shared" si="21"/>
        <v>12.66</v>
      </c>
      <c r="L103" s="133">
        <f t="shared" si="21"/>
        <v>11.38</v>
      </c>
      <c r="M103" s="133">
        <f t="shared" si="21"/>
        <v>10.345</v>
      </c>
      <c r="N103" s="133">
        <f t="shared" si="21"/>
        <v>8.737</v>
      </c>
      <c r="O103" s="133">
        <f t="shared" si="21"/>
        <v>9.3</v>
      </c>
      <c r="P103" s="133">
        <f t="shared" si="21"/>
        <v>125.718</v>
      </c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</row>
    <row r="104" ht="18.75" hidden="1" customHeight="1" spans="1:39">
      <c r="A104" s="74" t="s">
        <v>6</v>
      </c>
      <c r="B104" s="35"/>
      <c r="C104" s="75"/>
      <c r="D104" s="71">
        <f t="shared" ref="D104:P104" si="22">D97+D103</f>
        <v>19.427</v>
      </c>
      <c r="E104" s="71">
        <f t="shared" si="22"/>
        <v>21.001</v>
      </c>
      <c r="F104" s="71">
        <f t="shared" si="22"/>
        <v>24.023</v>
      </c>
      <c r="G104" s="71">
        <f t="shared" si="22"/>
        <v>10.08</v>
      </c>
      <c r="H104" s="71">
        <f t="shared" si="22"/>
        <v>11.21</v>
      </c>
      <c r="I104" s="71">
        <f t="shared" si="22"/>
        <v>12.376</v>
      </c>
      <c r="J104" s="71">
        <f t="shared" si="22"/>
        <v>13.34</v>
      </c>
      <c r="K104" s="71">
        <f t="shared" si="22"/>
        <v>12.66</v>
      </c>
      <c r="L104" s="71">
        <f t="shared" si="22"/>
        <v>11.38</v>
      </c>
      <c r="M104" s="71">
        <f t="shared" si="22"/>
        <v>10.345</v>
      </c>
      <c r="N104" s="71">
        <f t="shared" si="22"/>
        <v>8.737</v>
      </c>
      <c r="O104" s="71">
        <f t="shared" si="22"/>
        <v>9.3</v>
      </c>
      <c r="P104" s="71">
        <f t="shared" si="22"/>
        <v>163.879</v>
      </c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</row>
    <row r="105" ht="12" customHeight="1" spans="1:39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103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</row>
    <row r="106" ht="20.25" customHeight="1" spans="1:39">
      <c r="A106" s="61" t="s">
        <v>944</v>
      </c>
      <c r="P106" s="61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</row>
    <row r="107" ht="7.5" customHeight="1" spans="1:39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103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</row>
    <row r="108" ht="22.5" customHeight="1" spans="1:39">
      <c r="A108" s="63" t="s">
        <v>628</v>
      </c>
      <c r="B108" s="64" t="s">
        <v>212</v>
      </c>
      <c r="C108" s="94" t="s">
        <v>941</v>
      </c>
      <c r="D108" s="63" t="s">
        <v>826</v>
      </c>
      <c r="E108" s="63" t="s">
        <v>827</v>
      </c>
      <c r="F108" s="63" t="s">
        <v>828</v>
      </c>
      <c r="G108" s="63" t="s">
        <v>829</v>
      </c>
      <c r="H108" s="63" t="s">
        <v>945</v>
      </c>
      <c r="I108" s="63" t="s">
        <v>831</v>
      </c>
      <c r="J108" s="63" t="s">
        <v>832</v>
      </c>
      <c r="K108" s="63" t="s">
        <v>833</v>
      </c>
      <c r="L108" s="63" t="s">
        <v>834</v>
      </c>
      <c r="M108" s="63" t="s">
        <v>835</v>
      </c>
      <c r="N108" s="63" t="s">
        <v>836</v>
      </c>
      <c r="O108" s="63" t="s">
        <v>946</v>
      </c>
      <c r="P108" s="63" t="s">
        <v>6</v>
      </c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</row>
    <row r="109" ht="7.5" customHeight="1" spans="1:39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103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</row>
    <row r="110" ht="19.5" hidden="1" customHeight="1" spans="1:39">
      <c r="A110" s="65">
        <v>1</v>
      </c>
      <c r="B110" s="66" t="s">
        <v>647</v>
      </c>
      <c r="C110" s="66"/>
      <c r="D110" s="67">
        <v>1.844</v>
      </c>
      <c r="E110" s="67">
        <v>1.941</v>
      </c>
      <c r="F110" s="67">
        <v>2.462</v>
      </c>
      <c r="G110" s="67"/>
      <c r="H110" s="67"/>
      <c r="I110" s="67"/>
      <c r="J110" s="67"/>
      <c r="K110" s="67"/>
      <c r="L110" s="67"/>
      <c r="M110" s="67"/>
      <c r="N110" s="67"/>
      <c r="O110" s="67"/>
      <c r="P110" s="130">
        <f t="shared" ref="P110:P114" si="23">SUM(D110:O110)</f>
        <v>6.247</v>
      </c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</row>
    <row r="111" ht="19.5" hidden="1" customHeight="1" spans="1:39">
      <c r="A111" s="65">
        <v>2</v>
      </c>
      <c r="B111" s="66" t="s">
        <v>645</v>
      </c>
      <c r="C111" s="68"/>
      <c r="D111" s="69">
        <v>1.902</v>
      </c>
      <c r="E111" s="67">
        <v>1.93</v>
      </c>
      <c r="F111" s="67">
        <v>2.995</v>
      </c>
      <c r="G111" s="67"/>
      <c r="H111" s="67"/>
      <c r="I111" s="67"/>
      <c r="J111" s="67"/>
      <c r="K111" s="67"/>
      <c r="L111" s="67"/>
      <c r="M111" s="67"/>
      <c r="N111" s="67"/>
      <c r="O111" s="67"/>
      <c r="P111" s="130">
        <f t="shared" si="23"/>
        <v>6.827</v>
      </c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</row>
    <row r="112" ht="19.5" hidden="1" customHeight="1" spans="1:39">
      <c r="A112" s="65">
        <v>3</v>
      </c>
      <c r="B112" s="66" t="s">
        <v>643</v>
      </c>
      <c r="C112" s="68"/>
      <c r="D112" s="69">
        <v>2.548</v>
      </c>
      <c r="E112" s="67">
        <v>2.621</v>
      </c>
      <c r="F112" s="67">
        <v>3.399</v>
      </c>
      <c r="G112" s="67"/>
      <c r="H112" s="67"/>
      <c r="I112" s="67"/>
      <c r="J112" s="67"/>
      <c r="K112" s="67"/>
      <c r="L112" s="67"/>
      <c r="M112" s="67"/>
      <c r="N112" s="67"/>
      <c r="O112" s="67"/>
      <c r="P112" s="130">
        <f t="shared" si="23"/>
        <v>8.568</v>
      </c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</row>
    <row r="113" ht="19.5" hidden="1" customHeight="1" spans="1:39">
      <c r="A113" s="65">
        <v>4</v>
      </c>
      <c r="B113" s="66" t="s">
        <v>639</v>
      </c>
      <c r="C113" s="68"/>
      <c r="D113" s="69">
        <v>2.612</v>
      </c>
      <c r="E113" s="67">
        <v>2.802</v>
      </c>
      <c r="F113" s="67">
        <v>4.025</v>
      </c>
      <c r="G113" s="67"/>
      <c r="H113" s="67"/>
      <c r="I113" s="67"/>
      <c r="J113" s="67"/>
      <c r="K113" s="67"/>
      <c r="L113" s="67"/>
      <c r="M113" s="67"/>
      <c r="N113" s="67"/>
      <c r="O113" s="67"/>
      <c r="P113" s="130">
        <f t="shared" si="23"/>
        <v>9.439</v>
      </c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</row>
    <row r="114" ht="19.5" hidden="1" customHeight="1" spans="1:39">
      <c r="A114" s="65">
        <v>5</v>
      </c>
      <c r="B114" s="66" t="s">
        <v>641</v>
      </c>
      <c r="C114" s="68"/>
      <c r="D114" s="69">
        <v>2.355</v>
      </c>
      <c r="E114" s="67">
        <v>2.446</v>
      </c>
      <c r="F114" s="67">
        <v>2.279</v>
      </c>
      <c r="G114" s="67"/>
      <c r="H114" s="67"/>
      <c r="I114" s="67"/>
      <c r="J114" s="67"/>
      <c r="K114" s="67"/>
      <c r="L114" s="67"/>
      <c r="M114" s="67"/>
      <c r="N114" s="67"/>
      <c r="O114" s="67"/>
      <c r="P114" s="130">
        <f t="shared" si="23"/>
        <v>7.08</v>
      </c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</row>
    <row r="115" ht="18.75" hidden="1" customHeight="1" spans="1:39">
      <c r="A115" s="74" t="s">
        <v>377</v>
      </c>
      <c r="B115" s="35"/>
      <c r="C115" s="82"/>
      <c r="D115" s="133">
        <f t="shared" ref="D115:P115" si="24">SUM(D110:D114)</f>
        <v>11.261</v>
      </c>
      <c r="E115" s="133">
        <f t="shared" si="24"/>
        <v>11.74</v>
      </c>
      <c r="F115" s="133">
        <f t="shared" si="24"/>
        <v>15.16</v>
      </c>
      <c r="G115" s="133">
        <f t="shared" si="24"/>
        <v>0</v>
      </c>
      <c r="H115" s="133">
        <f t="shared" si="24"/>
        <v>0</v>
      </c>
      <c r="I115" s="133">
        <f t="shared" si="24"/>
        <v>0</v>
      </c>
      <c r="J115" s="133">
        <f t="shared" si="24"/>
        <v>0</v>
      </c>
      <c r="K115" s="133">
        <f t="shared" si="24"/>
        <v>0</v>
      </c>
      <c r="L115" s="133">
        <f t="shared" si="24"/>
        <v>0</v>
      </c>
      <c r="M115" s="133">
        <f t="shared" si="24"/>
        <v>0</v>
      </c>
      <c r="N115" s="133">
        <f t="shared" si="24"/>
        <v>0</v>
      </c>
      <c r="O115" s="133">
        <f t="shared" si="24"/>
        <v>0</v>
      </c>
      <c r="P115" s="71">
        <f t="shared" si="24"/>
        <v>38.161</v>
      </c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</row>
    <row r="116" ht="19.5" customHeight="1" spans="1:39">
      <c r="A116" s="65">
        <v>1</v>
      </c>
      <c r="B116" s="66" t="s">
        <v>640</v>
      </c>
      <c r="C116" s="134">
        <v>2.96150753819092</v>
      </c>
      <c r="D116" s="67">
        <v>2.08834574</v>
      </c>
      <c r="E116" s="67">
        <v>2.1</v>
      </c>
      <c r="F116" s="67">
        <v>1.886</v>
      </c>
      <c r="G116" s="67">
        <v>2.051</v>
      </c>
      <c r="H116" s="67">
        <v>2.131</v>
      </c>
      <c r="I116" s="67">
        <v>2.33</v>
      </c>
      <c r="J116" s="67">
        <v>2.32</v>
      </c>
      <c r="K116" s="67">
        <v>2.37</v>
      </c>
      <c r="L116" s="67">
        <v>2.416</v>
      </c>
      <c r="M116" s="67">
        <v>1.992</v>
      </c>
      <c r="N116" s="67">
        <v>1.89241081</v>
      </c>
      <c r="O116" s="67">
        <v>1.947</v>
      </c>
      <c r="P116" s="130">
        <f t="shared" ref="P116:P120" si="25">SUM(D116:O116)</f>
        <v>25.52375655</v>
      </c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</row>
    <row r="117" ht="19.5" customHeight="1" spans="1:39">
      <c r="A117" s="65">
        <v>2</v>
      </c>
      <c r="B117" s="66" t="s">
        <v>648</v>
      </c>
      <c r="C117" s="134">
        <v>1.73790638851995</v>
      </c>
      <c r="D117" s="67">
        <v>1.19611307</v>
      </c>
      <c r="E117" s="67">
        <v>1.154</v>
      </c>
      <c r="F117" s="67">
        <v>1.336</v>
      </c>
      <c r="G117" s="67">
        <v>1.666</v>
      </c>
      <c r="H117" s="67">
        <v>1.731</v>
      </c>
      <c r="I117" s="67">
        <v>1.827</v>
      </c>
      <c r="J117" s="67">
        <v>1.868</v>
      </c>
      <c r="K117" s="67">
        <v>1.896</v>
      </c>
      <c r="L117" s="67">
        <v>1.769</v>
      </c>
      <c r="M117" s="67">
        <v>1.59</v>
      </c>
      <c r="N117" s="67">
        <v>1.4417022</v>
      </c>
      <c r="O117" s="67">
        <v>1.267</v>
      </c>
      <c r="P117" s="130">
        <f t="shared" si="25"/>
        <v>18.74181527</v>
      </c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</row>
    <row r="118" ht="19.5" customHeight="1" spans="1:39">
      <c r="A118" s="65">
        <v>3</v>
      </c>
      <c r="B118" s="66" t="s">
        <v>644</v>
      </c>
      <c r="C118" s="134">
        <v>1.2693948784254</v>
      </c>
      <c r="D118" s="67">
        <v>0.86120765</v>
      </c>
      <c r="E118" s="67">
        <v>1.245</v>
      </c>
      <c r="F118" s="67">
        <v>0.9</v>
      </c>
      <c r="G118" s="67">
        <v>0.996</v>
      </c>
      <c r="H118" s="67">
        <v>0.937</v>
      </c>
      <c r="I118" s="67">
        <v>1.008</v>
      </c>
      <c r="J118" s="67">
        <v>1.039</v>
      </c>
      <c r="K118" s="67">
        <v>1.05</v>
      </c>
      <c r="L118" s="67">
        <v>1.236</v>
      </c>
      <c r="M118" s="67">
        <v>1.276</v>
      </c>
      <c r="N118" s="67">
        <v>1.12029687</v>
      </c>
      <c r="O118" s="67">
        <v>0.975</v>
      </c>
      <c r="P118" s="130">
        <f t="shared" si="25"/>
        <v>12.64350452</v>
      </c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</row>
    <row r="119" ht="19.5" customHeight="1" spans="1:39">
      <c r="A119" s="65">
        <v>4</v>
      </c>
      <c r="B119" s="66" t="s">
        <v>646</v>
      </c>
      <c r="C119" s="134">
        <v>3.09437501052132</v>
      </c>
      <c r="D119" s="67">
        <v>2.358</v>
      </c>
      <c r="E119" s="67">
        <v>2.47</v>
      </c>
      <c r="F119" s="67">
        <v>2.418</v>
      </c>
      <c r="G119" s="67">
        <v>2.412</v>
      </c>
      <c r="H119" s="67">
        <v>2.413</v>
      </c>
      <c r="I119" s="67">
        <v>2.545</v>
      </c>
      <c r="J119" s="67">
        <v>2.664</v>
      </c>
      <c r="K119" s="67">
        <v>2.94</v>
      </c>
      <c r="L119" s="67">
        <v>2.726</v>
      </c>
      <c r="M119" s="67">
        <v>2.489</v>
      </c>
      <c r="N119" s="67">
        <v>2.33222047</v>
      </c>
      <c r="O119" s="67">
        <v>2.223</v>
      </c>
      <c r="P119" s="130">
        <f t="shared" si="25"/>
        <v>29.99022047</v>
      </c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</row>
    <row r="120" ht="19.5" customHeight="1" spans="1:39">
      <c r="A120" s="65">
        <v>5</v>
      </c>
      <c r="B120" s="66" t="s">
        <v>642</v>
      </c>
      <c r="C120" s="134">
        <v>3.56791282079413</v>
      </c>
      <c r="D120" s="67">
        <v>2.4797317</v>
      </c>
      <c r="E120" s="67">
        <v>3.2</v>
      </c>
      <c r="F120" s="67">
        <v>3.022</v>
      </c>
      <c r="G120" s="67">
        <v>3.762</v>
      </c>
      <c r="H120" s="67">
        <v>4.063</v>
      </c>
      <c r="I120" s="67">
        <v>4.197</v>
      </c>
      <c r="J120" s="67">
        <v>4.252</v>
      </c>
      <c r="K120" s="67">
        <v>3.866</v>
      </c>
      <c r="L120" s="67">
        <v>3.964</v>
      </c>
      <c r="M120" s="67">
        <v>3.824</v>
      </c>
      <c r="N120" s="67">
        <v>3.31344099</v>
      </c>
      <c r="O120" s="67">
        <v>3.071</v>
      </c>
      <c r="P120" s="130">
        <f t="shared" si="25"/>
        <v>43.01417269</v>
      </c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</row>
    <row r="121" ht="21" customHeight="1" spans="1:39">
      <c r="A121" s="74" t="s">
        <v>19</v>
      </c>
      <c r="B121" s="35"/>
      <c r="C121" s="133">
        <f t="shared" ref="C121:P121" si="26">C116+C117+C118+C119+C120</f>
        <v>12.6310966364517</v>
      </c>
      <c r="D121" s="133">
        <f t="shared" si="26"/>
        <v>8.98339816</v>
      </c>
      <c r="E121" s="133">
        <f t="shared" si="26"/>
        <v>10.169</v>
      </c>
      <c r="F121" s="133">
        <f t="shared" si="26"/>
        <v>9.562</v>
      </c>
      <c r="G121" s="133">
        <f t="shared" si="26"/>
        <v>10.887</v>
      </c>
      <c r="H121" s="133">
        <f t="shared" si="26"/>
        <v>11.275</v>
      </c>
      <c r="I121" s="133">
        <f t="shared" si="26"/>
        <v>11.907</v>
      </c>
      <c r="J121" s="133">
        <f t="shared" si="26"/>
        <v>12.143</v>
      </c>
      <c r="K121" s="133">
        <f t="shared" si="26"/>
        <v>12.122</v>
      </c>
      <c r="L121" s="133">
        <f t="shared" si="26"/>
        <v>12.111</v>
      </c>
      <c r="M121" s="133">
        <f t="shared" si="26"/>
        <v>11.171</v>
      </c>
      <c r="N121" s="133">
        <f t="shared" si="26"/>
        <v>10.10007134</v>
      </c>
      <c r="O121" s="133">
        <f t="shared" si="26"/>
        <v>9.483</v>
      </c>
      <c r="P121" s="133">
        <f t="shared" si="26"/>
        <v>129.9134695</v>
      </c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</row>
    <row r="122" ht="12" customHeight="1" spans="1:39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103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</row>
    <row r="123" ht="12" customHeight="1" spans="1:39">
      <c r="A123" s="62"/>
      <c r="B123" s="62"/>
      <c r="C123" s="62"/>
      <c r="D123" s="79">
        <f t="shared" ref="D123:O123" si="27">D121-D103</f>
        <v>0.81739816</v>
      </c>
      <c r="E123" s="79">
        <f t="shared" si="27"/>
        <v>0.908000000000001</v>
      </c>
      <c r="F123" s="79">
        <f t="shared" si="27"/>
        <v>0.699</v>
      </c>
      <c r="G123" s="79">
        <f t="shared" si="27"/>
        <v>0.807</v>
      </c>
      <c r="H123" s="79">
        <f t="shared" si="27"/>
        <v>0.0649999999999977</v>
      </c>
      <c r="I123" s="79">
        <f t="shared" si="27"/>
        <v>-0.468999999999999</v>
      </c>
      <c r="J123" s="79">
        <f t="shared" si="27"/>
        <v>-1.197</v>
      </c>
      <c r="K123" s="79">
        <f t="shared" si="27"/>
        <v>-0.538</v>
      </c>
      <c r="L123" s="79">
        <f t="shared" si="27"/>
        <v>0.730999999999998</v>
      </c>
      <c r="M123" s="79">
        <f t="shared" si="27"/>
        <v>0.825999999999999</v>
      </c>
      <c r="N123" s="79">
        <f t="shared" si="27"/>
        <v>1.36307134</v>
      </c>
      <c r="O123" s="79">
        <f t="shared" si="27"/>
        <v>0.183</v>
      </c>
      <c r="P123" s="103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</row>
    <row r="124" ht="12" customHeight="1" spans="1:39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103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</row>
    <row r="125" ht="12" customHeight="1" spans="1:39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103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</row>
    <row r="126" ht="20.25" customHeight="1" spans="1:39">
      <c r="A126" s="61" t="s">
        <v>947</v>
      </c>
      <c r="P126" s="61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</row>
    <row r="127" ht="7.5" customHeight="1" spans="1:39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103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</row>
    <row r="128" ht="49.5" customHeight="1" spans="1:39">
      <c r="A128" s="63" t="s">
        <v>628</v>
      </c>
      <c r="B128" s="64" t="s">
        <v>212</v>
      </c>
      <c r="C128" s="94" t="s">
        <v>941</v>
      </c>
      <c r="D128" s="63" t="s">
        <v>840</v>
      </c>
      <c r="E128" s="63" t="s">
        <v>841</v>
      </c>
      <c r="F128" s="63" t="s">
        <v>842</v>
      </c>
      <c r="G128" s="63" t="s">
        <v>843</v>
      </c>
      <c r="H128" s="63" t="s">
        <v>948</v>
      </c>
      <c r="I128" s="63" t="s">
        <v>845</v>
      </c>
      <c r="J128" s="63" t="s">
        <v>846</v>
      </c>
      <c r="K128" s="63" t="s">
        <v>847</v>
      </c>
      <c r="L128" s="63" t="s">
        <v>848</v>
      </c>
      <c r="M128" s="63" t="s">
        <v>849</v>
      </c>
      <c r="N128" s="63" t="s">
        <v>850</v>
      </c>
      <c r="O128" s="63" t="s">
        <v>949</v>
      </c>
      <c r="P128" s="63" t="s">
        <v>6</v>
      </c>
      <c r="Q128" s="142" t="s">
        <v>851</v>
      </c>
      <c r="R128" s="149" t="s">
        <v>852</v>
      </c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</row>
    <row r="129" ht="7.5" customHeight="1" spans="1:39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103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</row>
    <row r="130" ht="19.5" hidden="1" customHeight="1" spans="1:39">
      <c r="A130" s="65">
        <v>1</v>
      </c>
      <c r="B130" s="66" t="s">
        <v>647</v>
      </c>
      <c r="C130" s="66"/>
      <c r="D130" s="67">
        <v>1.844</v>
      </c>
      <c r="E130" s="67">
        <v>1.941</v>
      </c>
      <c r="F130" s="67">
        <v>2.462</v>
      </c>
      <c r="G130" s="67"/>
      <c r="H130" s="67"/>
      <c r="I130" s="67"/>
      <c r="J130" s="67"/>
      <c r="K130" s="67"/>
      <c r="L130" s="67"/>
      <c r="M130" s="67"/>
      <c r="N130" s="67"/>
      <c r="O130" s="67"/>
      <c r="P130" s="130">
        <f t="shared" ref="P130:P134" si="28">SUM(D130:O130)</f>
        <v>6.247</v>
      </c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</row>
    <row r="131" ht="19.5" hidden="1" customHeight="1" spans="1:39">
      <c r="A131" s="65">
        <v>2</v>
      </c>
      <c r="B131" s="66" t="s">
        <v>645</v>
      </c>
      <c r="C131" s="68"/>
      <c r="D131" s="69">
        <v>1.902</v>
      </c>
      <c r="E131" s="67">
        <v>1.93</v>
      </c>
      <c r="F131" s="67">
        <v>2.995</v>
      </c>
      <c r="G131" s="67"/>
      <c r="H131" s="67"/>
      <c r="I131" s="67"/>
      <c r="J131" s="67"/>
      <c r="K131" s="67"/>
      <c r="L131" s="67"/>
      <c r="M131" s="67"/>
      <c r="N131" s="67"/>
      <c r="O131" s="67"/>
      <c r="P131" s="130">
        <f t="shared" si="28"/>
        <v>6.827</v>
      </c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</row>
    <row r="132" ht="19.5" hidden="1" customHeight="1" spans="1:39">
      <c r="A132" s="65">
        <v>3</v>
      </c>
      <c r="B132" s="66" t="s">
        <v>643</v>
      </c>
      <c r="C132" s="68"/>
      <c r="D132" s="69">
        <v>2.548</v>
      </c>
      <c r="E132" s="67">
        <v>2.621</v>
      </c>
      <c r="F132" s="67">
        <v>3.399</v>
      </c>
      <c r="G132" s="67"/>
      <c r="H132" s="67"/>
      <c r="I132" s="67"/>
      <c r="J132" s="67"/>
      <c r="K132" s="67"/>
      <c r="L132" s="67"/>
      <c r="M132" s="67"/>
      <c r="N132" s="67"/>
      <c r="O132" s="67"/>
      <c r="P132" s="130">
        <f t="shared" si="28"/>
        <v>8.568</v>
      </c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</row>
    <row r="133" ht="19.5" hidden="1" customHeight="1" spans="1:39">
      <c r="A133" s="65">
        <v>4</v>
      </c>
      <c r="B133" s="66" t="s">
        <v>639</v>
      </c>
      <c r="C133" s="68"/>
      <c r="D133" s="69">
        <v>2.612</v>
      </c>
      <c r="E133" s="67">
        <v>2.802</v>
      </c>
      <c r="F133" s="67">
        <v>4.025</v>
      </c>
      <c r="G133" s="67"/>
      <c r="H133" s="67"/>
      <c r="I133" s="67"/>
      <c r="J133" s="67"/>
      <c r="K133" s="67"/>
      <c r="L133" s="67"/>
      <c r="M133" s="67"/>
      <c r="N133" s="67"/>
      <c r="O133" s="67"/>
      <c r="P133" s="130">
        <f t="shared" si="28"/>
        <v>9.439</v>
      </c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</row>
    <row r="134" ht="19.5" hidden="1" customHeight="1" spans="1:39">
      <c r="A134" s="65">
        <v>5</v>
      </c>
      <c r="B134" s="66" t="s">
        <v>641</v>
      </c>
      <c r="C134" s="68"/>
      <c r="D134" s="69">
        <v>2.355</v>
      </c>
      <c r="E134" s="67">
        <v>2.446</v>
      </c>
      <c r="F134" s="67">
        <v>2.279</v>
      </c>
      <c r="G134" s="67"/>
      <c r="H134" s="67"/>
      <c r="I134" s="67"/>
      <c r="J134" s="67"/>
      <c r="K134" s="67"/>
      <c r="L134" s="67"/>
      <c r="M134" s="67"/>
      <c r="N134" s="67"/>
      <c r="O134" s="67"/>
      <c r="P134" s="130">
        <f t="shared" si="28"/>
        <v>7.08</v>
      </c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</row>
    <row r="135" ht="18.75" hidden="1" customHeight="1" spans="1:39">
      <c r="A135" s="74" t="s">
        <v>377</v>
      </c>
      <c r="B135" s="35"/>
      <c r="C135" s="82"/>
      <c r="D135" s="133">
        <f t="shared" ref="D135:P135" si="29">SUM(D130:D134)</f>
        <v>11.261</v>
      </c>
      <c r="E135" s="133">
        <f t="shared" si="29"/>
        <v>11.74</v>
      </c>
      <c r="F135" s="133">
        <f t="shared" si="29"/>
        <v>15.16</v>
      </c>
      <c r="G135" s="133">
        <f t="shared" si="29"/>
        <v>0</v>
      </c>
      <c r="H135" s="133">
        <f t="shared" si="29"/>
        <v>0</v>
      </c>
      <c r="I135" s="133">
        <f t="shared" si="29"/>
        <v>0</v>
      </c>
      <c r="J135" s="133">
        <f t="shared" si="29"/>
        <v>0</v>
      </c>
      <c r="K135" s="133">
        <f t="shared" si="29"/>
        <v>0</v>
      </c>
      <c r="L135" s="133">
        <f t="shared" si="29"/>
        <v>0</v>
      </c>
      <c r="M135" s="133">
        <f t="shared" si="29"/>
        <v>0</v>
      </c>
      <c r="N135" s="133">
        <f t="shared" si="29"/>
        <v>0</v>
      </c>
      <c r="O135" s="133">
        <f t="shared" si="29"/>
        <v>0</v>
      </c>
      <c r="P135" s="71">
        <f t="shared" si="29"/>
        <v>38.161</v>
      </c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</row>
    <row r="136" ht="19.5" customHeight="1" spans="1:39">
      <c r="A136" s="65">
        <v>1</v>
      </c>
      <c r="B136" s="66" t="s">
        <v>640</v>
      </c>
      <c r="C136" s="134">
        <v>2.56333333333333</v>
      </c>
      <c r="D136" s="67">
        <v>1.937</v>
      </c>
      <c r="E136" s="67">
        <v>2.4230988</v>
      </c>
      <c r="F136" s="67">
        <v>2.46127659</v>
      </c>
      <c r="G136" s="67">
        <v>2.303</v>
      </c>
      <c r="H136" s="67">
        <v>2.422</v>
      </c>
      <c r="I136" s="67">
        <v>2.512</v>
      </c>
      <c r="J136" s="67">
        <v>2.676</v>
      </c>
      <c r="K136" s="67">
        <v>2.78601113</v>
      </c>
      <c r="L136" s="67">
        <v>2.627</v>
      </c>
      <c r="M136" s="67">
        <v>2.415</v>
      </c>
      <c r="N136" s="67">
        <v>2.129</v>
      </c>
      <c r="O136" s="67">
        <v>2.189</v>
      </c>
      <c r="P136" s="130">
        <f t="shared" ref="P136:P140" si="30">SUM(D136:O136)</f>
        <v>28.88038652</v>
      </c>
      <c r="Q136" s="79">
        <f t="shared" ref="Q136:Q141" si="31">N136-N116</f>
        <v>0.23658919</v>
      </c>
      <c r="R136" s="79">
        <f t="shared" ref="R136:R141" si="32">N136-M136</f>
        <v>-0.286</v>
      </c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</row>
    <row r="137" ht="19.5" customHeight="1" spans="1:39">
      <c r="A137" s="65">
        <v>2</v>
      </c>
      <c r="B137" s="66" t="s">
        <v>648</v>
      </c>
      <c r="C137" s="134">
        <v>1.84016666666667</v>
      </c>
      <c r="D137" s="67">
        <v>1.231</v>
      </c>
      <c r="E137" s="67">
        <v>1.37824113</v>
      </c>
      <c r="F137" s="67">
        <v>1.54129444</v>
      </c>
      <c r="G137" s="67">
        <v>1.793</v>
      </c>
      <c r="H137" s="67">
        <v>1.926</v>
      </c>
      <c r="I137" s="67">
        <v>1.979</v>
      </c>
      <c r="J137" s="67">
        <v>2.037</v>
      </c>
      <c r="K137" s="67">
        <v>2.04909513</v>
      </c>
      <c r="L137" s="67">
        <v>1.953</v>
      </c>
      <c r="M137" s="67">
        <v>1.721</v>
      </c>
      <c r="N137" s="67">
        <v>1.557</v>
      </c>
      <c r="O137" s="67">
        <v>1.36</v>
      </c>
      <c r="P137" s="130">
        <f t="shared" si="30"/>
        <v>20.5256307</v>
      </c>
      <c r="Q137" s="79">
        <f t="shared" si="31"/>
        <v>0.1152978</v>
      </c>
      <c r="R137" s="79">
        <f t="shared" si="32"/>
        <v>-0.164</v>
      </c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</row>
    <row r="138" ht="19.5" customHeight="1" spans="1:39">
      <c r="A138" s="65">
        <v>3</v>
      </c>
      <c r="B138" s="66" t="s">
        <v>644</v>
      </c>
      <c r="C138" s="134">
        <v>1.27908333333333</v>
      </c>
      <c r="D138" s="67">
        <v>1.042</v>
      </c>
      <c r="E138" s="67">
        <v>1.25950933</v>
      </c>
      <c r="F138" s="67">
        <v>1.92837823</v>
      </c>
      <c r="G138" s="67">
        <v>1.193</v>
      </c>
      <c r="H138" s="67">
        <v>1.15092896</v>
      </c>
      <c r="I138" s="67">
        <v>1.135</v>
      </c>
      <c r="J138" s="67">
        <v>1.226</v>
      </c>
      <c r="K138" s="67">
        <v>1.22109527</v>
      </c>
      <c r="L138" s="67">
        <v>1.1573</v>
      </c>
      <c r="M138" s="67">
        <v>1.07</v>
      </c>
      <c r="N138" s="67">
        <v>0.983</v>
      </c>
      <c r="O138" s="67">
        <v>1.11</v>
      </c>
      <c r="P138" s="130">
        <f t="shared" si="30"/>
        <v>14.47621179</v>
      </c>
      <c r="Q138" s="79">
        <f t="shared" si="31"/>
        <v>-0.13729687</v>
      </c>
      <c r="R138" s="79">
        <f t="shared" si="32"/>
        <v>-0.0870000000000001</v>
      </c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</row>
    <row r="139" ht="19.5" customHeight="1" spans="1:39">
      <c r="A139" s="65">
        <v>4</v>
      </c>
      <c r="B139" s="66" t="s">
        <v>646</v>
      </c>
      <c r="C139" s="134">
        <v>2.92916666666667</v>
      </c>
      <c r="D139" s="67">
        <v>2.277</v>
      </c>
      <c r="E139" s="67">
        <v>2.86068128</v>
      </c>
      <c r="F139" s="67">
        <v>2.64879379</v>
      </c>
      <c r="G139" s="67">
        <v>2.668</v>
      </c>
      <c r="H139" s="67">
        <v>2.893</v>
      </c>
      <c r="I139" s="67">
        <v>2.901</v>
      </c>
      <c r="J139" s="67">
        <v>2.899</v>
      </c>
      <c r="K139" s="67">
        <v>2.96093768</v>
      </c>
      <c r="L139" s="67">
        <v>2.929</v>
      </c>
      <c r="M139" s="67">
        <v>2.911</v>
      </c>
      <c r="N139" s="67">
        <v>2.485</v>
      </c>
      <c r="O139" s="67">
        <v>2.689</v>
      </c>
      <c r="P139" s="130">
        <f t="shared" si="30"/>
        <v>33.12241275</v>
      </c>
      <c r="Q139" s="79">
        <f t="shared" si="31"/>
        <v>0.15277953</v>
      </c>
      <c r="R139" s="79">
        <f t="shared" si="32"/>
        <v>-0.426</v>
      </c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</row>
    <row r="140" ht="19.5" customHeight="1" spans="1:39">
      <c r="A140" s="65">
        <v>5</v>
      </c>
      <c r="B140" s="66" t="s">
        <v>642</v>
      </c>
      <c r="C140" s="134">
        <v>4.2045</v>
      </c>
      <c r="D140" s="67">
        <v>2.626</v>
      </c>
      <c r="E140" s="67">
        <v>3.34766148</v>
      </c>
      <c r="F140" s="67">
        <v>3.62025337</v>
      </c>
      <c r="G140" s="67">
        <v>4.067</v>
      </c>
      <c r="H140" s="67">
        <v>4.566</v>
      </c>
      <c r="I140" s="67">
        <v>4.191</v>
      </c>
      <c r="J140" s="67">
        <v>4.63</v>
      </c>
      <c r="K140" s="67">
        <v>4.74878032</v>
      </c>
      <c r="L140" s="67">
        <v>4.558</v>
      </c>
      <c r="M140" s="67">
        <v>4.103</v>
      </c>
      <c r="N140" s="67">
        <v>3.166</v>
      </c>
      <c r="O140" s="67">
        <v>3.319</v>
      </c>
      <c r="P140" s="130">
        <f t="shared" si="30"/>
        <v>46.94269517</v>
      </c>
      <c r="Q140" s="79">
        <f t="shared" si="31"/>
        <v>-0.14744099</v>
      </c>
      <c r="R140" s="79">
        <f t="shared" si="32"/>
        <v>-0.937</v>
      </c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</row>
    <row r="141" ht="21" customHeight="1" spans="1:39">
      <c r="A141" s="74" t="s">
        <v>19</v>
      </c>
      <c r="B141" s="35"/>
      <c r="C141" s="133">
        <f t="shared" ref="C141:P141" si="33">C136+C137+C138+C139+C140</f>
        <v>12.81625</v>
      </c>
      <c r="D141" s="133">
        <f t="shared" si="33"/>
        <v>9.113</v>
      </c>
      <c r="E141" s="133">
        <f t="shared" si="33"/>
        <v>11.26919202</v>
      </c>
      <c r="F141" s="133">
        <f t="shared" si="33"/>
        <v>12.19999642</v>
      </c>
      <c r="G141" s="133">
        <f t="shared" si="33"/>
        <v>12.024</v>
      </c>
      <c r="H141" s="133">
        <f t="shared" si="33"/>
        <v>12.95792896</v>
      </c>
      <c r="I141" s="133">
        <f t="shared" si="33"/>
        <v>12.718</v>
      </c>
      <c r="J141" s="133">
        <f t="shared" si="33"/>
        <v>13.468</v>
      </c>
      <c r="K141" s="133">
        <f t="shared" si="33"/>
        <v>13.76591953</v>
      </c>
      <c r="L141" s="133">
        <f t="shared" si="33"/>
        <v>13.2243</v>
      </c>
      <c r="M141" s="133">
        <f t="shared" si="33"/>
        <v>12.22</v>
      </c>
      <c r="N141" s="133">
        <f t="shared" si="33"/>
        <v>10.32</v>
      </c>
      <c r="O141" s="133">
        <f t="shared" si="33"/>
        <v>10.667</v>
      </c>
      <c r="P141" s="133">
        <f t="shared" si="33"/>
        <v>143.94733693</v>
      </c>
      <c r="Q141" s="79">
        <f t="shared" si="31"/>
        <v>0.219928660000001</v>
      </c>
      <c r="R141" s="79">
        <f t="shared" si="32"/>
        <v>-1.9</v>
      </c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</row>
    <row r="142" ht="12" customHeight="1" spans="1:39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103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</row>
    <row r="143" ht="12" customHeight="1" spans="1:39">
      <c r="A143" s="62"/>
      <c r="B143" s="62"/>
      <c r="C143" s="62"/>
      <c r="D143" s="79">
        <f t="shared" ref="D143:O143" si="34">D141-D121</f>
        <v>0.129601839999999</v>
      </c>
      <c r="E143" s="79">
        <f t="shared" si="34"/>
        <v>1.10019202</v>
      </c>
      <c r="F143" s="79">
        <f t="shared" si="34"/>
        <v>2.63799642</v>
      </c>
      <c r="G143" s="79">
        <f t="shared" si="34"/>
        <v>1.137</v>
      </c>
      <c r="H143" s="79">
        <f t="shared" si="34"/>
        <v>1.68292896</v>
      </c>
      <c r="I143" s="79">
        <f t="shared" si="34"/>
        <v>0.811</v>
      </c>
      <c r="J143" s="79">
        <f t="shared" si="34"/>
        <v>1.325</v>
      </c>
      <c r="K143" s="79">
        <f t="shared" si="34"/>
        <v>1.64391953</v>
      </c>
      <c r="L143" s="79">
        <f t="shared" si="34"/>
        <v>1.1133</v>
      </c>
      <c r="M143" s="79">
        <f t="shared" si="34"/>
        <v>1.049</v>
      </c>
      <c r="N143" s="79">
        <f t="shared" si="34"/>
        <v>0.219928660000001</v>
      </c>
      <c r="O143" s="79">
        <f t="shared" si="34"/>
        <v>1.184</v>
      </c>
      <c r="P143" s="103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</row>
    <row r="144" ht="12" customHeight="1" spans="1:39">
      <c r="A144" s="62"/>
      <c r="B144" s="62"/>
      <c r="C144" s="62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103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</row>
    <row r="145" ht="27" customHeight="1" spans="1:39">
      <c r="A145" s="62"/>
      <c r="B145" s="166" t="s">
        <v>950</v>
      </c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5"/>
      <c r="Q145" s="61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</row>
    <row r="146" ht="12" customHeight="1" spans="1:39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103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</row>
    <row r="147" ht="38.25" customHeight="1" spans="1:39">
      <c r="A147" s="63" t="s">
        <v>628</v>
      </c>
      <c r="B147" s="64" t="s">
        <v>212</v>
      </c>
      <c r="C147" s="94" t="s">
        <v>941</v>
      </c>
      <c r="D147" s="63" t="s">
        <v>855</v>
      </c>
      <c r="E147" s="63" t="s">
        <v>736</v>
      </c>
      <c r="F147" s="63" t="s">
        <v>737</v>
      </c>
      <c r="G147" s="63" t="s">
        <v>738</v>
      </c>
      <c r="H147" s="63" t="s">
        <v>951</v>
      </c>
      <c r="I147" s="63" t="s">
        <v>856</v>
      </c>
      <c r="J147" s="63" t="s">
        <v>741</v>
      </c>
      <c r="K147" s="63" t="s">
        <v>742</v>
      </c>
      <c r="L147" s="63" t="s">
        <v>743</v>
      </c>
      <c r="M147" s="63" t="s">
        <v>744</v>
      </c>
      <c r="N147" s="63" t="s">
        <v>745</v>
      </c>
      <c r="O147" s="63" t="s">
        <v>746</v>
      </c>
      <c r="P147" s="63" t="s">
        <v>6</v>
      </c>
      <c r="Q147" s="142" t="s">
        <v>851</v>
      </c>
      <c r="R147" s="149" t="s">
        <v>852</v>
      </c>
      <c r="S147" s="149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</row>
    <row r="148" ht="6" customHeight="1" spans="1:39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103"/>
      <c r="Q148" s="14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</row>
    <row r="149" ht="19.5" customHeight="1" spans="1:39">
      <c r="A149" s="65">
        <v>1</v>
      </c>
      <c r="B149" s="66" t="s">
        <v>640</v>
      </c>
      <c r="C149" s="134">
        <v>2.56333333333333</v>
      </c>
      <c r="D149" s="67">
        <v>2.159</v>
      </c>
      <c r="E149" s="67">
        <v>2.515</v>
      </c>
      <c r="F149" s="67">
        <v>2.253607</v>
      </c>
      <c r="G149" s="67">
        <v>2.595</v>
      </c>
      <c r="H149" s="67">
        <v>2.821</v>
      </c>
      <c r="I149" s="67">
        <v>2.933</v>
      </c>
      <c r="J149" s="67">
        <v>3.191</v>
      </c>
      <c r="K149" s="67">
        <v>3.07693148</v>
      </c>
      <c r="L149" s="67">
        <v>2.86656679</v>
      </c>
      <c r="M149" s="67">
        <v>2.643</v>
      </c>
      <c r="N149" s="67">
        <v>2.20490059</v>
      </c>
      <c r="O149" s="67">
        <v>2.20249614</v>
      </c>
      <c r="P149" s="130">
        <f t="shared" ref="P149:P153" si="35">SUM(D149:O149)</f>
        <v>31.461502</v>
      </c>
      <c r="Q149" s="79">
        <f t="shared" ref="Q149:Q154" si="36">O149-O136</f>
        <v>0.01349614</v>
      </c>
      <c r="R149" s="79">
        <f t="shared" ref="R149:R154" si="37">O149-N149</f>
        <v>-0.00240444999999978</v>
      </c>
      <c r="S149" s="79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</row>
    <row r="150" ht="19.5" customHeight="1" spans="1:39">
      <c r="A150" s="65">
        <v>2</v>
      </c>
      <c r="B150" s="66" t="s">
        <v>648</v>
      </c>
      <c r="C150" s="134">
        <v>1.84016666666667</v>
      </c>
      <c r="D150" s="67">
        <v>1.331</v>
      </c>
      <c r="E150" s="67">
        <v>1.467</v>
      </c>
      <c r="F150" s="67">
        <v>1.64476516</v>
      </c>
      <c r="G150" s="67">
        <v>1.873</v>
      </c>
      <c r="H150" s="67">
        <v>2.053</v>
      </c>
      <c r="I150" s="67">
        <v>2.068</v>
      </c>
      <c r="J150" s="67">
        <v>2.285</v>
      </c>
      <c r="K150" s="67">
        <v>2.24130218</v>
      </c>
      <c r="L150" s="67">
        <v>2.07214192</v>
      </c>
      <c r="M150" s="67">
        <v>1.82</v>
      </c>
      <c r="N150" s="67">
        <v>1.59587038</v>
      </c>
      <c r="O150" s="67">
        <v>1.3733169</v>
      </c>
      <c r="P150" s="130">
        <f t="shared" si="35"/>
        <v>21.82439654</v>
      </c>
      <c r="Q150" s="79">
        <f t="shared" si="36"/>
        <v>0.0133169</v>
      </c>
      <c r="R150" s="79">
        <f t="shared" si="37"/>
        <v>-0.22255348</v>
      </c>
      <c r="S150" s="79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</row>
    <row r="151" ht="19.5" customHeight="1" spans="1:39">
      <c r="A151" s="65">
        <v>3</v>
      </c>
      <c r="B151" s="66" t="s">
        <v>644</v>
      </c>
      <c r="C151" s="134">
        <v>1.27908333333333</v>
      </c>
      <c r="D151" s="67">
        <v>1.094</v>
      </c>
      <c r="E151" s="67">
        <v>1.287</v>
      </c>
      <c r="F151" s="67">
        <v>1.21158957</v>
      </c>
      <c r="G151" s="67">
        <v>1.157</v>
      </c>
      <c r="H151" s="67">
        <v>1.245</v>
      </c>
      <c r="I151" s="67">
        <v>1.282</v>
      </c>
      <c r="J151" s="67">
        <v>1.395</v>
      </c>
      <c r="K151" s="67">
        <v>1.411</v>
      </c>
      <c r="L151" s="67">
        <v>1.35296896</v>
      </c>
      <c r="M151" s="67">
        <v>1.214</v>
      </c>
      <c r="N151" s="67">
        <v>2.28886827</v>
      </c>
      <c r="O151" s="67">
        <v>1.00054783</v>
      </c>
      <c r="P151" s="130">
        <f t="shared" si="35"/>
        <v>15.93897463</v>
      </c>
      <c r="Q151" s="79">
        <f t="shared" si="36"/>
        <v>-0.10945217</v>
      </c>
      <c r="R151" s="79">
        <f t="shared" si="37"/>
        <v>-1.28832044</v>
      </c>
      <c r="S151" s="79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</row>
    <row r="152" ht="19.5" customHeight="1" spans="1:39">
      <c r="A152" s="65">
        <v>4</v>
      </c>
      <c r="B152" s="66" t="s">
        <v>646</v>
      </c>
      <c r="C152" s="134">
        <v>2.92916666666667</v>
      </c>
      <c r="D152" s="67">
        <v>2.905</v>
      </c>
      <c r="E152" s="67">
        <v>3.35</v>
      </c>
      <c r="F152" s="67">
        <v>2.59905967</v>
      </c>
      <c r="G152" s="67">
        <v>2.685</v>
      </c>
      <c r="H152" s="67">
        <v>2.925</v>
      </c>
      <c r="I152" s="67">
        <v>3.038</v>
      </c>
      <c r="J152" s="67">
        <v>3.22</v>
      </c>
      <c r="K152" s="67">
        <v>3.24300524</v>
      </c>
      <c r="L152" s="67">
        <v>3.09882101</v>
      </c>
      <c r="M152" s="67">
        <v>2.834</v>
      </c>
      <c r="N152" s="67">
        <v>2.64495056</v>
      </c>
      <c r="O152" s="67">
        <v>4.06678879</v>
      </c>
      <c r="P152" s="130">
        <f t="shared" si="35"/>
        <v>36.60962527</v>
      </c>
      <c r="Q152" s="79">
        <f t="shared" si="36"/>
        <v>1.37778879</v>
      </c>
      <c r="R152" s="79">
        <f t="shared" si="37"/>
        <v>1.42183823</v>
      </c>
      <c r="S152" s="79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</row>
    <row r="153" ht="19.5" customHeight="1" spans="1:39">
      <c r="A153" s="65">
        <v>5</v>
      </c>
      <c r="B153" s="66" t="s">
        <v>642</v>
      </c>
      <c r="C153" s="134">
        <v>4.2045</v>
      </c>
      <c r="D153" s="67">
        <v>2.782</v>
      </c>
      <c r="E153" s="67">
        <v>2.973</v>
      </c>
      <c r="F153" s="67">
        <v>3.46291549</v>
      </c>
      <c r="G153" s="67">
        <v>4.244</v>
      </c>
      <c r="H153" s="67">
        <v>4.587</v>
      </c>
      <c r="I153" s="67">
        <v>4.724</v>
      </c>
      <c r="J153" s="67">
        <v>4.848</v>
      </c>
      <c r="K153" s="67">
        <v>5.681</v>
      </c>
      <c r="L153" s="67">
        <v>4.4139633</v>
      </c>
      <c r="M153" s="67">
        <v>4.186</v>
      </c>
      <c r="N153" s="67">
        <v>3.27038305</v>
      </c>
      <c r="O153" s="67">
        <v>3.09120533</v>
      </c>
      <c r="P153" s="130">
        <f t="shared" si="35"/>
        <v>48.26346717</v>
      </c>
      <c r="Q153" s="79">
        <f t="shared" si="36"/>
        <v>-0.22779467</v>
      </c>
      <c r="R153" s="79">
        <f t="shared" si="37"/>
        <v>-0.17917772</v>
      </c>
      <c r="S153" s="79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</row>
    <row r="154" ht="19.5" customHeight="1" spans="1:39">
      <c r="A154" s="74" t="s">
        <v>19</v>
      </c>
      <c r="B154" s="75"/>
      <c r="C154" s="133">
        <f t="shared" ref="C154:P154" si="38">C149+C150+C151+C152+C153</f>
        <v>12.81625</v>
      </c>
      <c r="D154" s="133">
        <f t="shared" si="38"/>
        <v>10.271</v>
      </c>
      <c r="E154" s="133">
        <f t="shared" si="38"/>
        <v>11.592</v>
      </c>
      <c r="F154" s="133">
        <f t="shared" si="38"/>
        <v>11.17193689</v>
      </c>
      <c r="G154" s="133">
        <f t="shared" si="38"/>
        <v>12.554</v>
      </c>
      <c r="H154" s="133">
        <f t="shared" si="38"/>
        <v>13.631</v>
      </c>
      <c r="I154" s="133">
        <f t="shared" si="38"/>
        <v>14.045</v>
      </c>
      <c r="J154" s="133">
        <f t="shared" si="38"/>
        <v>14.939</v>
      </c>
      <c r="K154" s="133">
        <f t="shared" si="38"/>
        <v>15.6532389</v>
      </c>
      <c r="L154" s="133">
        <f t="shared" si="38"/>
        <v>13.80446198</v>
      </c>
      <c r="M154" s="133">
        <f t="shared" si="38"/>
        <v>12.697</v>
      </c>
      <c r="N154" s="133">
        <f t="shared" si="38"/>
        <v>12.00497285</v>
      </c>
      <c r="O154" s="133">
        <f t="shared" si="38"/>
        <v>11.73435499</v>
      </c>
      <c r="P154" s="133">
        <f t="shared" si="38"/>
        <v>154.09796561</v>
      </c>
      <c r="Q154" s="79">
        <f t="shared" si="36"/>
        <v>1.06735499</v>
      </c>
      <c r="R154" s="79">
        <f t="shared" si="37"/>
        <v>-0.27061786</v>
      </c>
      <c r="S154" s="79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</row>
    <row r="155" ht="12" customHeight="1" spans="1:39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103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</row>
    <row r="156" ht="12" customHeight="1" spans="1:39">
      <c r="A156" s="62"/>
      <c r="B156" s="62"/>
      <c r="C156" s="62"/>
      <c r="D156" s="79">
        <f t="shared" ref="D156:O156" si="39">D154-D141</f>
        <v>1.158</v>
      </c>
      <c r="E156" s="79">
        <f t="shared" si="39"/>
        <v>0.322807979999997</v>
      </c>
      <c r="F156" s="79">
        <f t="shared" si="39"/>
        <v>-1.02805953</v>
      </c>
      <c r="G156" s="79">
        <f t="shared" si="39"/>
        <v>0.529999999999999</v>
      </c>
      <c r="H156" s="79">
        <f t="shared" si="39"/>
        <v>0.67307104</v>
      </c>
      <c r="I156" s="79">
        <f t="shared" si="39"/>
        <v>1.327</v>
      </c>
      <c r="J156" s="79">
        <f t="shared" si="39"/>
        <v>1.471</v>
      </c>
      <c r="K156" s="79">
        <f t="shared" si="39"/>
        <v>1.88731937</v>
      </c>
      <c r="L156" s="79">
        <f t="shared" si="39"/>
        <v>0.58016198</v>
      </c>
      <c r="M156" s="79">
        <f t="shared" si="39"/>
        <v>0.476999999999999</v>
      </c>
      <c r="N156" s="79">
        <f t="shared" si="39"/>
        <v>1.68497285</v>
      </c>
      <c r="O156" s="79">
        <f t="shared" si="39"/>
        <v>1.06735499</v>
      </c>
      <c r="P156" s="79"/>
      <c r="Q156" s="103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</row>
    <row r="157" ht="12" customHeight="1" spans="1:39">
      <c r="A157" s="62"/>
      <c r="B157" s="62"/>
      <c r="C157" s="62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103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</row>
    <row r="158" ht="27" customHeight="1" spans="1:39">
      <c r="A158" s="62"/>
      <c r="B158" s="166" t="s">
        <v>952</v>
      </c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5"/>
      <c r="Q158" s="61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</row>
    <row r="159" ht="12" customHeight="1" spans="1:39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103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</row>
    <row r="160" ht="38.25" customHeight="1" spans="1:39">
      <c r="A160" s="63" t="s">
        <v>628</v>
      </c>
      <c r="B160" s="64" t="s">
        <v>212</v>
      </c>
      <c r="C160" s="94" t="s">
        <v>941</v>
      </c>
      <c r="D160" s="63" t="s">
        <v>747</v>
      </c>
      <c r="E160" s="63" t="s">
        <v>748</v>
      </c>
      <c r="F160" s="63" t="s">
        <v>749</v>
      </c>
      <c r="G160" s="63" t="s">
        <v>859</v>
      </c>
      <c r="H160" s="63" t="s">
        <v>953</v>
      </c>
      <c r="I160" s="63" t="s">
        <v>860</v>
      </c>
      <c r="J160" s="63" t="s">
        <v>753</v>
      </c>
      <c r="K160" s="63" t="s">
        <v>754</v>
      </c>
      <c r="L160" s="63" t="s">
        <v>755</v>
      </c>
      <c r="M160" s="63" t="s">
        <v>756</v>
      </c>
      <c r="N160" s="63" t="s">
        <v>757</v>
      </c>
      <c r="O160" s="63" t="s">
        <v>758</v>
      </c>
      <c r="P160" s="63" t="s">
        <v>6</v>
      </c>
      <c r="Q160" s="142" t="s">
        <v>851</v>
      </c>
      <c r="R160" s="149" t="s">
        <v>852</v>
      </c>
      <c r="S160" s="149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</row>
    <row r="161" ht="6" customHeight="1" spans="1:39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103"/>
      <c r="Q161" s="14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</row>
    <row r="162" ht="19.5" customHeight="1" spans="1:39">
      <c r="A162" s="65">
        <v>1</v>
      </c>
      <c r="B162" s="66" t="s">
        <v>640</v>
      </c>
      <c r="C162" s="134"/>
      <c r="D162" s="67">
        <v>2.572</v>
      </c>
      <c r="E162" s="67">
        <v>2.235</v>
      </c>
      <c r="F162" s="67">
        <v>2.62263352</v>
      </c>
      <c r="G162" s="67">
        <v>2.75639786</v>
      </c>
      <c r="H162" s="67">
        <v>3.076</v>
      </c>
      <c r="I162" s="67">
        <v>3.38040892</v>
      </c>
      <c r="J162" s="67">
        <v>3.65</v>
      </c>
      <c r="K162" s="67">
        <v>4.41225583</v>
      </c>
      <c r="L162" s="67">
        <v>3.58767005</v>
      </c>
      <c r="M162" s="67">
        <v>3.08768291</v>
      </c>
      <c r="N162" s="67">
        <v>2.6</v>
      </c>
      <c r="O162" s="67">
        <v>2.4947848</v>
      </c>
      <c r="P162" s="130">
        <f t="shared" ref="P162:P166" si="40">SUM(D162:O162)</f>
        <v>36.47483389</v>
      </c>
      <c r="Q162" s="79">
        <f t="shared" ref="Q162:Q167" si="41">O162-O149</f>
        <v>0.29228866</v>
      </c>
      <c r="R162" s="79">
        <f t="shared" ref="R162:R167" si="42">O162-N162</f>
        <v>-0.1052152</v>
      </c>
      <c r="S162" s="79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</row>
    <row r="163" ht="19.5" customHeight="1" spans="1:39">
      <c r="A163" s="65">
        <v>2</v>
      </c>
      <c r="B163" s="66" t="s">
        <v>648</v>
      </c>
      <c r="C163" s="134"/>
      <c r="D163" s="67">
        <v>1.379</v>
      </c>
      <c r="E163" s="67">
        <v>1.493</v>
      </c>
      <c r="F163" s="67">
        <v>1.67155779</v>
      </c>
      <c r="G163" s="67">
        <v>1.99290031</v>
      </c>
      <c r="H163" s="67">
        <v>2.21</v>
      </c>
      <c r="I163" s="67">
        <v>2.44621795</v>
      </c>
      <c r="J163" s="67">
        <v>2.58</v>
      </c>
      <c r="K163" s="67">
        <v>2.5606837</v>
      </c>
      <c r="L163" s="67">
        <v>2.39552108</v>
      </c>
      <c r="M163" s="67">
        <v>2.02213258</v>
      </c>
      <c r="N163" s="67">
        <v>1.715</v>
      </c>
      <c r="O163" s="67">
        <v>1.56385321</v>
      </c>
      <c r="P163" s="130">
        <f t="shared" si="40"/>
        <v>24.02986662</v>
      </c>
      <c r="Q163" s="79">
        <f t="shared" si="41"/>
        <v>0.19053631</v>
      </c>
      <c r="R163" s="79">
        <f t="shared" si="42"/>
        <v>-0.15114679</v>
      </c>
      <c r="S163" s="79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</row>
    <row r="164" ht="19.5" customHeight="1" spans="1:39">
      <c r="A164" s="65">
        <v>3</v>
      </c>
      <c r="B164" s="66" t="s">
        <v>644</v>
      </c>
      <c r="C164" s="134"/>
      <c r="D164" s="67">
        <v>0.83</v>
      </c>
      <c r="E164" s="67">
        <v>1.326</v>
      </c>
      <c r="F164" s="67">
        <v>1.21008904</v>
      </c>
      <c r="G164" s="67">
        <v>1.21465268</v>
      </c>
      <c r="H164" s="67">
        <v>1.464</v>
      </c>
      <c r="I164" s="67">
        <v>1.71570148</v>
      </c>
      <c r="J164" s="67">
        <v>1.754</v>
      </c>
      <c r="K164" s="67">
        <v>1.6067601</v>
      </c>
      <c r="L164" s="67">
        <v>1.61722577</v>
      </c>
      <c r="M164" s="67">
        <v>1.37156744</v>
      </c>
      <c r="N164" s="67">
        <v>1.022</v>
      </c>
      <c r="O164" s="67">
        <v>0.98152904</v>
      </c>
      <c r="P164" s="130">
        <f t="shared" si="40"/>
        <v>16.11352555</v>
      </c>
      <c r="Q164" s="79">
        <f t="shared" si="41"/>
        <v>-0.01901879</v>
      </c>
      <c r="R164" s="79">
        <f t="shared" si="42"/>
        <v>-0.0404709600000001</v>
      </c>
      <c r="S164" s="79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</row>
    <row r="165" ht="19.5" customHeight="1" spans="1:39">
      <c r="A165" s="65">
        <v>4</v>
      </c>
      <c r="B165" s="66" t="s">
        <v>646</v>
      </c>
      <c r="C165" s="134"/>
      <c r="D165" s="67">
        <v>2.772</v>
      </c>
      <c r="E165" s="67">
        <v>2.561</v>
      </c>
      <c r="F165" s="67">
        <v>3.13316079</v>
      </c>
      <c r="G165" s="67">
        <v>2.97499421</v>
      </c>
      <c r="H165" s="67">
        <v>3.359</v>
      </c>
      <c r="I165" s="67">
        <v>3.63648111</v>
      </c>
      <c r="J165" s="67">
        <v>3.843</v>
      </c>
      <c r="K165" s="67">
        <v>4.10158222</v>
      </c>
      <c r="L165" s="67">
        <v>3.55673413</v>
      </c>
      <c r="M165" s="67">
        <v>3.54505035</v>
      </c>
      <c r="N165" s="67">
        <v>2.821</v>
      </c>
      <c r="O165" s="67">
        <v>2.5786758</v>
      </c>
      <c r="P165" s="130">
        <f t="shared" si="40"/>
        <v>38.88267861</v>
      </c>
      <c r="Q165" s="79">
        <f t="shared" si="41"/>
        <v>-1.48811299</v>
      </c>
      <c r="R165" s="79">
        <f t="shared" si="42"/>
        <v>-0.2423242</v>
      </c>
      <c r="S165" s="79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</row>
    <row r="166" ht="19.5" customHeight="1" spans="1:39">
      <c r="A166" s="65">
        <v>5</v>
      </c>
      <c r="B166" s="66" t="s">
        <v>642</v>
      </c>
      <c r="C166" s="134"/>
      <c r="D166" s="67">
        <v>2.959</v>
      </c>
      <c r="E166" s="67">
        <v>3.13</v>
      </c>
      <c r="F166" s="67">
        <v>3.75493845</v>
      </c>
      <c r="G166" s="67">
        <v>4.50324871</v>
      </c>
      <c r="H166" s="67">
        <v>4.696</v>
      </c>
      <c r="I166" s="67">
        <v>5.38886509</v>
      </c>
      <c r="J166" s="67">
        <v>5.572</v>
      </c>
      <c r="K166" s="67">
        <v>5.3677483</v>
      </c>
      <c r="L166" s="67">
        <v>5.17437445</v>
      </c>
      <c r="M166" s="67">
        <v>4.62788658</v>
      </c>
      <c r="N166" s="67">
        <v>3.722</v>
      </c>
      <c r="O166" s="67">
        <v>3.05735627</v>
      </c>
      <c r="P166" s="130">
        <f t="shared" si="40"/>
        <v>51.95341785</v>
      </c>
      <c r="Q166" s="79">
        <f t="shared" si="41"/>
        <v>-0.0338490600000001</v>
      </c>
      <c r="R166" s="79">
        <f t="shared" si="42"/>
        <v>-0.66464373</v>
      </c>
      <c r="S166" s="79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</row>
    <row r="167" ht="19.5" customHeight="1" spans="1:39">
      <c r="A167" s="74" t="s">
        <v>19</v>
      </c>
      <c r="B167" s="75"/>
      <c r="C167" s="133">
        <f t="shared" ref="C167:P167" si="43">C162+C163+C164+C165+C166</f>
        <v>0</v>
      </c>
      <c r="D167" s="133">
        <f t="shared" si="43"/>
        <v>10.512</v>
      </c>
      <c r="E167" s="133">
        <f t="shared" si="43"/>
        <v>10.745</v>
      </c>
      <c r="F167" s="133">
        <f t="shared" si="43"/>
        <v>12.39237959</v>
      </c>
      <c r="G167" s="133">
        <f t="shared" si="43"/>
        <v>13.44219377</v>
      </c>
      <c r="H167" s="133">
        <f t="shared" si="43"/>
        <v>14.805</v>
      </c>
      <c r="I167" s="133">
        <f t="shared" si="43"/>
        <v>16.56767455</v>
      </c>
      <c r="J167" s="133">
        <f t="shared" si="43"/>
        <v>17.399</v>
      </c>
      <c r="K167" s="133">
        <f t="shared" si="43"/>
        <v>18.04903015</v>
      </c>
      <c r="L167" s="133">
        <f t="shared" si="43"/>
        <v>16.33152548</v>
      </c>
      <c r="M167" s="133">
        <f t="shared" si="43"/>
        <v>14.65431986</v>
      </c>
      <c r="N167" s="133">
        <f t="shared" si="43"/>
        <v>11.88</v>
      </c>
      <c r="O167" s="133">
        <f t="shared" si="43"/>
        <v>10.67619912</v>
      </c>
      <c r="P167" s="133">
        <f t="shared" si="43"/>
        <v>167.45432252</v>
      </c>
      <c r="Q167" s="79">
        <f t="shared" si="41"/>
        <v>-1.05815587</v>
      </c>
      <c r="R167" s="79">
        <f t="shared" si="42"/>
        <v>-1.20380088</v>
      </c>
      <c r="S167" s="79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</row>
    <row r="168" ht="12" customHeight="1" spans="1:39">
      <c r="A168" s="62"/>
      <c r="B168" s="62"/>
      <c r="C168" s="62"/>
      <c r="D168" s="79">
        <f t="shared" ref="D168:O168" si="44">D167-D154</f>
        <v>0.241</v>
      </c>
      <c r="E168" s="79">
        <f t="shared" si="44"/>
        <v>-0.846999999999998</v>
      </c>
      <c r="F168" s="79">
        <f t="shared" si="44"/>
        <v>1.2204427</v>
      </c>
      <c r="G168" s="79">
        <f t="shared" si="44"/>
        <v>0.888193769999999</v>
      </c>
      <c r="H168" s="79">
        <f t="shared" si="44"/>
        <v>1.174</v>
      </c>
      <c r="I168" s="79">
        <f t="shared" si="44"/>
        <v>2.52267455</v>
      </c>
      <c r="J168" s="79">
        <f t="shared" si="44"/>
        <v>2.46</v>
      </c>
      <c r="K168" s="79">
        <f t="shared" si="44"/>
        <v>2.39579125</v>
      </c>
      <c r="L168" s="79">
        <f t="shared" si="44"/>
        <v>2.5270635</v>
      </c>
      <c r="M168" s="79">
        <f t="shared" si="44"/>
        <v>1.95731986</v>
      </c>
      <c r="N168" s="79">
        <f t="shared" si="44"/>
        <v>-0.124972849999999</v>
      </c>
      <c r="O168" s="79">
        <f t="shared" si="44"/>
        <v>-1.05815587</v>
      </c>
      <c r="P168" s="62"/>
      <c r="Q168" s="103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</row>
    <row r="169" ht="12.75" customHeight="1" spans="1:39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103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</row>
    <row r="170" ht="27" customHeight="1" spans="1:39">
      <c r="A170" s="62"/>
      <c r="B170" s="166" t="s">
        <v>954</v>
      </c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5"/>
      <c r="Q170" s="61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</row>
    <row r="171" ht="12" customHeight="1" spans="1:39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103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</row>
    <row r="172" ht="38.25" customHeight="1" spans="1:39">
      <c r="A172" s="63" t="s">
        <v>628</v>
      </c>
      <c r="B172" s="64" t="s">
        <v>212</v>
      </c>
      <c r="C172" s="94" t="s">
        <v>955</v>
      </c>
      <c r="D172" s="63" t="s">
        <v>759</v>
      </c>
      <c r="E172" s="63" t="s">
        <v>760</v>
      </c>
      <c r="F172" s="63" t="s">
        <v>761</v>
      </c>
      <c r="G172" s="63" t="s">
        <v>864</v>
      </c>
      <c r="H172" s="63" t="s">
        <v>956</v>
      </c>
      <c r="I172" s="63" t="s">
        <v>865</v>
      </c>
      <c r="J172" s="63" t="s">
        <v>765</v>
      </c>
      <c r="K172" s="63" t="s">
        <v>766</v>
      </c>
      <c r="L172" s="63" t="s">
        <v>767</v>
      </c>
      <c r="M172" s="63" t="s">
        <v>768</v>
      </c>
      <c r="N172" s="63" t="s">
        <v>769</v>
      </c>
      <c r="O172" s="63" t="s">
        <v>770</v>
      </c>
      <c r="P172" s="63" t="s">
        <v>6</v>
      </c>
      <c r="Q172" s="142" t="s">
        <v>851</v>
      </c>
      <c r="R172" s="149" t="s">
        <v>852</v>
      </c>
      <c r="S172" s="149" t="s">
        <v>957</v>
      </c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</row>
    <row r="173" ht="6" customHeight="1" spans="1:39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103"/>
      <c r="Q173" s="14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</row>
    <row r="174" ht="19.5" customHeight="1" spans="1:39">
      <c r="A174" s="65">
        <v>1</v>
      </c>
      <c r="B174" s="66" t="s">
        <v>640</v>
      </c>
      <c r="C174" s="134">
        <f>42.69/12</f>
        <v>3.5575</v>
      </c>
      <c r="D174" s="139">
        <v>2.43359585</v>
      </c>
      <c r="E174" s="140">
        <v>2.68006882</v>
      </c>
      <c r="F174" s="67">
        <v>2.89378608</v>
      </c>
      <c r="G174" s="67">
        <v>3.17201275</v>
      </c>
      <c r="H174" s="67">
        <v>3.75611893</v>
      </c>
      <c r="I174" s="67">
        <v>4.15920585</v>
      </c>
      <c r="J174" s="67">
        <v>4.67507442</v>
      </c>
      <c r="K174" s="67">
        <v>3.93966564</v>
      </c>
      <c r="L174" s="67">
        <v>3.57569121</v>
      </c>
      <c r="M174" s="67">
        <v>3.0872822</v>
      </c>
      <c r="N174" s="67">
        <v>2.667</v>
      </c>
      <c r="O174" s="67">
        <v>2.39677442</v>
      </c>
      <c r="P174" s="130">
        <f t="shared" ref="P174:P178" si="45">SUM(D174:O174)</f>
        <v>39.43627617</v>
      </c>
      <c r="Q174" s="79">
        <f t="shared" ref="Q174:Q179" si="46">O174-O162</f>
        <v>-0.0980103800000003</v>
      </c>
      <c r="R174" s="79">
        <f t="shared" ref="R174:R179" si="47">O174-N174</f>
        <v>-0.27022558</v>
      </c>
      <c r="S174" s="79">
        <f t="shared" ref="S174:S179" si="48">O174-C174</f>
        <v>-1.16072558</v>
      </c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</row>
    <row r="175" ht="19.5" customHeight="1" spans="1:39">
      <c r="A175" s="65">
        <v>2</v>
      </c>
      <c r="B175" s="66" t="s">
        <v>648</v>
      </c>
      <c r="C175" s="134">
        <f>25.76/12</f>
        <v>2.14666666666667</v>
      </c>
      <c r="D175" s="139">
        <v>1.44310872</v>
      </c>
      <c r="E175" s="140">
        <v>1.55085357</v>
      </c>
      <c r="F175" s="67">
        <v>1.8241021</v>
      </c>
      <c r="G175" s="67">
        <v>2.2703035</v>
      </c>
      <c r="H175" s="67">
        <v>2.6763652</v>
      </c>
      <c r="I175" s="67">
        <v>2.95470802</v>
      </c>
      <c r="J175" s="67">
        <v>2.93940151</v>
      </c>
      <c r="K175" s="67">
        <v>2.85318176</v>
      </c>
      <c r="L175" s="67">
        <v>2.59050619</v>
      </c>
      <c r="M175" s="167">
        <v>2.28143715</v>
      </c>
      <c r="N175" s="67">
        <v>1.864</v>
      </c>
      <c r="O175" s="67">
        <v>1.67119613</v>
      </c>
      <c r="P175" s="130">
        <f t="shared" si="45"/>
        <v>26.91916385</v>
      </c>
      <c r="Q175" s="79">
        <f t="shared" si="46"/>
        <v>0.10734292</v>
      </c>
      <c r="R175" s="79">
        <f t="shared" si="47"/>
        <v>-0.19280387</v>
      </c>
      <c r="S175" s="79">
        <f t="shared" si="48"/>
        <v>-0.475470536666667</v>
      </c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</row>
    <row r="176" ht="19.5" customHeight="1" spans="1:39">
      <c r="A176" s="65">
        <v>3</v>
      </c>
      <c r="B176" s="66" t="s">
        <v>644</v>
      </c>
      <c r="C176" s="134">
        <f>19.02/12</f>
        <v>1.585</v>
      </c>
      <c r="D176" s="139">
        <v>1.11454427</v>
      </c>
      <c r="E176" s="140">
        <v>1.01752787</v>
      </c>
      <c r="F176" s="67">
        <v>1.2740487</v>
      </c>
      <c r="G176" s="67">
        <v>1.56257662</v>
      </c>
      <c r="H176" s="67">
        <v>1.76482241</v>
      </c>
      <c r="I176" s="67">
        <v>1.98979073</v>
      </c>
      <c r="J176" s="67">
        <v>1.920149</v>
      </c>
      <c r="K176" s="67">
        <v>1.89840485</v>
      </c>
      <c r="L176" s="67">
        <v>1.66207825</v>
      </c>
      <c r="M176" s="67">
        <v>1.35515093</v>
      </c>
      <c r="N176" s="67">
        <v>1.122</v>
      </c>
      <c r="O176" s="67">
        <v>1.08371401</v>
      </c>
      <c r="P176" s="130">
        <f t="shared" si="45"/>
        <v>17.76480764</v>
      </c>
      <c r="Q176" s="79">
        <f t="shared" si="46"/>
        <v>0.10218497</v>
      </c>
      <c r="R176" s="79">
        <f t="shared" si="47"/>
        <v>-0.0382859900000001</v>
      </c>
      <c r="S176" s="79">
        <f t="shared" si="48"/>
        <v>-0.50128599</v>
      </c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</row>
    <row r="177" ht="19.5" customHeight="1" spans="1:39">
      <c r="A177" s="65">
        <v>4</v>
      </c>
      <c r="B177" s="66" t="s">
        <v>646</v>
      </c>
      <c r="C177" s="134">
        <f>43.72/12</f>
        <v>3.64333333333333</v>
      </c>
      <c r="D177" s="139">
        <v>2.46578911</v>
      </c>
      <c r="E177" s="140">
        <v>2.84711304</v>
      </c>
      <c r="F177" s="67">
        <v>3.10696993</v>
      </c>
      <c r="G177" s="67">
        <v>3.27189793</v>
      </c>
      <c r="H177" s="67">
        <v>3.84880257</v>
      </c>
      <c r="I177" s="67">
        <v>4.41216484</v>
      </c>
      <c r="J177" s="67">
        <v>4.32658275</v>
      </c>
      <c r="K177" s="67">
        <v>3.9728512</v>
      </c>
      <c r="L177" s="67">
        <v>3.71084154</v>
      </c>
      <c r="M177" s="67">
        <v>3.3837398</v>
      </c>
      <c r="N177" s="67">
        <v>2.689</v>
      </c>
      <c r="O177" s="67">
        <v>2.34850838</v>
      </c>
      <c r="P177" s="130">
        <f t="shared" si="45"/>
        <v>40.38426109</v>
      </c>
      <c r="Q177" s="79">
        <f t="shared" si="46"/>
        <v>-0.23016742</v>
      </c>
      <c r="R177" s="79">
        <f t="shared" si="47"/>
        <v>-0.34049162</v>
      </c>
      <c r="S177" s="79">
        <f t="shared" si="48"/>
        <v>-1.29482495333333</v>
      </c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</row>
    <row r="178" ht="19.5" customHeight="1" spans="1:39">
      <c r="A178" s="65">
        <v>5</v>
      </c>
      <c r="B178" s="66" t="s">
        <v>642</v>
      </c>
      <c r="C178" s="134">
        <f>55.4/12</f>
        <v>4.61666666666667</v>
      </c>
      <c r="D178" s="139">
        <v>2.99563402</v>
      </c>
      <c r="E178" s="140">
        <v>3.32584894</v>
      </c>
      <c r="F178" s="67">
        <v>3.96264844</v>
      </c>
      <c r="G178" s="67">
        <v>4.93881131</v>
      </c>
      <c r="H178" s="67">
        <v>5.78939471</v>
      </c>
      <c r="I178" s="67">
        <v>6.44153204</v>
      </c>
      <c r="J178" s="67">
        <v>6.26331279</v>
      </c>
      <c r="K178" s="67">
        <v>5.96657385</v>
      </c>
      <c r="L178" s="67">
        <v>5.40831031</v>
      </c>
      <c r="M178" s="67">
        <v>4.65257117</v>
      </c>
      <c r="N178" s="67">
        <v>3.731</v>
      </c>
      <c r="O178" s="67">
        <v>3.20209578</v>
      </c>
      <c r="P178" s="130">
        <f t="shared" si="45"/>
        <v>56.67773336</v>
      </c>
      <c r="Q178" s="79">
        <f t="shared" si="46"/>
        <v>0.14473951</v>
      </c>
      <c r="R178" s="79">
        <f t="shared" si="47"/>
        <v>-0.52890422</v>
      </c>
      <c r="S178" s="79">
        <f t="shared" si="48"/>
        <v>-1.41457088666667</v>
      </c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</row>
    <row r="179" ht="19.5" customHeight="1" spans="1:39">
      <c r="A179" s="74" t="s">
        <v>19</v>
      </c>
      <c r="B179" s="75"/>
      <c r="C179" s="133">
        <f t="shared" ref="C179:P179" si="49">C174+C175+C176+C177+C178</f>
        <v>15.5491666666667</v>
      </c>
      <c r="D179" s="133">
        <f t="shared" si="49"/>
        <v>10.45267197</v>
      </c>
      <c r="E179" s="71">
        <f t="shared" si="49"/>
        <v>11.42141224</v>
      </c>
      <c r="F179" s="133">
        <f t="shared" si="49"/>
        <v>13.06155525</v>
      </c>
      <c r="G179" s="133">
        <f t="shared" si="49"/>
        <v>15.21560211</v>
      </c>
      <c r="H179" s="133">
        <f t="shared" si="49"/>
        <v>17.83550382</v>
      </c>
      <c r="I179" s="133">
        <f t="shared" si="49"/>
        <v>19.95740148</v>
      </c>
      <c r="J179" s="133">
        <f t="shared" si="49"/>
        <v>20.12452047</v>
      </c>
      <c r="K179" s="133">
        <f t="shared" si="49"/>
        <v>18.6306773</v>
      </c>
      <c r="L179" s="133">
        <f t="shared" si="49"/>
        <v>16.9474275</v>
      </c>
      <c r="M179" s="133">
        <f t="shared" si="49"/>
        <v>14.76018125</v>
      </c>
      <c r="N179" s="133">
        <f t="shared" si="49"/>
        <v>12.073</v>
      </c>
      <c r="O179" s="133">
        <f t="shared" si="49"/>
        <v>10.70228872</v>
      </c>
      <c r="P179" s="133">
        <f t="shared" si="49"/>
        <v>181.18224211</v>
      </c>
      <c r="Q179" s="79">
        <f t="shared" si="46"/>
        <v>0.0260896000000006</v>
      </c>
      <c r="R179" s="79">
        <f t="shared" si="47"/>
        <v>-1.37071128</v>
      </c>
      <c r="S179" s="79">
        <f t="shared" si="48"/>
        <v>-4.84687794666666</v>
      </c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</row>
    <row r="180" ht="12" customHeight="1" spans="1:39">
      <c r="A180" s="62"/>
      <c r="B180" s="62"/>
      <c r="C180" s="62"/>
      <c r="D180" s="79">
        <f t="shared" ref="D180:O180" si="50">D179-D167</f>
        <v>-0.0593280299999979</v>
      </c>
      <c r="E180" s="79">
        <f t="shared" si="50"/>
        <v>0.676412239999999</v>
      </c>
      <c r="F180" s="79">
        <f t="shared" si="50"/>
        <v>0.669175659999999</v>
      </c>
      <c r="G180" s="79">
        <f t="shared" si="50"/>
        <v>1.77340834</v>
      </c>
      <c r="H180" s="79">
        <f t="shared" si="50"/>
        <v>3.03050382</v>
      </c>
      <c r="I180" s="79">
        <f t="shared" si="50"/>
        <v>3.38972693</v>
      </c>
      <c r="J180" s="79">
        <f t="shared" si="50"/>
        <v>2.72552047</v>
      </c>
      <c r="K180" s="79">
        <f t="shared" si="50"/>
        <v>0.581647149999998</v>
      </c>
      <c r="L180" s="79">
        <f t="shared" si="50"/>
        <v>0.61590202</v>
      </c>
      <c r="M180" s="79">
        <f t="shared" si="50"/>
        <v>0.105861390000001</v>
      </c>
      <c r="N180" s="79">
        <f t="shared" si="50"/>
        <v>0.192999999999998</v>
      </c>
      <c r="O180" s="79">
        <f t="shared" si="50"/>
        <v>0.0260896000000006</v>
      </c>
      <c r="P180" s="62"/>
      <c r="Q180" s="103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</row>
    <row r="181" ht="12.75" customHeight="1" spans="1:39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103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</row>
    <row r="182" ht="27" customHeight="1" spans="1:39">
      <c r="A182" s="62"/>
      <c r="B182" s="166" t="s">
        <v>958</v>
      </c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5"/>
      <c r="Q182" s="61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</row>
    <row r="183" ht="12" customHeight="1" spans="1:39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103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</row>
    <row r="184" ht="38.25" customHeight="1" spans="1:39">
      <c r="A184" s="63" t="s">
        <v>628</v>
      </c>
      <c r="B184" s="64" t="s">
        <v>212</v>
      </c>
      <c r="C184" s="94" t="s">
        <v>959</v>
      </c>
      <c r="D184" s="63" t="s">
        <v>771</v>
      </c>
      <c r="E184" s="63" t="s">
        <v>772</v>
      </c>
      <c r="F184" s="63" t="s">
        <v>773</v>
      </c>
      <c r="G184" s="63" t="s">
        <v>774</v>
      </c>
      <c r="H184" s="63" t="s">
        <v>775</v>
      </c>
      <c r="I184" s="63" t="s">
        <v>776</v>
      </c>
      <c r="J184" s="63" t="s">
        <v>777</v>
      </c>
      <c r="K184" s="63" t="s">
        <v>778</v>
      </c>
      <c r="L184" s="63" t="s">
        <v>779</v>
      </c>
      <c r="M184" s="63" t="s">
        <v>405</v>
      </c>
      <c r="N184" s="63" t="s">
        <v>406</v>
      </c>
      <c r="O184" s="63" t="s">
        <v>780</v>
      </c>
      <c r="P184" s="63" t="s">
        <v>6</v>
      </c>
      <c r="Q184" s="142" t="s">
        <v>851</v>
      </c>
      <c r="R184" s="149" t="s">
        <v>852</v>
      </c>
      <c r="S184" s="149" t="s">
        <v>957</v>
      </c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</row>
    <row r="185" ht="6" customHeight="1" spans="1:39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103"/>
      <c r="Q185" s="14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</row>
    <row r="186" ht="19.5" customHeight="1" spans="1:39">
      <c r="A186" s="65">
        <v>1</v>
      </c>
      <c r="B186" s="66" t="s">
        <v>640</v>
      </c>
      <c r="C186" s="134">
        <f>42.69/12</f>
        <v>3.5575</v>
      </c>
      <c r="D186" s="140">
        <v>2.727</v>
      </c>
      <c r="E186" s="140">
        <v>3.00462404</v>
      </c>
      <c r="F186" s="67">
        <v>2.9885905</v>
      </c>
      <c r="G186" s="67">
        <v>3.62218671</v>
      </c>
      <c r="H186" s="67">
        <v>3.83308132</v>
      </c>
      <c r="I186" s="67">
        <v>4.06257995</v>
      </c>
      <c r="J186" s="67">
        <v>4.12822021</v>
      </c>
      <c r="K186" s="67">
        <v>4.817</v>
      </c>
      <c r="L186" s="67">
        <v>4.59683091</v>
      </c>
      <c r="M186" s="67">
        <v>4.05571442</v>
      </c>
      <c r="N186" s="67">
        <v>3.29340734</v>
      </c>
      <c r="O186" s="67">
        <v>3.04068753</v>
      </c>
      <c r="P186" s="130">
        <f t="shared" ref="P186:P190" si="51">SUM(D186:O186)</f>
        <v>44.16992293</v>
      </c>
      <c r="Q186" s="79">
        <f t="shared" ref="Q186:Q191" si="52">O186-O174</f>
        <v>0.64391311</v>
      </c>
      <c r="R186" s="79">
        <f t="shared" ref="R186:R191" si="53">O186-N186</f>
        <v>-0.25271981</v>
      </c>
      <c r="S186" s="79">
        <f t="shared" ref="S186:S191" si="54">O186-C186</f>
        <v>-0.51681247</v>
      </c>
      <c r="T186" s="79"/>
      <c r="U186" s="79">
        <f t="shared" ref="U186:U191" si="55">SUM(D186:N186)</f>
        <v>41.1292354</v>
      </c>
      <c r="V186" s="62">
        <v>45.18437773</v>
      </c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</row>
    <row r="187" ht="19.5" customHeight="1" spans="1:39">
      <c r="A187" s="65">
        <v>2</v>
      </c>
      <c r="B187" s="66" t="s">
        <v>648</v>
      </c>
      <c r="C187" s="134">
        <f>25.76/12</f>
        <v>2.14666666666667</v>
      </c>
      <c r="D187" s="140">
        <v>1.55</v>
      </c>
      <c r="E187" s="140">
        <v>1.681012</v>
      </c>
      <c r="F187" s="67">
        <v>1.48271467</v>
      </c>
      <c r="G187" s="67">
        <v>2.33869857</v>
      </c>
      <c r="H187" s="67">
        <v>2.2219782</v>
      </c>
      <c r="I187" s="67">
        <v>2.48724703</v>
      </c>
      <c r="J187" s="67">
        <v>2.5345092</v>
      </c>
      <c r="K187" s="67">
        <v>2.999</v>
      </c>
      <c r="L187" s="67">
        <v>2.76211557</v>
      </c>
      <c r="M187" s="67">
        <v>2.57803945</v>
      </c>
      <c r="N187" s="67">
        <v>2.14685162</v>
      </c>
      <c r="O187" s="67">
        <v>1.76079231</v>
      </c>
      <c r="P187" s="130">
        <f t="shared" si="51"/>
        <v>26.54295862</v>
      </c>
      <c r="Q187" s="79">
        <f t="shared" si="52"/>
        <v>0.08959618</v>
      </c>
      <c r="R187" s="79">
        <f t="shared" si="53"/>
        <v>-0.38605931</v>
      </c>
      <c r="S187" s="79">
        <f t="shared" si="54"/>
        <v>-0.385874356666667</v>
      </c>
      <c r="T187" s="79"/>
      <c r="U187" s="79">
        <f t="shared" si="55"/>
        <v>24.78216631</v>
      </c>
      <c r="V187" s="62">
        <v>29.33623631</v>
      </c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</row>
    <row r="188" ht="19.5" customHeight="1" spans="1:39">
      <c r="A188" s="65">
        <v>3</v>
      </c>
      <c r="B188" s="66" t="s">
        <v>644</v>
      </c>
      <c r="C188" s="134">
        <f>19.02/12</f>
        <v>1.585</v>
      </c>
      <c r="D188" s="140">
        <v>1.034</v>
      </c>
      <c r="E188" s="140">
        <v>1.2991438</v>
      </c>
      <c r="F188" s="67">
        <v>1.25362076</v>
      </c>
      <c r="G188" s="67">
        <v>1.62896291</v>
      </c>
      <c r="H188" s="67">
        <v>1.90508281</v>
      </c>
      <c r="I188" s="67">
        <v>2.06533673</v>
      </c>
      <c r="J188" s="67">
        <v>1.71929441</v>
      </c>
      <c r="K188" s="67">
        <v>2.201</v>
      </c>
      <c r="L188" s="67">
        <v>1.96816632</v>
      </c>
      <c r="M188" s="67">
        <v>2.04492895</v>
      </c>
      <c r="N188" s="67">
        <v>1.6112205</v>
      </c>
      <c r="O188" s="67">
        <v>1.47690594</v>
      </c>
      <c r="P188" s="130">
        <f t="shared" si="51"/>
        <v>20.20766313</v>
      </c>
      <c r="Q188" s="79">
        <f t="shared" si="52"/>
        <v>0.39319193</v>
      </c>
      <c r="R188" s="79">
        <f t="shared" si="53"/>
        <v>-0.13431456</v>
      </c>
      <c r="S188" s="79">
        <f t="shared" si="54"/>
        <v>-0.10809406</v>
      </c>
      <c r="T188" s="79"/>
      <c r="U188" s="79">
        <f t="shared" si="55"/>
        <v>18.73075719</v>
      </c>
      <c r="V188" s="62">
        <v>21.24501365</v>
      </c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</row>
    <row r="189" ht="19.5" customHeight="1" spans="1:39">
      <c r="A189" s="65">
        <v>4</v>
      </c>
      <c r="B189" s="66" t="s">
        <v>646</v>
      </c>
      <c r="C189" s="134">
        <f>43.72/12</f>
        <v>3.64333333333333</v>
      </c>
      <c r="D189" s="140">
        <v>2.508</v>
      </c>
      <c r="E189" s="140">
        <v>2.49840914</v>
      </c>
      <c r="F189" s="67">
        <v>3.01433376</v>
      </c>
      <c r="G189" s="67">
        <v>3.73736912</v>
      </c>
      <c r="H189" s="67">
        <v>3.94209274</v>
      </c>
      <c r="I189" s="67">
        <v>4.32215539</v>
      </c>
      <c r="J189" s="67">
        <v>3.83693983</v>
      </c>
      <c r="K189" s="67">
        <v>4.648</v>
      </c>
      <c r="L189" s="167">
        <v>4.31392678</v>
      </c>
      <c r="M189" s="67">
        <v>4.05288148</v>
      </c>
      <c r="N189" s="67">
        <v>3.33223014</v>
      </c>
      <c r="O189" s="67">
        <v>2.85425014</v>
      </c>
      <c r="P189" s="130">
        <f t="shared" si="51"/>
        <v>43.06058852</v>
      </c>
      <c r="Q189" s="79">
        <f t="shared" si="52"/>
        <v>0.50574176</v>
      </c>
      <c r="R189" s="79">
        <f t="shared" si="53"/>
        <v>-0.47798</v>
      </c>
      <c r="S189" s="79">
        <f t="shared" si="54"/>
        <v>-0.789083193333333</v>
      </c>
      <c r="T189" s="79"/>
      <c r="U189" s="79">
        <f t="shared" si="55"/>
        <v>40.20633838</v>
      </c>
      <c r="V189" s="62">
        <v>44.89113152</v>
      </c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</row>
    <row r="190" ht="19.5" customHeight="1" spans="1:39">
      <c r="A190" s="65">
        <v>5</v>
      </c>
      <c r="B190" s="66" t="s">
        <v>642</v>
      </c>
      <c r="C190" s="134">
        <f>55.4/12</f>
        <v>4.61666666666667</v>
      </c>
      <c r="D190" s="140">
        <v>3.15</v>
      </c>
      <c r="E190" s="140">
        <v>3.63115575</v>
      </c>
      <c r="F190" s="67">
        <v>3.94151872</v>
      </c>
      <c r="G190" s="67">
        <v>5.0717689</v>
      </c>
      <c r="H190" s="67">
        <v>5.36991387</v>
      </c>
      <c r="I190" s="67">
        <v>5.52939117</v>
      </c>
      <c r="J190" s="67">
        <v>5.28507449</v>
      </c>
      <c r="K190" s="67">
        <v>6.375</v>
      </c>
      <c r="L190" s="67">
        <v>5.89834061</v>
      </c>
      <c r="M190" s="67">
        <v>5.5081454</v>
      </c>
      <c r="N190" s="67">
        <v>4.41236977</v>
      </c>
      <c r="O190" s="67">
        <v>3.83964008</v>
      </c>
      <c r="P190" s="130">
        <f t="shared" si="51"/>
        <v>58.01231876</v>
      </c>
      <c r="Q190" s="79">
        <f t="shared" si="52"/>
        <v>0.6375443</v>
      </c>
      <c r="R190" s="79">
        <f t="shared" si="53"/>
        <v>-0.57272969</v>
      </c>
      <c r="S190" s="79">
        <f t="shared" si="54"/>
        <v>-0.777026586666666</v>
      </c>
      <c r="T190" s="79"/>
      <c r="U190" s="79">
        <f t="shared" si="55"/>
        <v>54.17267868</v>
      </c>
      <c r="V190" s="62">
        <v>58.90948988</v>
      </c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</row>
    <row r="191" ht="19.5" customHeight="1" spans="1:39">
      <c r="A191" s="74" t="s">
        <v>19</v>
      </c>
      <c r="B191" s="75"/>
      <c r="C191" s="133">
        <f t="shared" ref="C191:P191" si="56">C186+C187+C188+C189+C190</f>
        <v>15.5491666666667</v>
      </c>
      <c r="D191" s="133">
        <f t="shared" si="56"/>
        <v>10.969</v>
      </c>
      <c r="E191" s="71">
        <f t="shared" si="56"/>
        <v>12.11434473</v>
      </c>
      <c r="F191" s="133">
        <f t="shared" si="56"/>
        <v>12.68077841</v>
      </c>
      <c r="G191" s="133">
        <f t="shared" si="56"/>
        <v>16.39898621</v>
      </c>
      <c r="H191" s="133">
        <f t="shared" si="56"/>
        <v>17.27214894</v>
      </c>
      <c r="I191" s="133">
        <f t="shared" si="56"/>
        <v>18.46671027</v>
      </c>
      <c r="J191" s="133">
        <f t="shared" si="56"/>
        <v>17.50403814</v>
      </c>
      <c r="K191" s="133">
        <f t="shared" si="56"/>
        <v>21.04</v>
      </c>
      <c r="L191" s="133">
        <f t="shared" si="56"/>
        <v>19.53938019</v>
      </c>
      <c r="M191" s="133">
        <f t="shared" si="56"/>
        <v>18.2397097</v>
      </c>
      <c r="N191" s="133">
        <f t="shared" si="56"/>
        <v>14.79607937</v>
      </c>
      <c r="O191" s="133">
        <f t="shared" si="56"/>
        <v>12.972276</v>
      </c>
      <c r="P191" s="133">
        <f t="shared" si="56"/>
        <v>191.99345196</v>
      </c>
      <c r="Q191" s="79">
        <f t="shared" si="52"/>
        <v>2.26998728</v>
      </c>
      <c r="R191" s="79">
        <f t="shared" si="53"/>
        <v>-1.82380337</v>
      </c>
      <c r="S191" s="79">
        <f t="shared" si="54"/>
        <v>-2.57689066666666</v>
      </c>
      <c r="T191" s="62"/>
      <c r="U191" s="79">
        <f t="shared" si="55"/>
        <v>179.02117596</v>
      </c>
      <c r="V191" s="62">
        <v>199.56624909</v>
      </c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</row>
    <row r="192" ht="12" customHeight="1" spans="1:39">
      <c r="A192" s="62"/>
      <c r="B192" s="62"/>
      <c r="C192" s="62"/>
      <c r="D192" s="79">
        <f t="shared" ref="D192:O192" si="57">D191-D179</f>
        <v>0.516328029999999</v>
      </c>
      <c r="E192" s="79">
        <f t="shared" si="57"/>
        <v>0.692932489999999</v>
      </c>
      <c r="F192" s="79">
        <f t="shared" si="57"/>
        <v>-0.380776840000001</v>
      </c>
      <c r="G192" s="79">
        <f t="shared" si="57"/>
        <v>1.1833841</v>
      </c>
      <c r="H192" s="79">
        <f t="shared" si="57"/>
        <v>-0.563354879999999</v>
      </c>
      <c r="I192" s="79">
        <f t="shared" si="57"/>
        <v>-1.49069121</v>
      </c>
      <c r="J192" s="79">
        <f t="shared" si="57"/>
        <v>-2.62048233</v>
      </c>
      <c r="K192" s="79">
        <f t="shared" si="57"/>
        <v>2.4093227</v>
      </c>
      <c r="L192" s="79">
        <f t="shared" si="57"/>
        <v>2.59195269</v>
      </c>
      <c r="M192" s="79">
        <f t="shared" si="57"/>
        <v>3.47952845</v>
      </c>
      <c r="N192" s="79">
        <f t="shared" si="57"/>
        <v>2.72307937</v>
      </c>
      <c r="O192" s="79">
        <f t="shared" si="57"/>
        <v>2.26998728</v>
      </c>
      <c r="P192" s="62"/>
      <c r="Q192" s="79"/>
      <c r="R192" s="79"/>
      <c r="S192" s="79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</row>
    <row r="193" ht="12.75" customHeight="1" spans="1:39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103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</row>
    <row r="194" ht="27" customHeight="1" spans="1:39">
      <c r="A194" s="62"/>
      <c r="B194" s="166" t="s">
        <v>960</v>
      </c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5"/>
      <c r="Q194" s="61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</row>
    <row r="195" ht="12" customHeight="1" spans="1:39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103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</row>
    <row r="196" ht="38.25" customHeight="1" spans="1:39">
      <c r="A196" s="63" t="s">
        <v>628</v>
      </c>
      <c r="B196" s="64" t="s">
        <v>212</v>
      </c>
      <c r="C196" s="94" t="s">
        <v>959</v>
      </c>
      <c r="D196" s="63" t="s">
        <v>781</v>
      </c>
      <c r="E196" s="63" t="s">
        <v>782</v>
      </c>
      <c r="F196" s="63" t="s">
        <v>783</v>
      </c>
      <c r="G196" s="63" t="s">
        <v>784</v>
      </c>
      <c r="H196" s="63" t="s">
        <v>785</v>
      </c>
      <c r="I196" s="63" t="s">
        <v>786</v>
      </c>
      <c r="J196" s="63" t="s">
        <v>787</v>
      </c>
      <c r="K196" s="63" t="s">
        <v>788</v>
      </c>
      <c r="L196" s="63" t="s">
        <v>789</v>
      </c>
      <c r="M196" s="63" t="s">
        <v>790</v>
      </c>
      <c r="N196" s="63" t="s">
        <v>791</v>
      </c>
      <c r="O196" s="63" t="s">
        <v>780</v>
      </c>
      <c r="P196" s="63" t="s">
        <v>6</v>
      </c>
      <c r="Q196" s="142" t="s">
        <v>851</v>
      </c>
      <c r="R196" s="149" t="s">
        <v>852</v>
      </c>
      <c r="S196" s="149" t="s">
        <v>957</v>
      </c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</row>
    <row r="197" ht="6" customHeight="1" spans="1:39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103"/>
      <c r="Q197" s="14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</row>
    <row r="198" ht="19.5" customHeight="1" spans="1:39">
      <c r="A198" s="65">
        <v>1</v>
      </c>
      <c r="B198" s="66" t="s">
        <v>640</v>
      </c>
      <c r="C198" s="134">
        <f>42.69/12</f>
        <v>3.5575</v>
      </c>
      <c r="D198" s="140">
        <v>2.97448669</v>
      </c>
      <c r="E198" s="67">
        <v>3.66641642</v>
      </c>
      <c r="F198" s="67">
        <v>3.73276108</v>
      </c>
      <c r="G198" s="67">
        <v>3.56457471</v>
      </c>
      <c r="H198" s="67">
        <v>4.09098092</v>
      </c>
      <c r="I198" s="168">
        <v>4.99832437</v>
      </c>
      <c r="J198" s="67">
        <v>5.23422454</v>
      </c>
      <c r="K198" s="67">
        <v>5.11058463</v>
      </c>
      <c r="L198" s="67">
        <v>4.53009873</v>
      </c>
      <c r="M198" s="67">
        <v>3.94186537</v>
      </c>
      <c r="N198" s="67">
        <v>3.34006027</v>
      </c>
      <c r="O198" s="67">
        <v>2.9233324</v>
      </c>
      <c r="P198" s="130">
        <f t="shared" ref="P198:P202" si="58">SUM(D198:O198)</f>
        <v>48.10771013</v>
      </c>
      <c r="Q198" s="79">
        <f t="shared" ref="Q198:Q203" si="59">O198-O186</f>
        <v>-0.11735513</v>
      </c>
      <c r="R198" s="79">
        <f t="shared" ref="R198:R203" si="60">O198-N198</f>
        <v>-0.41672787</v>
      </c>
      <c r="S198" s="79">
        <f t="shared" ref="S198:S203" si="61">O198-C198</f>
        <v>-0.6341676</v>
      </c>
      <c r="T198" s="62"/>
      <c r="U198" s="79">
        <f t="shared" ref="U198:U203" si="62">SUM(D198:N198)</f>
        <v>45.18437773</v>
      </c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</row>
    <row r="199" ht="19.5" customHeight="1" spans="1:39">
      <c r="A199" s="65">
        <v>2</v>
      </c>
      <c r="B199" s="66" t="s">
        <v>648</v>
      </c>
      <c r="C199" s="134">
        <f>25.76/12</f>
        <v>2.14666666666667</v>
      </c>
      <c r="D199" s="140">
        <v>1.65672377</v>
      </c>
      <c r="E199" s="67">
        <v>1.99338284</v>
      </c>
      <c r="F199" s="67">
        <v>2.38791813</v>
      </c>
      <c r="G199" s="67">
        <v>2.77283482</v>
      </c>
      <c r="H199" s="67">
        <v>3.02761561</v>
      </c>
      <c r="I199" s="168">
        <v>3.10035128</v>
      </c>
      <c r="J199" s="67">
        <v>3.23395</v>
      </c>
      <c r="K199" s="67">
        <v>3.21208362</v>
      </c>
      <c r="L199" s="67">
        <v>3.07431709</v>
      </c>
      <c r="M199" s="169">
        <v>2.71026239</v>
      </c>
      <c r="N199" s="67">
        <v>2.16679676</v>
      </c>
      <c r="O199" s="67">
        <v>1.84155441</v>
      </c>
      <c r="P199" s="130">
        <f t="shared" si="58"/>
        <v>31.17779072</v>
      </c>
      <c r="Q199" s="79">
        <f t="shared" si="59"/>
        <v>0.0807621000000001</v>
      </c>
      <c r="R199" s="79">
        <f t="shared" si="60"/>
        <v>-0.32524235</v>
      </c>
      <c r="S199" s="79">
        <f t="shared" si="61"/>
        <v>-0.30511225666667</v>
      </c>
      <c r="T199" s="62"/>
      <c r="U199" s="79">
        <f t="shared" si="62"/>
        <v>29.33623631</v>
      </c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</row>
    <row r="200" ht="19.5" customHeight="1" spans="1:39">
      <c r="A200" s="65">
        <v>3</v>
      </c>
      <c r="B200" s="66" t="s">
        <v>644</v>
      </c>
      <c r="C200" s="134">
        <f>19.02/12</f>
        <v>1.585</v>
      </c>
      <c r="D200" s="140">
        <v>1.31893958</v>
      </c>
      <c r="E200" s="67">
        <v>1.82222017</v>
      </c>
      <c r="F200" s="67">
        <v>1.86376231</v>
      </c>
      <c r="G200" s="67">
        <v>1.86360201</v>
      </c>
      <c r="H200" s="67">
        <v>1.91976069</v>
      </c>
      <c r="I200" s="168">
        <v>2.40699745</v>
      </c>
      <c r="J200" s="67">
        <v>2.25175919</v>
      </c>
      <c r="K200" s="67">
        <v>2.23711888</v>
      </c>
      <c r="L200" s="67">
        <v>2.09909207</v>
      </c>
      <c r="M200" s="67">
        <v>1.79143907</v>
      </c>
      <c r="N200" s="67">
        <v>1.67032223</v>
      </c>
      <c r="O200" s="67">
        <v>1.36850451</v>
      </c>
      <c r="P200" s="130">
        <f t="shared" si="58"/>
        <v>22.61351816</v>
      </c>
      <c r="Q200" s="79">
        <f t="shared" si="59"/>
        <v>-0.10840143</v>
      </c>
      <c r="R200" s="79">
        <f t="shared" si="60"/>
        <v>-0.30181772</v>
      </c>
      <c r="S200" s="79">
        <f t="shared" si="61"/>
        <v>-0.21649549</v>
      </c>
      <c r="T200" s="62"/>
      <c r="U200" s="79">
        <f t="shared" si="62"/>
        <v>21.24501365</v>
      </c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</row>
    <row r="201" ht="19.5" customHeight="1" spans="1:39">
      <c r="A201" s="65">
        <v>4</v>
      </c>
      <c r="B201" s="66" t="s">
        <v>646</v>
      </c>
      <c r="C201" s="134">
        <f>43.72/12</f>
        <v>3.64333333333333</v>
      </c>
      <c r="D201" s="140">
        <v>3.0624468</v>
      </c>
      <c r="E201" s="67">
        <v>3.34859885</v>
      </c>
      <c r="F201" s="67">
        <v>4.02039137</v>
      </c>
      <c r="G201" s="67">
        <v>3.91003755</v>
      </c>
      <c r="H201" s="67">
        <v>4.21720692</v>
      </c>
      <c r="I201" s="168">
        <v>4.77306931</v>
      </c>
      <c r="J201" s="67">
        <v>4.98653254</v>
      </c>
      <c r="K201" s="67">
        <v>4.8419009</v>
      </c>
      <c r="L201" s="167">
        <v>4.48051294</v>
      </c>
      <c r="M201" s="67">
        <v>4.07362265</v>
      </c>
      <c r="N201" s="67">
        <v>3.17681169</v>
      </c>
      <c r="O201" s="67">
        <v>2.79930001</v>
      </c>
      <c r="P201" s="130">
        <f t="shared" si="58"/>
        <v>47.69043153</v>
      </c>
      <c r="Q201" s="79">
        <f t="shared" si="59"/>
        <v>-0.0549501299999999</v>
      </c>
      <c r="R201" s="79">
        <f t="shared" si="60"/>
        <v>-0.37751168</v>
      </c>
      <c r="S201" s="79">
        <f t="shared" si="61"/>
        <v>-0.84403332333333</v>
      </c>
      <c r="T201" s="62"/>
      <c r="U201" s="79">
        <f t="shared" si="62"/>
        <v>44.89113152</v>
      </c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</row>
    <row r="202" ht="19.5" customHeight="1" spans="1:39">
      <c r="A202" s="65">
        <v>5</v>
      </c>
      <c r="B202" s="66" t="s">
        <v>642</v>
      </c>
      <c r="C202" s="134">
        <f>55.4/12</f>
        <v>4.61666666666667</v>
      </c>
      <c r="D202" s="140">
        <v>3.59438776</v>
      </c>
      <c r="E202" s="67">
        <v>4.01548467</v>
      </c>
      <c r="F202" s="67">
        <v>4.5116945</v>
      </c>
      <c r="G202" s="67">
        <v>5.13052853</v>
      </c>
      <c r="H202" s="67">
        <v>5.63598765</v>
      </c>
      <c r="I202" s="168">
        <v>6.66872723</v>
      </c>
      <c r="J202" s="67">
        <v>6.77328663</v>
      </c>
      <c r="K202" s="67">
        <v>6.64156371</v>
      </c>
      <c r="L202" s="67">
        <v>6.04463557</v>
      </c>
      <c r="M202" s="67">
        <v>5.40113742</v>
      </c>
      <c r="N202" s="67">
        <v>4.49205621</v>
      </c>
      <c r="O202" s="67">
        <v>3.91280736</v>
      </c>
      <c r="P202" s="130">
        <f t="shared" si="58"/>
        <v>62.82229724</v>
      </c>
      <c r="Q202" s="79">
        <f t="shared" si="59"/>
        <v>0.0731672799999998</v>
      </c>
      <c r="R202" s="79">
        <f t="shared" si="60"/>
        <v>-0.57924885</v>
      </c>
      <c r="S202" s="79">
        <f t="shared" si="61"/>
        <v>-0.70385930666667</v>
      </c>
      <c r="T202" s="62"/>
      <c r="U202" s="79">
        <f t="shared" si="62"/>
        <v>58.90948988</v>
      </c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</row>
    <row r="203" ht="19.5" customHeight="1" spans="1:39">
      <c r="A203" s="74" t="s">
        <v>19</v>
      </c>
      <c r="B203" s="75"/>
      <c r="C203" s="133">
        <f t="shared" ref="C203:P203" si="63">C198+C199+C200+C201+C202</f>
        <v>15.5491666666667</v>
      </c>
      <c r="D203" s="133">
        <f t="shared" si="63"/>
        <v>12.6069846</v>
      </c>
      <c r="E203" s="71">
        <f t="shared" si="63"/>
        <v>14.84610295</v>
      </c>
      <c r="F203" s="133">
        <f t="shared" si="63"/>
        <v>16.51652739</v>
      </c>
      <c r="G203" s="133">
        <f t="shared" si="63"/>
        <v>17.24157762</v>
      </c>
      <c r="H203" s="133">
        <f t="shared" si="63"/>
        <v>18.89155179</v>
      </c>
      <c r="I203" s="133">
        <f t="shared" si="63"/>
        <v>21.94746964</v>
      </c>
      <c r="J203" s="133">
        <f t="shared" si="63"/>
        <v>22.4797529</v>
      </c>
      <c r="K203" s="133">
        <f t="shared" si="63"/>
        <v>22.04325174</v>
      </c>
      <c r="L203" s="133">
        <f t="shared" si="63"/>
        <v>20.2286564</v>
      </c>
      <c r="M203" s="133">
        <f t="shared" si="63"/>
        <v>17.9183269</v>
      </c>
      <c r="N203" s="133">
        <f t="shared" si="63"/>
        <v>14.84604716</v>
      </c>
      <c r="O203" s="133">
        <f t="shared" si="63"/>
        <v>12.84549869</v>
      </c>
      <c r="P203" s="133">
        <f t="shared" si="63"/>
        <v>212.41174778</v>
      </c>
      <c r="Q203" s="79">
        <f t="shared" si="59"/>
        <v>-0.12677731</v>
      </c>
      <c r="R203" s="79">
        <f t="shared" si="60"/>
        <v>-2.00054847</v>
      </c>
      <c r="S203" s="79">
        <f t="shared" si="61"/>
        <v>-2.70366797666667</v>
      </c>
      <c r="T203" s="62"/>
      <c r="U203" s="79">
        <f t="shared" si="62"/>
        <v>199.56624909</v>
      </c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</row>
    <row r="204" ht="12" customHeight="1" spans="1:39">
      <c r="A204" s="62"/>
      <c r="B204" s="62"/>
      <c r="C204" s="62"/>
      <c r="D204" s="79">
        <f t="shared" ref="D204:O204" si="64">D203-D191</f>
        <v>1.6379846</v>
      </c>
      <c r="E204" s="79">
        <f t="shared" si="64"/>
        <v>2.73175822</v>
      </c>
      <c r="F204" s="79">
        <f t="shared" si="64"/>
        <v>3.83574898</v>
      </c>
      <c r="G204" s="79">
        <f t="shared" si="64"/>
        <v>0.842591410000001</v>
      </c>
      <c r="H204" s="79">
        <f t="shared" si="64"/>
        <v>1.61940285</v>
      </c>
      <c r="I204" s="79">
        <f t="shared" si="64"/>
        <v>3.48075937</v>
      </c>
      <c r="J204" s="79">
        <f t="shared" si="64"/>
        <v>4.97571476</v>
      </c>
      <c r="K204" s="79">
        <f t="shared" si="64"/>
        <v>1.00325174</v>
      </c>
      <c r="L204" s="79">
        <f t="shared" si="64"/>
        <v>0.689276210000003</v>
      </c>
      <c r="M204" s="79">
        <f t="shared" si="64"/>
        <v>-0.321382799999999</v>
      </c>
      <c r="N204" s="79">
        <f t="shared" si="64"/>
        <v>0.049967790000002</v>
      </c>
      <c r="O204" s="79">
        <f t="shared" si="64"/>
        <v>-0.12677731</v>
      </c>
      <c r="P204" s="62"/>
      <c r="Q204" s="79"/>
      <c r="R204" s="79"/>
      <c r="S204" s="79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</row>
    <row r="205" ht="12.75" customHeight="1" spans="1:39">
      <c r="A205" s="62"/>
      <c r="B205" s="62"/>
      <c r="C205" s="62"/>
      <c r="D205" s="62"/>
      <c r="E205" s="62"/>
      <c r="F205" s="62"/>
      <c r="G205" s="62" t="s">
        <v>961</v>
      </c>
      <c r="I205" s="145"/>
      <c r="J205" s="65" t="s">
        <v>962</v>
      </c>
      <c r="K205" s="62"/>
      <c r="L205" s="62"/>
      <c r="M205" s="62"/>
      <c r="N205" s="62"/>
      <c r="O205" s="62"/>
      <c r="P205" s="103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</row>
    <row r="206" ht="27" customHeight="1" spans="1:39">
      <c r="A206" s="62"/>
      <c r="B206" s="166" t="s">
        <v>963</v>
      </c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5"/>
      <c r="Q206" s="61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</row>
    <row r="207" ht="12" customHeight="1" spans="1:39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103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</row>
    <row r="208" ht="38.25" customHeight="1" spans="1:39">
      <c r="A208" s="63" t="s">
        <v>628</v>
      </c>
      <c r="B208" s="64" t="s">
        <v>212</v>
      </c>
      <c r="C208" s="94" t="s">
        <v>964</v>
      </c>
      <c r="D208" s="63" t="s">
        <v>390</v>
      </c>
      <c r="E208" s="63" t="s">
        <v>391</v>
      </c>
      <c r="F208" s="63" t="s">
        <v>392</v>
      </c>
      <c r="G208" s="63" t="s">
        <v>393</v>
      </c>
      <c r="H208" s="63" t="s">
        <v>872</v>
      </c>
      <c r="I208" s="63" t="s">
        <v>395</v>
      </c>
      <c r="J208" s="63" t="s">
        <v>396</v>
      </c>
      <c r="K208" s="63" t="s">
        <v>397</v>
      </c>
      <c r="L208" s="63" t="s">
        <v>398</v>
      </c>
      <c r="M208" s="63" t="s">
        <v>399</v>
      </c>
      <c r="N208" s="63" t="s">
        <v>400</v>
      </c>
      <c r="O208" s="63" t="s">
        <v>965</v>
      </c>
      <c r="P208" s="63" t="s">
        <v>6</v>
      </c>
      <c r="Q208" s="142" t="s">
        <v>851</v>
      </c>
      <c r="R208" s="149" t="s">
        <v>852</v>
      </c>
      <c r="S208" s="149" t="s">
        <v>957</v>
      </c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</row>
    <row r="209" ht="6" customHeight="1" spans="1:39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103"/>
      <c r="Q209" s="14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</row>
    <row r="210" ht="19.5" customHeight="1" spans="1:39">
      <c r="A210" s="65">
        <v>1</v>
      </c>
      <c r="B210" s="66" t="s">
        <v>640</v>
      </c>
      <c r="C210" s="134">
        <f>42.69/12</f>
        <v>3.5575</v>
      </c>
      <c r="D210" s="140">
        <v>3.03016758</v>
      </c>
      <c r="E210" s="67">
        <v>3.76552536</v>
      </c>
      <c r="F210" s="67">
        <v>3.70857392</v>
      </c>
      <c r="G210" s="67">
        <v>4.34668107</v>
      </c>
      <c r="H210" s="67"/>
      <c r="I210" s="168"/>
      <c r="J210" s="67"/>
      <c r="K210" s="67"/>
      <c r="L210" s="67"/>
      <c r="M210" s="67"/>
      <c r="N210" s="67"/>
      <c r="O210" s="67"/>
      <c r="P210" s="130">
        <f t="shared" ref="P210:P214" si="65">SUM(D210:O210)</f>
        <v>14.85094793</v>
      </c>
      <c r="Q210" s="79">
        <f t="shared" ref="Q210:Q215" si="66">G210-G198</f>
        <v>0.78210636</v>
      </c>
      <c r="R210" s="79">
        <f t="shared" ref="R210:R215" si="67">G210-F210</f>
        <v>0.63810715</v>
      </c>
      <c r="S210" s="79">
        <f t="shared" ref="S210:S215" si="68">G210-C210</f>
        <v>0.78918107</v>
      </c>
      <c r="T210" s="62"/>
      <c r="U210" s="79">
        <f t="shared" ref="U210:U215" si="69">SUM(D210:N210)</f>
        <v>14.85094793</v>
      </c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</row>
    <row r="211" ht="19.5" customHeight="1" spans="1:39">
      <c r="A211" s="65">
        <v>2</v>
      </c>
      <c r="B211" s="66" t="s">
        <v>648</v>
      </c>
      <c r="C211" s="134">
        <f>25.76/12</f>
        <v>2.14666666666667</v>
      </c>
      <c r="D211" s="140">
        <v>1.82513434</v>
      </c>
      <c r="E211" s="67">
        <v>2.08697142</v>
      </c>
      <c r="F211" s="67">
        <v>2.41499769</v>
      </c>
      <c r="G211" s="67">
        <v>2.89806511</v>
      </c>
      <c r="H211" s="67"/>
      <c r="I211" s="168"/>
      <c r="J211" s="67"/>
      <c r="K211" s="67"/>
      <c r="L211" s="67"/>
      <c r="M211" s="169"/>
      <c r="N211" s="67"/>
      <c r="O211" s="67"/>
      <c r="P211" s="130">
        <f t="shared" si="65"/>
        <v>9.22516856</v>
      </c>
      <c r="Q211" s="79">
        <f t="shared" si="66"/>
        <v>0.12523029</v>
      </c>
      <c r="R211" s="79">
        <f t="shared" si="67"/>
        <v>0.48306742</v>
      </c>
      <c r="S211" s="79">
        <f t="shared" si="68"/>
        <v>0.75139844333333</v>
      </c>
      <c r="T211" s="62"/>
      <c r="U211" s="79">
        <f t="shared" si="69"/>
        <v>9.22516856</v>
      </c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</row>
    <row r="212" ht="19.5" customHeight="1" spans="1:39">
      <c r="A212" s="65">
        <v>3</v>
      </c>
      <c r="B212" s="66" t="s">
        <v>644</v>
      </c>
      <c r="C212" s="134">
        <f>19.02/12</f>
        <v>1.585</v>
      </c>
      <c r="D212" s="140">
        <v>1.37916722</v>
      </c>
      <c r="E212" s="67">
        <v>2.29200073</v>
      </c>
      <c r="F212" s="67">
        <v>1.78907474</v>
      </c>
      <c r="G212" s="67">
        <v>1.9499063</v>
      </c>
      <c r="H212" s="67"/>
      <c r="I212" s="168"/>
      <c r="J212" s="67"/>
      <c r="K212" s="67"/>
      <c r="L212" s="67"/>
      <c r="M212" s="67"/>
      <c r="N212" s="67"/>
      <c r="O212" s="67"/>
      <c r="P212" s="130">
        <f t="shared" si="65"/>
        <v>7.41014899</v>
      </c>
      <c r="Q212" s="79">
        <f t="shared" si="66"/>
        <v>0.0863042900000002</v>
      </c>
      <c r="R212" s="79">
        <f t="shared" si="67"/>
        <v>0.16083156</v>
      </c>
      <c r="S212" s="79">
        <f t="shared" si="68"/>
        <v>0.3649063</v>
      </c>
      <c r="T212" s="62"/>
      <c r="U212" s="79">
        <f t="shared" si="69"/>
        <v>7.41014899</v>
      </c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</row>
    <row r="213" ht="19.5" customHeight="1" spans="1:39">
      <c r="A213" s="65">
        <v>4</v>
      </c>
      <c r="B213" s="66" t="s">
        <v>646</v>
      </c>
      <c r="C213" s="134">
        <f>43.72/12</f>
        <v>3.64333333333333</v>
      </c>
      <c r="D213" s="140">
        <v>3.04488431</v>
      </c>
      <c r="E213" s="67">
        <v>3.50019393</v>
      </c>
      <c r="F213" s="67">
        <v>3.98284138</v>
      </c>
      <c r="G213" s="67">
        <v>4.12449994</v>
      </c>
      <c r="H213" s="67"/>
      <c r="I213" s="168"/>
      <c r="J213" s="67"/>
      <c r="K213" s="67"/>
      <c r="L213" s="167"/>
      <c r="M213" s="67"/>
      <c r="N213" s="67"/>
      <c r="O213" s="67"/>
      <c r="P213" s="130">
        <f t="shared" si="65"/>
        <v>14.65241956</v>
      </c>
      <c r="Q213" s="79">
        <f t="shared" si="66"/>
        <v>0.21446239</v>
      </c>
      <c r="R213" s="79">
        <f t="shared" si="67"/>
        <v>0.14165856</v>
      </c>
      <c r="S213" s="79">
        <f t="shared" si="68"/>
        <v>0.48116660666667</v>
      </c>
      <c r="T213" s="62"/>
      <c r="U213" s="79">
        <f t="shared" si="69"/>
        <v>14.65241956</v>
      </c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</row>
    <row r="214" ht="19.5" customHeight="1" spans="1:39">
      <c r="A214" s="65">
        <v>5</v>
      </c>
      <c r="B214" s="66" t="s">
        <v>642</v>
      </c>
      <c r="C214" s="134">
        <f>55.4/12</f>
        <v>4.61666666666667</v>
      </c>
      <c r="D214" s="140">
        <v>3.51328516</v>
      </c>
      <c r="E214" s="67">
        <v>4.09149086</v>
      </c>
      <c r="F214" s="67">
        <v>4.67374905</v>
      </c>
      <c r="G214" s="67">
        <v>6.03635228</v>
      </c>
      <c r="H214" s="67"/>
      <c r="I214" s="168"/>
      <c r="J214" s="67"/>
      <c r="K214" s="67"/>
      <c r="L214" s="67"/>
      <c r="M214" s="67"/>
      <c r="N214" s="67"/>
      <c r="O214" s="67"/>
      <c r="P214" s="130">
        <f t="shared" si="65"/>
        <v>18.31487735</v>
      </c>
      <c r="Q214" s="79">
        <f t="shared" si="66"/>
        <v>0.90582375</v>
      </c>
      <c r="R214" s="79">
        <f t="shared" si="67"/>
        <v>1.36260323</v>
      </c>
      <c r="S214" s="79">
        <f t="shared" si="68"/>
        <v>1.41968561333333</v>
      </c>
      <c r="T214" s="62"/>
      <c r="U214" s="79">
        <f t="shared" si="69"/>
        <v>18.31487735</v>
      </c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</row>
    <row r="215" ht="19.5" customHeight="1" spans="1:39">
      <c r="A215" s="74" t="s">
        <v>19</v>
      </c>
      <c r="B215" s="75"/>
      <c r="C215" s="133">
        <f t="shared" ref="C215:P215" si="70">C210+C211+C212+C213+C214</f>
        <v>15.5491666666667</v>
      </c>
      <c r="D215" s="133">
        <f t="shared" si="70"/>
        <v>12.79263861</v>
      </c>
      <c r="E215" s="71">
        <f t="shared" si="70"/>
        <v>15.7361823</v>
      </c>
      <c r="F215" s="133">
        <f t="shared" si="70"/>
        <v>16.56923678</v>
      </c>
      <c r="G215" s="133">
        <f t="shared" si="70"/>
        <v>19.3555047</v>
      </c>
      <c r="H215" s="133">
        <f t="shared" si="70"/>
        <v>0</v>
      </c>
      <c r="I215" s="133">
        <f t="shared" si="70"/>
        <v>0</v>
      </c>
      <c r="J215" s="133">
        <f t="shared" si="70"/>
        <v>0</v>
      </c>
      <c r="K215" s="133">
        <f t="shared" si="70"/>
        <v>0</v>
      </c>
      <c r="L215" s="133">
        <f t="shared" si="70"/>
        <v>0</v>
      </c>
      <c r="M215" s="133">
        <f t="shared" si="70"/>
        <v>0</v>
      </c>
      <c r="N215" s="133">
        <f t="shared" si="70"/>
        <v>0</v>
      </c>
      <c r="O215" s="133">
        <f t="shared" si="70"/>
        <v>0</v>
      </c>
      <c r="P215" s="133">
        <f t="shared" si="70"/>
        <v>64.45356239</v>
      </c>
      <c r="Q215" s="79">
        <f t="shared" si="66"/>
        <v>2.11392708</v>
      </c>
      <c r="R215" s="79">
        <f t="shared" si="67"/>
        <v>2.78626792</v>
      </c>
      <c r="S215" s="79">
        <f t="shared" si="68"/>
        <v>3.80633803333333</v>
      </c>
      <c r="T215" s="62"/>
      <c r="U215" s="79">
        <f t="shared" si="69"/>
        <v>64.45356239</v>
      </c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</row>
    <row r="216" ht="12" customHeight="1" spans="1:39">
      <c r="A216" s="62"/>
      <c r="B216" s="62"/>
      <c r="C216" s="62"/>
      <c r="D216" s="79">
        <f>D215-D203</f>
        <v>0.18565401</v>
      </c>
      <c r="E216" s="79">
        <f t="shared" ref="D216:O216" si="71">E215-E203</f>
        <v>0.890079349999999</v>
      </c>
      <c r="F216" s="79">
        <f t="shared" si="71"/>
        <v>0.0527093899999969</v>
      </c>
      <c r="G216" s="79">
        <f t="shared" si="71"/>
        <v>2.11392708</v>
      </c>
      <c r="H216" s="79">
        <f t="shared" si="71"/>
        <v>-18.89155179</v>
      </c>
      <c r="I216" s="79">
        <f t="shared" si="71"/>
        <v>-21.94746964</v>
      </c>
      <c r="J216" s="79">
        <f t="shared" si="71"/>
        <v>-22.4797529</v>
      </c>
      <c r="K216" s="79">
        <f t="shared" si="71"/>
        <v>-22.04325174</v>
      </c>
      <c r="L216" s="79">
        <f t="shared" si="71"/>
        <v>-20.2286564</v>
      </c>
      <c r="M216" s="79">
        <f t="shared" si="71"/>
        <v>-17.9183269</v>
      </c>
      <c r="N216" s="79">
        <f t="shared" si="71"/>
        <v>-14.84604716</v>
      </c>
      <c r="O216" s="79">
        <f t="shared" si="71"/>
        <v>-12.84549869</v>
      </c>
      <c r="P216" s="62"/>
      <c r="Q216" s="79"/>
      <c r="R216" s="79"/>
      <c r="S216" s="79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</row>
    <row r="217" ht="12.75" customHeight="1" spans="1:39">
      <c r="A217" s="62"/>
      <c r="B217" s="62"/>
      <c r="C217" s="62"/>
      <c r="D217" s="62"/>
      <c r="E217" s="62"/>
      <c r="F217" s="62"/>
      <c r="G217" s="62" t="s">
        <v>961</v>
      </c>
      <c r="I217" s="145"/>
      <c r="J217" s="65" t="s">
        <v>962</v>
      </c>
      <c r="K217" s="62"/>
      <c r="L217" s="62"/>
      <c r="M217" s="62"/>
      <c r="N217" s="62"/>
      <c r="O217" s="62"/>
      <c r="P217" s="103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</row>
    <row r="218" ht="12.75" customHeight="1" spans="1:39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103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</row>
    <row r="219" ht="27" customHeight="1" spans="1:39">
      <c r="A219" s="63" t="s">
        <v>628</v>
      </c>
      <c r="B219" s="64" t="s">
        <v>212</v>
      </c>
      <c r="C219" s="94" t="s">
        <v>966</v>
      </c>
      <c r="D219" s="63" t="s">
        <v>699</v>
      </c>
      <c r="E219" s="63" t="s">
        <v>700</v>
      </c>
      <c r="F219" s="63" t="s">
        <v>701</v>
      </c>
      <c r="G219" s="63" t="s">
        <v>702</v>
      </c>
      <c r="H219" s="63" t="s">
        <v>703</v>
      </c>
      <c r="I219" s="63" t="s">
        <v>704</v>
      </c>
      <c r="J219" s="63" t="s">
        <v>705</v>
      </c>
      <c r="K219" s="63" t="s">
        <v>706</v>
      </c>
      <c r="L219" s="63" t="s">
        <v>707</v>
      </c>
      <c r="M219" s="63" t="s">
        <v>708</v>
      </c>
      <c r="N219" s="63" t="s">
        <v>709</v>
      </c>
      <c r="O219" s="63" t="s">
        <v>710</v>
      </c>
      <c r="P219" s="63" t="s">
        <v>6</v>
      </c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</row>
    <row r="220" ht="19.5" customHeight="1" spans="1:39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103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</row>
    <row r="221" ht="19.5" customHeight="1" spans="1:39">
      <c r="A221" s="65">
        <v>1</v>
      </c>
      <c r="B221" s="66" t="s">
        <v>640</v>
      </c>
      <c r="C221" s="102">
        <v>30.76</v>
      </c>
      <c r="D221" s="67">
        <v>21.318</v>
      </c>
      <c r="E221" s="67">
        <v>21.967</v>
      </c>
      <c r="F221" s="67">
        <v>22.255</v>
      </c>
      <c r="G221" s="67">
        <v>22.526</v>
      </c>
      <c r="H221" s="67">
        <v>22.914</v>
      </c>
      <c r="I221" s="67">
        <v>22.491</v>
      </c>
      <c r="J221" s="67">
        <v>23.186</v>
      </c>
      <c r="K221" s="67">
        <v>23.67</v>
      </c>
      <c r="L221" s="67">
        <v>23.93</v>
      </c>
      <c r="M221" s="65">
        <v>24.018</v>
      </c>
      <c r="N221" s="65">
        <v>23.915</v>
      </c>
      <c r="O221" s="65">
        <v>24.161</v>
      </c>
      <c r="P221" s="63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</row>
    <row r="222" ht="19.5" customHeight="1" spans="1:39">
      <c r="A222" s="65">
        <v>2</v>
      </c>
      <c r="B222" s="66" t="s">
        <v>648</v>
      </c>
      <c r="C222" s="102">
        <v>22.082</v>
      </c>
      <c r="D222" s="67">
        <v>16.524</v>
      </c>
      <c r="E222" s="67">
        <v>16.218</v>
      </c>
      <c r="F222" s="67">
        <v>16.06</v>
      </c>
      <c r="G222" s="67">
        <v>15.808</v>
      </c>
      <c r="H222" s="67">
        <v>15.579</v>
      </c>
      <c r="I222" s="67">
        <v>15.531</v>
      </c>
      <c r="J222" s="67">
        <v>15.875</v>
      </c>
      <c r="K222" s="67">
        <v>16.17</v>
      </c>
      <c r="L222" s="67">
        <v>16.44</v>
      </c>
      <c r="M222" s="65">
        <v>16.672</v>
      </c>
      <c r="N222" s="65">
        <v>16.804</v>
      </c>
      <c r="O222" s="65">
        <v>16.913</v>
      </c>
      <c r="P222" s="63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</row>
    <row r="223" ht="19.5" customHeight="1" spans="1:39">
      <c r="A223" s="65">
        <v>3</v>
      </c>
      <c r="B223" s="66" t="s">
        <v>644</v>
      </c>
      <c r="C223" s="102">
        <v>15.349</v>
      </c>
      <c r="D223" s="67">
        <v>9.357</v>
      </c>
      <c r="E223" s="67">
        <v>10.199</v>
      </c>
      <c r="F223" s="67">
        <v>10.615</v>
      </c>
      <c r="G223" s="67">
        <v>11.293</v>
      </c>
      <c r="H223" s="67">
        <v>11.983</v>
      </c>
      <c r="I223" s="67">
        <v>10.721</v>
      </c>
      <c r="J223" s="67">
        <v>10.983</v>
      </c>
      <c r="K223" s="67">
        <v>11.26</v>
      </c>
      <c r="L223" s="67">
        <v>11.49</v>
      </c>
      <c r="M223" s="65">
        <v>11.889</v>
      </c>
      <c r="N223" s="65">
        <v>11.829</v>
      </c>
      <c r="O223" s="65">
        <v>11.946</v>
      </c>
      <c r="P223" s="63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</row>
    <row r="224" ht="19.5" customHeight="1" spans="1:39">
      <c r="A224" s="65">
        <v>4</v>
      </c>
      <c r="B224" s="66" t="s">
        <v>646</v>
      </c>
      <c r="C224" s="102">
        <v>35.15</v>
      </c>
      <c r="D224" s="67">
        <v>26.637</v>
      </c>
      <c r="E224" s="67">
        <v>26.827</v>
      </c>
      <c r="F224" s="67">
        <v>27.223</v>
      </c>
      <c r="G224" s="67">
        <v>27.08</v>
      </c>
      <c r="H224" s="67">
        <v>27.722</v>
      </c>
      <c r="I224" s="67">
        <v>29.297</v>
      </c>
      <c r="J224" s="67">
        <v>28.203</v>
      </c>
      <c r="K224" s="67">
        <v>29.16</v>
      </c>
      <c r="L224" s="67">
        <v>29.59</v>
      </c>
      <c r="M224" s="65">
        <v>29.829</v>
      </c>
      <c r="N224" s="65">
        <v>29.688</v>
      </c>
      <c r="O224" s="65">
        <v>29.607</v>
      </c>
      <c r="P224" s="63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</row>
    <row r="225" ht="19.5" customHeight="1" spans="1:39">
      <c r="A225" s="65">
        <v>5</v>
      </c>
      <c r="B225" s="66" t="s">
        <v>642</v>
      </c>
      <c r="C225" s="102">
        <v>50.454</v>
      </c>
      <c r="D225" s="67">
        <v>31.411</v>
      </c>
      <c r="E225" s="67">
        <v>32.155</v>
      </c>
      <c r="F225" s="67">
        <v>34.389</v>
      </c>
      <c r="G225" s="67">
        <v>35.032</v>
      </c>
      <c r="H225" s="67">
        <v>35.683</v>
      </c>
      <c r="I225" s="67">
        <v>35.707</v>
      </c>
      <c r="J225" s="67">
        <v>36.272</v>
      </c>
      <c r="K225" s="126">
        <v>37.41</v>
      </c>
      <c r="L225" s="67">
        <v>38.07</v>
      </c>
      <c r="M225" s="65">
        <v>38.261</v>
      </c>
      <c r="N225" s="65">
        <v>38.276</v>
      </c>
      <c r="O225" s="65">
        <v>38.485</v>
      </c>
      <c r="P225" s="63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</row>
    <row r="226" ht="19.5" customHeight="1" spans="1:39">
      <c r="A226" s="74" t="s">
        <v>19</v>
      </c>
      <c r="B226" s="35"/>
      <c r="C226" s="102">
        <f t="shared" ref="C226:P226" si="72">SUM(C221:C225)</f>
        <v>153.795</v>
      </c>
      <c r="D226" s="71">
        <f t="shared" si="72"/>
        <v>105.247</v>
      </c>
      <c r="E226" s="71">
        <f t="shared" si="72"/>
        <v>107.366</v>
      </c>
      <c r="F226" s="71">
        <f t="shared" si="72"/>
        <v>110.542</v>
      </c>
      <c r="G226" s="71">
        <f t="shared" si="72"/>
        <v>111.739</v>
      </c>
      <c r="H226" s="71">
        <f t="shared" si="72"/>
        <v>113.881</v>
      </c>
      <c r="I226" s="71">
        <f t="shared" si="72"/>
        <v>113.747</v>
      </c>
      <c r="J226" s="71">
        <f t="shared" si="72"/>
        <v>114.519</v>
      </c>
      <c r="K226" s="71">
        <f t="shared" si="72"/>
        <v>117.67</v>
      </c>
      <c r="L226" s="71">
        <f t="shared" si="72"/>
        <v>119.52</v>
      </c>
      <c r="M226" s="71">
        <f t="shared" si="72"/>
        <v>120.669</v>
      </c>
      <c r="N226" s="71">
        <f t="shared" si="72"/>
        <v>120.512</v>
      </c>
      <c r="O226" s="71">
        <f t="shared" si="72"/>
        <v>121.112</v>
      </c>
      <c r="P226" s="71">
        <f t="shared" si="72"/>
        <v>0</v>
      </c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</row>
    <row r="227" ht="12.75" customHeight="1" spans="1:39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103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</row>
    <row r="228" ht="12.75" customHeight="1" spans="1:39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103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</row>
    <row r="229" ht="19.5" customHeight="1" spans="1:39">
      <c r="A229" s="62"/>
      <c r="B229" s="62"/>
      <c r="C229" s="62"/>
      <c r="D229" s="62"/>
      <c r="E229" s="62"/>
      <c r="F229" s="62"/>
      <c r="G229" s="62" t="s">
        <v>961</v>
      </c>
      <c r="I229" s="145"/>
      <c r="J229" s="65" t="s">
        <v>875</v>
      </c>
      <c r="K229" s="65"/>
      <c r="L229" s="62"/>
      <c r="M229" s="62"/>
      <c r="N229" s="62"/>
      <c r="O229" s="62"/>
      <c r="P229" s="103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</row>
    <row r="230" ht="19.5" customHeight="1" spans="1:39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103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</row>
    <row r="231" ht="48" customHeight="1" spans="1:39">
      <c r="A231" s="63" t="s">
        <v>628</v>
      </c>
      <c r="B231" s="64" t="s">
        <v>212</v>
      </c>
      <c r="C231" s="94" t="s">
        <v>966</v>
      </c>
      <c r="D231" s="63" t="s">
        <v>877</v>
      </c>
      <c r="E231" s="63" t="s">
        <v>712</v>
      </c>
      <c r="F231" s="63" t="s">
        <v>713</v>
      </c>
      <c r="G231" s="63" t="s">
        <v>714</v>
      </c>
      <c r="H231" s="63" t="s">
        <v>878</v>
      </c>
      <c r="I231" s="63" t="s">
        <v>716</v>
      </c>
      <c r="J231" s="63" t="s">
        <v>717</v>
      </c>
      <c r="K231" s="63" t="s">
        <v>718</v>
      </c>
      <c r="L231" s="63" t="s">
        <v>719</v>
      </c>
      <c r="M231" s="63" t="s">
        <v>720</v>
      </c>
      <c r="N231" s="63" t="s">
        <v>721</v>
      </c>
      <c r="O231" s="63" t="s">
        <v>722</v>
      </c>
      <c r="P231" s="63" t="s">
        <v>6</v>
      </c>
      <c r="Q231" s="142" t="s">
        <v>851</v>
      </c>
      <c r="R231" s="149" t="s">
        <v>852</v>
      </c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</row>
    <row r="232" ht="13.5" customHeight="1" spans="1:39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103"/>
      <c r="S232" s="87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</row>
    <row r="233" ht="19.5" customHeight="1" spans="1:39">
      <c r="A233" s="65">
        <v>1</v>
      </c>
      <c r="B233" s="66" t="s">
        <v>640</v>
      </c>
      <c r="C233" s="134">
        <v>35.538090458291</v>
      </c>
      <c r="D233" s="67">
        <v>24.265</v>
      </c>
      <c r="E233" s="67">
        <v>24.349</v>
      </c>
      <c r="F233" s="67">
        <v>24.411</v>
      </c>
      <c r="G233" s="67">
        <v>24.875</v>
      </c>
      <c r="H233" s="67">
        <v>25.137</v>
      </c>
      <c r="I233" s="67">
        <v>25.33</v>
      </c>
      <c r="J233" s="67">
        <v>25.058</v>
      </c>
      <c r="K233" s="67">
        <v>25.2</v>
      </c>
      <c r="L233" s="67">
        <v>25.29</v>
      </c>
      <c r="M233" s="65">
        <v>25.247</v>
      </c>
      <c r="N233" s="67">
        <v>25.38328273</v>
      </c>
      <c r="O233" s="65">
        <v>25.13</v>
      </c>
      <c r="P233" s="63"/>
      <c r="Q233" s="79">
        <f t="shared" ref="Q233:Q238" si="73">J233-J221</f>
        <v>1.872</v>
      </c>
      <c r="R233" s="79">
        <f t="shared" ref="R233:R238" si="74">J233-I233</f>
        <v>-0.271999999999998</v>
      </c>
      <c r="S233" s="62"/>
      <c r="T233" s="79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</row>
    <row r="234" ht="19.5" customHeight="1" spans="1:39">
      <c r="A234" s="65">
        <v>2</v>
      </c>
      <c r="B234" s="66" t="s">
        <v>648</v>
      </c>
      <c r="C234" s="134">
        <v>20.8548766622394</v>
      </c>
      <c r="D234" s="67">
        <v>16.969</v>
      </c>
      <c r="E234" s="67">
        <v>17.031</v>
      </c>
      <c r="F234" s="67">
        <v>17.135</v>
      </c>
      <c r="G234" s="67">
        <v>17.681</v>
      </c>
      <c r="H234" s="67">
        <v>18.229</v>
      </c>
      <c r="I234" s="67">
        <v>18.429</v>
      </c>
      <c r="J234" s="67">
        <v>18.343</v>
      </c>
      <c r="K234" s="67">
        <v>18.401</v>
      </c>
      <c r="L234" s="67">
        <v>18.506</v>
      </c>
      <c r="M234" s="65">
        <v>18.622</v>
      </c>
      <c r="N234" s="67">
        <v>18.7591537</v>
      </c>
      <c r="O234" s="65">
        <v>18.692</v>
      </c>
      <c r="P234" s="63"/>
      <c r="Q234" s="79">
        <f t="shared" si="73"/>
        <v>2.468</v>
      </c>
      <c r="R234" s="79">
        <f t="shared" si="74"/>
        <v>-0.0859999999999985</v>
      </c>
      <c r="S234" s="62"/>
      <c r="T234" s="79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</row>
    <row r="235" ht="19.5" customHeight="1" spans="1:39">
      <c r="A235" s="65">
        <v>3</v>
      </c>
      <c r="B235" s="66" t="s">
        <v>644</v>
      </c>
      <c r="C235" s="134">
        <v>15.2327385411048</v>
      </c>
      <c r="D235" s="67">
        <v>11.92</v>
      </c>
      <c r="E235" s="67">
        <v>11.724</v>
      </c>
      <c r="F235" s="67">
        <v>11.551</v>
      </c>
      <c r="G235" s="67">
        <v>11.79</v>
      </c>
      <c r="H235" s="67">
        <v>11.948</v>
      </c>
      <c r="I235" s="67">
        <v>12.086</v>
      </c>
      <c r="J235" s="67">
        <v>12.034</v>
      </c>
      <c r="K235" s="67">
        <v>12</v>
      </c>
      <c r="L235" s="67">
        <v>12.195</v>
      </c>
      <c r="M235" s="65">
        <v>12.302</v>
      </c>
      <c r="N235" s="67">
        <v>12.67954834</v>
      </c>
      <c r="O235" s="65">
        <v>12.607</v>
      </c>
      <c r="P235" s="63"/>
      <c r="Q235" s="79">
        <f t="shared" si="73"/>
        <v>1.051</v>
      </c>
      <c r="R235" s="79">
        <f t="shared" si="74"/>
        <v>-0.0519999999999996</v>
      </c>
      <c r="S235" s="62"/>
      <c r="T235" s="79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</row>
    <row r="236" ht="19.5" customHeight="1" spans="1:39">
      <c r="A236" s="65">
        <v>4</v>
      </c>
      <c r="B236" s="66" t="s">
        <v>646</v>
      </c>
      <c r="C236" s="134">
        <v>37.1325001262558</v>
      </c>
      <c r="D236" s="67">
        <v>29.419</v>
      </c>
      <c r="E236" s="67">
        <v>29.679</v>
      </c>
      <c r="F236" s="67">
        <v>30.103</v>
      </c>
      <c r="G236" s="67">
        <v>31.193</v>
      </c>
      <c r="H236" s="67">
        <v>31.716</v>
      </c>
      <c r="I236" s="67">
        <v>31.506</v>
      </c>
      <c r="J236" s="67">
        <v>30.347</v>
      </c>
      <c r="K236" s="67">
        <v>30.19</v>
      </c>
      <c r="L236" s="67">
        <v>30.056</v>
      </c>
      <c r="M236" s="65">
        <v>30.031</v>
      </c>
      <c r="N236" s="67">
        <v>30.06360576</v>
      </c>
      <c r="O236" s="65">
        <v>29.814</v>
      </c>
      <c r="P236" s="63"/>
      <c r="Q236" s="79">
        <f t="shared" si="73"/>
        <v>2.144</v>
      </c>
      <c r="R236" s="79">
        <f t="shared" si="74"/>
        <v>-1.159</v>
      </c>
      <c r="S236" s="62"/>
      <c r="T236" s="79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</row>
    <row r="237" ht="19.5" customHeight="1" spans="1:39">
      <c r="A237" s="65">
        <v>5</v>
      </c>
      <c r="B237" s="66" t="s">
        <v>642</v>
      </c>
      <c r="C237" s="134">
        <v>42.8149538495296</v>
      </c>
      <c r="D237" s="67">
        <v>39.065</v>
      </c>
      <c r="E237" s="67">
        <v>39.872</v>
      </c>
      <c r="F237" s="67">
        <v>39.806</v>
      </c>
      <c r="G237" s="67">
        <v>39.912</v>
      </c>
      <c r="H237" s="67">
        <v>40.356</v>
      </c>
      <c r="I237" s="67">
        <v>40.621</v>
      </c>
      <c r="J237" s="67">
        <v>41.043</v>
      </c>
      <c r="K237" s="126">
        <v>40.644</v>
      </c>
      <c r="L237" s="67">
        <v>40.961</v>
      </c>
      <c r="M237" s="65">
        <v>41.602</v>
      </c>
      <c r="N237" s="67">
        <v>42.29313664</v>
      </c>
      <c r="O237" s="65">
        <v>42.839</v>
      </c>
      <c r="P237" s="63"/>
      <c r="Q237" s="79">
        <f t="shared" si="73"/>
        <v>4.771</v>
      </c>
      <c r="R237" s="79">
        <f t="shared" si="74"/>
        <v>0.421999999999997</v>
      </c>
      <c r="S237" s="62"/>
      <c r="T237" s="79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</row>
    <row r="238" ht="19.5" customHeight="1" spans="1:39">
      <c r="A238" s="74" t="s">
        <v>19</v>
      </c>
      <c r="B238" s="35"/>
      <c r="C238" s="71">
        <f t="shared" ref="C238:P238" si="75">SUM(C233:C237)</f>
        <v>151.573159637421</v>
      </c>
      <c r="D238" s="71">
        <f t="shared" si="75"/>
        <v>121.638</v>
      </c>
      <c r="E238" s="71">
        <f t="shared" si="75"/>
        <v>122.655</v>
      </c>
      <c r="F238" s="71">
        <f t="shared" si="75"/>
        <v>123.006</v>
      </c>
      <c r="G238" s="71">
        <f t="shared" si="75"/>
        <v>125.451</v>
      </c>
      <c r="H238" s="71">
        <f t="shared" si="75"/>
        <v>127.386</v>
      </c>
      <c r="I238" s="71">
        <f t="shared" si="75"/>
        <v>127.972</v>
      </c>
      <c r="J238" s="71">
        <f t="shared" si="75"/>
        <v>126.825</v>
      </c>
      <c r="K238" s="71">
        <f t="shared" si="75"/>
        <v>126.435</v>
      </c>
      <c r="L238" s="71">
        <f t="shared" si="75"/>
        <v>127.008</v>
      </c>
      <c r="M238" s="71">
        <f t="shared" si="75"/>
        <v>127.804</v>
      </c>
      <c r="N238" s="71">
        <f t="shared" si="75"/>
        <v>129.17872717</v>
      </c>
      <c r="O238" s="71">
        <f t="shared" si="75"/>
        <v>129.082</v>
      </c>
      <c r="P238" s="71">
        <f t="shared" si="75"/>
        <v>0</v>
      </c>
      <c r="Q238" s="79">
        <f t="shared" si="73"/>
        <v>12.306</v>
      </c>
      <c r="R238" s="79">
        <f t="shared" si="74"/>
        <v>-1.14700000000002</v>
      </c>
      <c r="S238" s="62"/>
      <c r="T238" s="79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</row>
    <row r="239" ht="21" customHeight="1" spans="1:39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103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</row>
    <row r="240" ht="12.75" customHeight="1" spans="1:39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103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</row>
    <row r="241" ht="19.5" customHeight="1" spans="1:39">
      <c r="A241" s="62"/>
      <c r="B241" s="62"/>
      <c r="C241" s="62"/>
      <c r="D241" s="62"/>
      <c r="E241" s="62"/>
      <c r="F241" s="62"/>
      <c r="G241" s="62" t="s">
        <v>961</v>
      </c>
      <c r="I241" s="145"/>
      <c r="J241" s="65" t="s">
        <v>880</v>
      </c>
      <c r="K241" s="65"/>
      <c r="L241" s="62"/>
      <c r="M241" s="62"/>
      <c r="N241" s="62"/>
      <c r="O241" s="62"/>
      <c r="P241" s="103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</row>
    <row r="242" ht="19.5" customHeight="1" spans="1:39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103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</row>
    <row r="243" ht="52.5" customHeight="1" spans="1:39">
      <c r="A243" s="63" t="s">
        <v>628</v>
      </c>
      <c r="B243" s="64" t="s">
        <v>212</v>
      </c>
      <c r="C243" s="94" t="s">
        <v>941</v>
      </c>
      <c r="D243" s="63" t="s">
        <v>840</v>
      </c>
      <c r="E243" s="63" t="s">
        <v>841</v>
      </c>
      <c r="F243" s="63" t="s">
        <v>842</v>
      </c>
      <c r="G243" s="63" t="s">
        <v>843</v>
      </c>
      <c r="H243" s="63" t="s">
        <v>948</v>
      </c>
      <c r="I243" s="63" t="s">
        <v>845</v>
      </c>
      <c r="J243" s="63" t="s">
        <v>846</v>
      </c>
      <c r="K243" s="63" t="s">
        <v>847</v>
      </c>
      <c r="L243" s="63" t="s">
        <v>848</v>
      </c>
      <c r="M243" s="63" t="s">
        <v>849</v>
      </c>
      <c r="N243" s="63" t="s">
        <v>850</v>
      </c>
      <c r="O243" s="63" t="s">
        <v>949</v>
      </c>
      <c r="P243" s="63" t="s">
        <v>6</v>
      </c>
      <c r="Q243" s="142" t="s">
        <v>851</v>
      </c>
      <c r="R243" s="149" t="s">
        <v>852</v>
      </c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</row>
    <row r="244" ht="6.75" customHeight="1" spans="1:39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103"/>
      <c r="S244" s="87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</row>
    <row r="245" ht="19.5" customHeight="1" spans="1:39">
      <c r="A245" s="65">
        <v>1</v>
      </c>
      <c r="B245" s="66" t="s">
        <v>640</v>
      </c>
      <c r="C245" s="70">
        <v>30.76</v>
      </c>
      <c r="D245" s="67">
        <v>25.162</v>
      </c>
      <c r="E245" s="67">
        <v>25.45389508</v>
      </c>
      <c r="F245" s="67">
        <v>25.91721125</v>
      </c>
      <c r="G245" s="67">
        <v>26.14</v>
      </c>
      <c r="H245" s="67">
        <v>26.546</v>
      </c>
      <c r="I245" s="67">
        <v>26.756</v>
      </c>
      <c r="J245" s="67">
        <v>27.126</v>
      </c>
      <c r="K245" s="67">
        <v>27.54327273</v>
      </c>
      <c r="L245" s="67">
        <v>27.763</v>
      </c>
      <c r="M245" s="65">
        <v>28.195</v>
      </c>
      <c r="N245" s="67">
        <v>28.456</v>
      </c>
      <c r="O245" s="65">
        <v>28.706</v>
      </c>
      <c r="P245" s="130">
        <f t="shared" ref="P245:P249" si="76">SUM(D245:O245)</f>
        <v>323.76437906</v>
      </c>
      <c r="Q245" s="79">
        <f t="shared" ref="Q245:Q250" si="77">N245-N233</f>
        <v>3.07271727</v>
      </c>
      <c r="R245" s="79">
        <f t="shared" ref="R245:R250" si="78">N245-M245</f>
        <v>0.260999999999999</v>
      </c>
      <c r="S245" s="62"/>
      <c r="T245" s="79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</row>
    <row r="246" ht="19.5" customHeight="1" spans="1:39">
      <c r="A246" s="65">
        <v>2</v>
      </c>
      <c r="B246" s="66" t="s">
        <v>648</v>
      </c>
      <c r="C246" s="70">
        <v>22.082</v>
      </c>
      <c r="D246" s="67">
        <v>18.731</v>
      </c>
      <c r="E246" s="67">
        <v>18.9501022</v>
      </c>
      <c r="F246" s="67">
        <v>19.11753238</v>
      </c>
      <c r="G246" s="67">
        <v>19.249</v>
      </c>
      <c r="H246" s="67">
        <v>19.471</v>
      </c>
      <c r="I246" s="67">
        <v>19.626</v>
      </c>
      <c r="J246" s="67">
        <v>19.799</v>
      </c>
      <c r="K246" s="67">
        <v>19.97337003</v>
      </c>
      <c r="L246" s="67">
        <v>20.16</v>
      </c>
      <c r="M246" s="65">
        <v>20.291</v>
      </c>
      <c r="N246" s="67">
        <v>20.408</v>
      </c>
      <c r="O246" s="65">
        <v>20.498</v>
      </c>
      <c r="P246" s="130">
        <f t="shared" si="76"/>
        <v>236.27400461</v>
      </c>
      <c r="Q246" s="79">
        <f t="shared" si="77"/>
        <v>1.6488463</v>
      </c>
      <c r="R246" s="79">
        <f t="shared" si="78"/>
        <v>0.117000000000001</v>
      </c>
      <c r="S246" s="62"/>
      <c r="T246" s="79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</row>
    <row r="247" ht="19.5" customHeight="1" spans="1:39">
      <c r="A247" s="65">
        <v>3</v>
      </c>
      <c r="B247" s="66" t="s">
        <v>644</v>
      </c>
      <c r="C247" s="70">
        <v>15.349</v>
      </c>
      <c r="D247" s="67">
        <v>12.785</v>
      </c>
      <c r="E247" s="67">
        <v>12.81646725</v>
      </c>
      <c r="F247" s="67">
        <v>13.8255557</v>
      </c>
      <c r="G247" s="67">
        <v>14.022</v>
      </c>
      <c r="H247" s="67">
        <v>14.253</v>
      </c>
      <c r="I247" s="67">
        <v>14.382</v>
      </c>
      <c r="J247" s="67">
        <v>14.571</v>
      </c>
      <c r="K247" s="67">
        <v>14.74910696</v>
      </c>
      <c r="L247" s="67">
        <v>14.671</v>
      </c>
      <c r="M247" s="65">
        <v>14.467</v>
      </c>
      <c r="N247" s="67">
        <v>14.329</v>
      </c>
      <c r="O247" s="65">
        <v>14.464</v>
      </c>
      <c r="P247" s="130">
        <f t="shared" si="76"/>
        <v>169.33512991</v>
      </c>
      <c r="Q247" s="79">
        <f t="shared" si="77"/>
        <v>1.64945166</v>
      </c>
      <c r="R247" s="79">
        <f t="shared" si="78"/>
        <v>-0.138</v>
      </c>
      <c r="S247" s="62"/>
      <c r="T247" s="79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</row>
    <row r="248" ht="19.5" customHeight="1" spans="1:39">
      <c r="A248" s="65">
        <v>4</v>
      </c>
      <c r="B248" s="66" t="s">
        <v>646</v>
      </c>
      <c r="C248" s="70">
        <v>35.15</v>
      </c>
      <c r="D248" s="67">
        <v>29.737</v>
      </c>
      <c r="E248" s="67">
        <v>30.12976337</v>
      </c>
      <c r="F248" s="67">
        <v>30.27629688</v>
      </c>
      <c r="G248" s="67">
        <v>30.525</v>
      </c>
      <c r="H248" s="67">
        <v>31.086</v>
      </c>
      <c r="I248" s="67">
        <v>31.45</v>
      </c>
      <c r="J248" s="67">
        <v>31.702</v>
      </c>
      <c r="K248" s="67">
        <v>31.73488417</v>
      </c>
      <c r="L248" s="67">
        <v>31.963</v>
      </c>
      <c r="M248" s="65">
        <v>32.399</v>
      </c>
      <c r="N248" s="67">
        <v>32.485</v>
      </c>
      <c r="O248" s="65">
        <v>32.966</v>
      </c>
      <c r="P248" s="130">
        <f t="shared" si="76"/>
        <v>376.45394442</v>
      </c>
      <c r="Q248" s="79">
        <f t="shared" si="77"/>
        <v>2.42139424</v>
      </c>
      <c r="R248" s="79">
        <f t="shared" si="78"/>
        <v>0.0859999999999985</v>
      </c>
      <c r="S248" s="62">
        <f>D248/C248*100</f>
        <v>84.6002844950213</v>
      </c>
      <c r="T248" s="79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</row>
    <row r="249" ht="19.5" customHeight="1" spans="1:39">
      <c r="A249" s="65">
        <v>5</v>
      </c>
      <c r="B249" s="66" t="s">
        <v>642</v>
      </c>
      <c r="C249" s="70">
        <v>50.454</v>
      </c>
      <c r="D249" s="67">
        <v>42.99</v>
      </c>
      <c r="E249" s="67">
        <v>43.14296938</v>
      </c>
      <c r="F249" s="67">
        <v>43.64650707</v>
      </c>
      <c r="G249" s="67">
        <v>43.964</v>
      </c>
      <c r="H249" s="67">
        <v>44.583</v>
      </c>
      <c r="I249" s="67">
        <v>44.581</v>
      </c>
      <c r="J249" s="67">
        <v>44.97</v>
      </c>
      <c r="K249" s="67">
        <v>45.86684373</v>
      </c>
      <c r="L249" s="67">
        <v>46.455</v>
      </c>
      <c r="M249" s="65">
        <v>46.743</v>
      </c>
      <c r="N249" s="67">
        <v>46.049</v>
      </c>
      <c r="O249" s="65">
        <v>46.276</v>
      </c>
      <c r="P249" s="130">
        <f t="shared" si="76"/>
        <v>539.26732018</v>
      </c>
      <c r="Q249" s="79">
        <f t="shared" si="77"/>
        <v>3.75586336</v>
      </c>
      <c r="R249" s="79">
        <f t="shared" si="78"/>
        <v>-0.694000000000003</v>
      </c>
      <c r="S249" s="62"/>
      <c r="T249" s="79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</row>
    <row r="250" ht="19.5" customHeight="1" spans="1:39">
      <c r="A250" s="74" t="s">
        <v>19</v>
      </c>
      <c r="B250" s="35"/>
      <c r="C250" s="71">
        <f t="shared" ref="C250:P250" si="79">SUM(C245:C249)</f>
        <v>153.795</v>
      </c>
      <c r="D250" s="71">
        <f t="shared" si="79"/>
        <v>129.405</v>
      </c>
      <c r="E250" s="71">
        <f t="shared" si="79"/>
        <v>130.49319728</v>
      </c>
      <c r="F250" s="71">
        <f t="shared" si="79"/>
        <v>132.78310328</v>
      </c>
      <c r="G250" s="71">
        <f t="shared" si="79"/>
        <v>133.9</v>
      </c>
      <c r="H250" s="71">
        <f t="shared" si="79"/>
        <v>135.939</v>
      </c>
      <c r="I250" s="71">
        <f t="shared" si="79"/>
        <v>136.795</v>
      </c>
      <c r="J250" s="71">
        <f t="shared" si="79"/>
        <v>138.168</v>
      </c>
      <c r="K250" s="71">
        <f t="shared" si="79"/>
        <v>139.86747762</v>
      </c>
      <c r="L250" s="71">
        <f t="shared" si="79"/>
        <v>141.012</v>
      </c>
      <c r="M250" s="71">
        <f t="shared" si="79"/>
        <v>142.095</v>
      </c>
      <c r="N250" s="71">
        <f t="shared" si="79"/>
        <v>141.727</v>
      </c>
      <c r="O250" s="71">
        <f t="shared" si="79"/>
        <v>142.91</v>
      </c>
      <c r="P250" s="71">
        <f t="shared" si="79"/>
        <v>1645.09477818</v>
      </c>
      <c r="Q250" s="79">
        <f t="shared" si="77"/>
        <v>12.54827283</v>
      </c>
      <c r="R250" s="79">
        <f t="shared" si="78"/>
        <v>-0.367999999999995</v>
      </c>
      <c r="S250" s="62"/>
      <c r="T250" s="79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</row>
    <row r="251" ht="34.5" customHeight="1" spans="1:39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103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</row>
    <row r="252" ht="12.75" customHeight="1" spans="1:39">
      <c r="A252" s="62"/>
      <c r="B252" s="62"/>
      <c r="C252" s="62"/>
      <c r="D252" s="62"/>
      <c r="E252" s="62"/>
      <c r="F252" s="62"/>
      <c r="G252" s="62" t="s">
        <v>961</v>
      </c>
      <c r="I252" s="145"/>
      <c r="J252" s="65" t="s">
        <v>885</v>
      </c>
      <c r="K252" s="65"/>
      <c r="L252" s="62"/>
      <c r="M252" s="62"/>
      <c r="N252" s="62"/>
      <c r="O252" s="62"/>
      <c r="P252" s="103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</row>
    <row r="253" ht="12.75" customHeight="1" spans="1:39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103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</row>
    <row r="254" ht="12.75" customHeight="1" spans="1:39">
      <c r="A254" s="63" t="s">
        <v>628</v>
      </c>
      <c r="B254" s="64" t="s">
        <v>212</v>
      </c>
      <c r="C254" s="94" t="s">
        <v>941</v>
      </c>
      <c r="D254" s="63" t="s">
        <v>855</v>
      </c>
      <c r="E254" s="63" t="s">
        <v>736</v>
      </c>
      <c r="F254" s="63" t="s">
        <v>737</v>
      </c>
      <c r="G254" s="63" t="s">
        <v>738</v>
      </c>
      <c r="H254" s="63" t="s">
        <v>951</v>
      </c>
      <c r="I254" s="63" t="s">
        <v>856</v>
      </c>
      <c r="J254" s="63" t="s">
        <v>741</v>
      </c>
      <c r="K254" s="63" t="s">
        <v>742</v>
      </c>
      <c r="L254" s="63" t="s">
        <v>743</v>
      </c>
      <c r="M254" s="63" t="s">
        <v>744</v>
      </c>
      <c r="N254" s="63" t="s">
        <v>745</v>
      </c>
      <c r="O254" s="63" t="s">
        <v>746</v>
      </c>
      <c r="P254" s="63" t="s">
        <v>6</v>
      </c>
      <c r="Q254" s="142" t="s">
        <v>851</v>
      </c>
      <c r="R254" s="149" t="s">
        <v>852</v>
      </c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</row>
    <row r="255" ht="12.75" customHeight="1" spans="1:39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103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</row>
    <row r="256" ht="12.75" customHeight="1" spans="1:39">
      <c r="A256" s="65">
        <v>1</v>
      </c>
      <c r="B256" s="66" t="s">
        <v>640</v>
      </c>
      <c r="C256" s="70">
        <v>35.14</v>
      </c>
      <c r="D256" s="67">
        <v>28.951</v>
      </c>
      <c r="E256" s="67">
        <v>29.056</v>
      </c>
      <c r="F256" s="67">
        <v>28.86148679</v>
      </c>
      <c r="G256" s="67">
        <v>29.148</v>
      </c>
      <c r="H256" s="67">
        <v>29.528</v>
      </c>
      <c r="I256" s="67">
        <v>29.959</v>
      </c>
      <c r="J256" s="67">
        <v>30.506</v>
      </c>
      <c r="K256" s="67">
        <v>30.84816722</v>
      </c>
      <c r="L256" s="67">
        <v>31.07368161</v>
      </c>
      <c r="M256" s="65">
        <v>31.273</v>
      </c>
      <c r="N256" s="67">
        <v>31.3602131</v>
      </c>
      <c r="O256" s="67">
        <v>31.36925042</v>
      </c>
      <c r="P256" s="130">
        <f t="shared" ref="P256:P260" si="80">SUM(D256:O256)</f>
        <v>361.93379914</v>
      </c>
      <c r="Q256" s="79">
        <f t="shared" ref="Q256:Q261" si="81">O256-O245</f>
        <v>2.66325042</v>
      </c>
      <c r="R256" s="79">
        <f t="shared" ref="R256:R261" si="82">O256-N256</f>
        <v>0.0090373200000009</v>
      </c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</row>
    <row r="257" ht="12.75" customHeight="1" spans="1:39">
      <c r="A257" s="65">
        <v>2</v>
      </c>
      <c r="B257" s="66" t="s">
        <v>648</v>
      </c>
      <c r="C257" s="70">
        <v>23.83</v>
      </c>
      <c r="D257" s="67">
        <v>20.608</v>
      </c>
      <c r="E257" s="67">
        <v>20.697</v>
      </c>
      <c r="F257" s="67">
        <v>20.79649202</v>
      </c>
      <c r="G257" s="67">
        <v>20.878</v>
      </c>
      <c r="H257" s="67">
        <v>21.006</v>
      </c>
      <c r="I257" s="67">
        <v>21.073</v>
      </c>
      <c r="J257" s="67">
        <v>21.341</v>
      </c>
      <c r="K257" s="67">
        <v>21.520321</v>
      </c>
      <c r="L257" s="67">
        <v>21.66124991</v>
      </c>
      <c r="M257" s="65">
        <v>21.743</v>
      </c>
      <c r="N257" s="67">
        <v>21.78249959</v>
      </c>
      <c r="O257" s="67">
        <v>21.78315398</v>
      </c>
      <c r="P257" s="130">
        <f t="shared" si="80"/>
        <v>254.8897165</v>
      </c>
      <c r="Q257" s="79">
        <f t="shared" si="81"/>
        <v>1.28515398</v>
      </c>
      <c r="R257" s="79">
        <f t="shared" si="82"/>
        <v>0.000654390000001115</v>
      </c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</row>
    <row r="258" ht="12.75" customHeight="1" spans="1:39">
      <c r="A258" s="65">
        <v>3</v>
      </c>
      <c r="B258" s="66" t="s">
        <v>644</v>
      </c>
      <c r="C258" s="70">
        <v>17.81</v>
      </c>
      <c r="D258" s="67">
        <v>14.517</v>
      </c>
      <c r="E258" s="67">
        <v>14.54</v>
      </c>
      <c r="F258" s="67">
        <v>13.82038285</v>
      </c>
      <c r="G258" s="67">
        <v>13.747</v>
      </c>
      <c r="H258" s="67">
        <v>13.839</v>
      </c>
      <c r="I258" s="67">
        <v>13.987</v>
      </c>
      <c r="J258" s="67">
        <v>14.168</v>
      </c>
      <c r="K258" s="67">
        <v>14.35314366</v>
      </c>
      <c r="L258" s="67">
        <v>14.57064462</v>
      </c>
      <c r="M258" s="65">
        <v>14.705</v>
      </c>
      <c r="N258" s="67">
        <v>16.00955965</v>
      </c>
      <c r="O258" s="67">
        <v>15.9292528</v>
      </c>
      <c r="P258" s="130">
        <f t="shared" si="80"/>
        <v>174.18598358</v>
      </c>
      <c r="Q258" s="79">
        <f t="shared" si="81"/>
        <v>1.4652528</v>
      </c>
      <c r="R258" s="79">
        <f t="shared" si="82"/>
        <v>-0.0803068499999995</v>
      </c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</row>
    <row r="259" ht="12.75" customHeight="1" spans="1:39">
      <c r="A259" s="65">
        <v>4</v>
      </c>
      <c r="B259" s="66" t="s">
        <v>646</v>
      </c>
      <c r="C259" s="70">
        <v>38.51</v>
      </c>
      <c r="D259" s="67">
        <v>33.612</v>
      </c>
      <c r="E259" s="67">
        <v>34.111</v>
      </c>
      <c r="F259" s="67">
        <v>34.06525166</v>
      </c>
      <c r="G259" s="67">
        <v>34.048</v>
      </c>
      <c r="H259" s="67">
        <v>34.092</v>
      </c>
      <c r="I259" s="67">
        <v>34.215</v>
      </c>
      <c r="J259" s="67">
        <v>34.578</v>
      </c>
      <c r="K259" s="67">
        <v>34.90369649</v>
      </c>
      <c r="L259" s="67">
        <v>35.12503665</v>
      </c>
      <c r="M259" s="65">
        <v>35.026</v>
      </c>
      <c r="N259" s="67">
        <v>35.13256085</v>
      </c>
      <c r="O259" s="67">
        <v>35.49431465</v>
      </c>
      <c r="P259" s="130">
        <f t="shared" si="80"/>
        <v>414.4028603</v>
      </c>
      <c r="Q259" s="79">
        <f t="shared" si="81"/>
        <v>2.52831465</v>
      </c>
      <c r="R259" s="79">
        <f t="shared" si="82"/>
        <v>0.361753800000002</v>
      </c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</row>
    <row r="260" ht="12.75" customHeight="1" spans="1:39">
      <c r="A260" s="65">
        <v>5</v>
      </c>
      <c r="B260" s="66" t="s">
        <v>642</v>
      </c>
      <c r="C260" s="70">
        <v>52.54</v>
      </c>
      <c r="D260" s="67">
        <v>46.428</v>
      </c>
      <c r="E260" s="67">
        <v>45.932</v>
      </c>
      <c r="F260" s="67">
        <v>45.78766213</v>
      </c>
      <c r="G260" s="67">
        <v>45.869</v>
      </c>
      <c r="H260" s="67">
        <v>45.89</v>
      </c>
      <c r="I260" s="67">
        <v>46.429</v>
      </c>
      <c r="J260" s="67">
        <v>46.631</v>
      </c>
      <c r="K260" s="67">
        <v>47.58125235</v>
      </c>
      <c r="L260" s="67">
        <v>46.9373227</v>
      </c>
      <c r="M260" s="65">
        <v>47.232</v>
      </c>
      <c r="N260" s="67">
        <v>47.34887997</v>
      </c>
      <c r="O260" s="67">
        <v>47.11326249</v>
      </c>
      <c r="P260" s="130">
        <f t="shared" si="80"/>
        <v>559.17937964</v>
      </c>
      <c r="Q260" s="79">
        <f t="shared" si="81"/>
        <v>0.837262489999993</v>
      </c>
      <c r="R260" s="79">
        <f t="shared" si="82"/>
        <v>-0.235617480000002</v>
      </c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</row>
    <row r="261" ht="12.75" customHeight="1" spans="1:39">
      <c r="A261" s="74" t="s">
        <v>19</v>
      </c>
      <c r="B261" s="35"/>
      <c r="C261" s="71">
        <f t="shared" ref="C261:P261" si="83">SUM(C256:C260)</f>
        <v>167.83</v>
      </c>
      <c r="D261" s="71">
        <f t="shared" si="83"/>
        <v>144.116</v>
      </c>
      <c r="E261" s="71">
        <f t="shared" si="83"/>
        <v>144.336</v>
      </c>
      <c r="F261" s="71">
        <f t="shared" si="83"/>
        <v>143.33127545</v>
      </c>
      <c r="G261" s="71">
        <f t="shared" si="83"/>
        <v>143.69</v>
      </c>
      <c r="H261" s="71">
        <f t="shared" si="83"/>
        <v>144.355</v>
      </c>
      <c r="I261" s="71">
        <f t="shared" si="83"/>
        <v>145.663</v>
      </c>
      <c r="J261" s="71">
        <f t="shared" si="83"/>
        <v>147.224</v>
      </c>
      <c r="K261" s="71">
        <f t="shared" si="83"/>
        <v>149.20658072</v>
      </c>
      <c r="L261" s="71">
        <f t="shared" si="83"/>
        <v>149.36793549</v>
      </c>
      <c r="M261" s="71">
        <f t="shared" si="83"/>
        <v>149.979</v>
      </c>
      <c r="N261" s="71">
        <f t="shared" si="83"/>
        <v>151.63371316</v>
      </c>
      <c r="O261" s="71">
        <f t="shared" si="83"/>
        <v>151.68923434</v>
      </c>
      <c r="P261" s="71">
        <f t="shared" si="83"/>
        <v>1764.59173916</v>
      </c>
      <c r="Q261" s="79">
        <f t="shared" si="81"/>
        <v>8.77923433999999</v>
      </c>
      <c r="R261" s="79">
        <f t="shared" si="82"/>
        <v>0.0555211799999711</v>
      </c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</row>
    <row r="262" ht="12.75" customHeight="1" spans="1:39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103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</row>
    <row r="263" ht="12.75" customHeight="1" spans="1:39">
      <c r="A263" s="62"/>
      <c r="B263" s="62"/>
      <c r="C263" s="62"/>
      <c r="D263" s="62"/>
      <c r="E263" s="62"/>
      <c r="F263" s="62"/>
      <c r="G263" s="62" t="s">
        <v>961</v>
      </c>
      <c r="I263" s="145"/>
      <c r="J263" s="65" t="s">
        <v>898</v>
      </c>
      <c r="K263" s="65"/>
      <c r="L263" s="62"/>
      <c r="M263" s="62"/>
      <c r="N263" s="62"/>
      <c r="O263" s="62"/>
      <c r="P263" s="103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</row>
    <row r="264" ht="12.75" customHeight="1" spans="1:39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103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</row>
    <row r="265" ht="12.75" customHeight="1" spans="1:39">
      <c r="A265" s="63" t="s">
        <v>628</v>
      </c>
      <c r="B265" s="64" t="s">
        <v>212</v>
      </c>
      <c r="C265" s="94" t="s">
        <v>941</v>
      </c>
      <c r="D265" s="63" t="s">
        <v>747</v>
      </c>
      <c r="E265" s="63" t="s">
        <v>748</v>
      </c>
      <c r="F265" s="63" t="s">
        <v>749</v>
      </c>
      <c r="G265" s="63" t="s">
        <v>859</v>
      </c>
      <c r="H265" s="63" t="s">
        <v>953</v>
      </c>
      <c r="I265" s="63" t="s">
        <v>860</v>
      </c>
      <c r="J265" s="63" t="s">
        <v>753</v>
      </c>
      <c r="K265" s="63" t="s">
        <v>754</v>
      </c>
      <c r="L265" s="63" t="s">
        <v>755</v>
      </c>
      <c r="M265" s="63" t="s">
        <v>756</v>
      </c>
      <c r="N265" s="63" t="s">
        <v>757</v>
      </c>
      <c r="O265" s="63" t="s">
        <v>758</v>
      </c>
      <c r="P265" s="63" t="s">
        <v>6</v>
      </c>
      <c r="Q265" s="142" t="s">
        <v>851</v>
      </c>
      <c r="R265" s="149" t="s">
        <v>852</v>
      </c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</row>
    <row r="266" ht="12.75" customHeight="1" spans="1:39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103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</row>
    <row r="267" ht="12.75" customHeight="1" spans="1:39">
      <c r="A267" s="65">
        <v>1</v>
      </c>
      <c r="B267" s="66" t="s">
        <v>640</v>
      </c>
      <c r="C267" s="70">
        <v>40.65</v>
      </c>
      <c r="D267" s="67">
        <v>31.768</v>
      </c>
      <c r="E267" s="67">
        <v>31.492</v>
      </c>
      <c r="F267" s="67">
        <v>31.87166856</v>
      </c>
      <c r="G267" s="67">
        <v>32.03326217</v>
      </c>
      <c r="H267" s="67">
        <v>32.29</v>
      </c>
      <c r="I267" s="67">
        <v>32.61430952</v>
      </c>
      <c r="J267" s="67">
        <v>33.042</v>
      </c>
      <c r="K267" s="67">
        <v>34.39517679</v>
      </c>
      <c r="L267" s="67">
        <v>35.09929812</v>
      </c>
      <c r="M267" s="67">
        <v>35.52179308</v>
      </c>
      <c r="N267" s="67">
        <v>35.888</v>
      </c>
      <c r="O267" s="67">
        <v>36.19676252</v>
      </c>
      <c r="P267" s="130">
        <f t="shared" ref="P267:P271" si="84">SUM(D267:O267)</f>
        <v>402.21227076</v>
      </c>
      <c r="Q267" s="79">
        <f t="shared" ref="Q267:Q272" si="85">O267-O256</f>
        <v>4.8275121</v>
      </c>
      <c r="R267" s="79">
        <f t="shared" ref="R267:R272" si="86">O267-N267</f>
        <v>0.308762520000002</v>
      </c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</row>
    <row r="268" ht="12.75" customHeight="1" spans="1:39">
      <c r="A268" s="65">
        <v>2</v>
      </c>
      <c r="B268" s="66" t="s">
        <v>648</v>
      </c>
      <c r="C268" s="70">
        <v>27.78</v>
      </c>
      <c r="D268" s="67">
        <v>21.833</v>
      </c>
      <c r="E268" s="67">
        <v>21.85</v>
      </c>
      <c r="F268" s="67">
        <v>21.87178609</v>
      </c>
      <c r="G268" s="67">
        <v>21.99457791</v>
      </c>
      <c r="H268" s="67">
        <v>22.162</v>
      </c>
      <c r="I268" s="67">
        <v>22.52179436</v>
      </c>
      <c r="J268" s="67">
        <v>22.821</v>
      </c>
      <c r="K268" s="67">
        <v>23.14420778</v>
      </c>
      <c r="L268" s="67">
        <v>23.46551645</v>
      </c>
      <c r="M268" s="67">
        <v>23.65266437</v>
      </c>
      <c r="N268" s="67">
        <v>23.768</v>
      </c>
      <c r="O268" s="67">
        <v>23.9652095</v>
      </c>
      <c r="P268" s="130">
        <f t="shared" si="84"/>
        <v>273.04975646</v>
      </c>
      <c r="Q268" s="79">
        <f t="shared" si="85"/>
        <v>2.18205552</v>
      </c>
      <c r="R268" s="79">
        <f t="shared" si="86"/>
        <v>0.1972095</v>
      </c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</row>
    <row r="269" ht="12.75" customHeight="1" spans="1:39">
      <c r="A269" s="65">
        <v>3</v>
      </c>
      <c r="B269" s="66" t="s">
        <v>644</v>
      </c>
      <c r="C269" s="70">
        <v>20.64</v>
      </c>
      <c r="D269" s="67">
        <v>15.663</v>
      </c>
      <c r="E269" s="67">
        <v>15.697</v>
      </c>
      <c r="F269" s="67">
        <v>15.67966454</v>
      </c>
      <c r="G269" s="67">
        <v>15.73752355</v>
      </c>
      <c r="H269" s="67">
        <v>15.954</v>
      </c>
      <c r="I269" s="67">
        <v>16.37893427</v>
      </c>
      <c r="J269" s="67">
        <v>16.742</v>
      </c>
      <c r="K269" s="67">
        <v>16.94315727</v>
      </c>
      <c r="L269" s="67">
        <v>17.19336721</v>
      </c>
      <c r="M269" s="67">
        <v>17.35183172</v>
      </c>
      <c r="N269" s="67">
        <v>16.079</v>
      </c>
      <c r="O269" s="67">
        <v>16.0650071</v>
      </c>
      <c r="P269" s="130">
        <f t="shared" si="84"/>
        <v>195.48448566</v>
      </c>
      <c r="Q269" s="79">
        <f t="shared" si="85"/>
        <v>0.135754299999999</v>
      </c>
      <c r="R269" s="79">
        <f t="shared" si="86"/>
        <v>-0.0139929000000016</v>
      </c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</row>
    <row r="270" ht="12.75" customHeight="1" spans="1:39">
      <c r="A270" s="65">
        <v>4</v>
      </c>
      <c r="B270" s="66" t="s">
        <v>646</v>
      </c>
      <c r="C270" s="70">
        <v>46</v>
      </c>
      <c r="D270" s="67">
        <v>35.786</v>
      </c>
      <c r="E270" s="67">
        <v>35.419</v>
      </c>
      <c r="F270" s="67">
        <v>35.97617278</v>
      </c>
      <c r="G270" s="67">
        <v>36.29418768</v>
      </c>
      <c r="H270" s="67">
        <v>36.751</v>
      </c>
      <c r="I270" s="67">
        <v>37.3190803</v>
      </c>
      <c r="J270" s="67">
        <v>37.936</v>
      </c>
      <c r="K270" s="67">
        <v>38.83609866</v>
      </c>
      <c r="L270" s="67">
        <v>39.29757028</v>
      </c>
      <c r="M270" s="67">
        <v>40.06863186</v>
      </c>
      <c r="N270" s="67">
        <v>40.264</v>
      </c>
      <c r="O270" s="67">
        <v>38.78614974</v>
      </c>
      <c r="P270" s="130">
        <f t="shared" si="84"/>
        <v>452.7338913</v>
      </c>
      <c r="Q270" s="79">
        <f t="shared" si="85"/>
        <v>3.29183509</v>
      </c>
      <c r="R270" s="79">
        <f t="shared" si="86"/>
        <v>-1.47785026</v>
      </c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</row>
    <row r="271" ht="12.75" customHeight="1" spans="1:39">
      <c r="A271" s="65">
        <v>5</v>
      </c>
      <c r="B271" s="66" t="s">
        <v>642</v>
      </c>
      <c r="C271" s="70">
        <v>60.09</v>
      </c>
      <c r="D271" s="67">
        <v>47.381</v>
      </c>
      <c r="E271" s="67">
        <v>47.439</v>
      </c>
      <c r="F271" s="67">
        <v>47.70776815</v>
      </c>
      <c r="G271" s="67">
        <v>48.00812044</v>
      </c>
      <c r="H271" s="67">
        <v>48.078</v>
      </c>
      <c r="I271" s="67">
        <v>48.66944246</v>
      </c>
      <c r="J271" s="67">
        <v>49.396</v>
      </c>
      <c r="K271" s="67">
        <v>50.0992563</v>
      </c>
      <c r="L271" s="67">
        <v>50.86097145</v>
      </c>
      <c r="M271" s="67">
        <v>51.35282041</v>
      </c>
      <c r="N271" s="67">
        <v>51.742</v>
      </c>
      <c r="O271" s="67">
        <v>51.71875245</v>
      </c>
      <c r="P271" s="130">
        <f t="shared" si="84"/>
        <v>592.45313166</v>
      </c>
      <c r="Q271" s="79">
        <f t="shared" si="85"/>
        <v>4.60548996</v>
      </c>
      <c r="R271" s="79">
        <f t="shared" si="86"/>
        <v>-0.0232475500000007</v>
      </c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</row>
    <row r="272" ht="12.75" customHeight="1" spans="1:39">
      <c r="A272" s="74" t="s">
        <v>19</v>
      </c>
      <c r="B272" s="35"/>
      <c r="C272" s="71">
        <f t="shared" ref="C272:P272" si="87">SUM(C267:C271)</f>
        <v>195.16</v>
      </c>
      <c r="D272" s="71">
        <f t="shared" si="87"/>
        <v>152.431</v>
      </c>
      <c r="E272" s="71">
        <f t="shared" si="87"/>
        <v>151.897</v>
      </c>
      <c r="F272" s="71">
        <f t="shared" si="87"/>
        <v>153.10706012</v>
      </c>
      <c r="G272" s="71">
        <f t="shared" si="87"/>
        <v>154.06767175</v>
      </c>
      <c r="H272" s="71">
        <f t="shared" si="87"/>
        <v>155.235</v>
      </c>
      <c r="I272" s="71">
        <f t="shared" si="87"/>
        <v>157.50356091</v>
      </c>
      <c r="J272" s="71">
        <f t="shared" si="87"/>
        <v>159.937</v>
      </c>
      <c r="K272" s="71">
        <f t="shared" si="87"/>
        <v>163.4178968</v>
      </c>
      <c r="L272" s="71">
        <f t="shared" si="87"/>
        <v>165.91672351</v>
      </c>
      <c r="M272" s="71">
        <f t="shared" si="87"/>
        <v>167.94774144</v>
      </c>
      <c r="N272" s="71">
        <f t="shared" si="87"/>
        <v>167.741</v>
      </c>
      <c r="O272" s="71">
        <f t="shared" si="87"/>
        <v>166.73188131</v>
      </c>
      <c r="P272" s="71">
        <f t="shared" si="87"/>
        <v>1915.93353584</v>
      </c>
      <c r="Q272" s="79">
        <f t="shared" si="85"/>
        <v>15.04264697</v>
      </c>
      <c r="R272" s="79">
        <f t="shared" si="86"/>
        <v>-1.00911868999998</v>
      </c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</row>
    <row r="273" ht="12.75" customHeight="1" spans="1:39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103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</row>
    <row r="274" ht="12.75" customHeight="1" spans="1:39">
      <c r="A274" s="62"/>
      <c r="B274" s="62"/>
      <c r="C274" s="62"/>
      <c r="D274" s="62"/>
      <c r="E274" s="62"/>
      <c r="F274" s="62"/>
      <c r="G274" s="62" t="s">
        <v>961</v>
      </c>
      <c r="I274" s="145"/>
      <c r="J274" s="65" t="s">
        <v>911</v>
      </c>
      <c r="K274" s="65"/>
      <c r="L274" s="62"/>
      <c r="M274" s="62"/>
      <c r="N274" s="62"/>
      <c r="O274" s="62"/>
      <c r="P274" s="103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</row>
    <row r="275" ht="12.75" customHeight="1" spans="1:39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103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</row>
    <row r="276" ht="12.75" customHeight="1" spans="1:39">
      <c r="A276" s="63" t="s">
        <v>628</v>
      </c>
      <c r="B276" s="64" t="s">
        <v>212</v>
      </c>
      <c r="C276" s="94" t="s">
        <v>955</v>
      </c>
      <c r="D276" s="63" t="s">
        <v>759</v>
      </c>
      <c r="E276" s="63" t="s">
        <v>760</v>
      </c>
      <c r="F276" s="63" t="s">
        <v>761</v>
      </c>
      <c r="G276" s="63" t="s">
        <v>864</v>
      </c>
      <c r="H276" s="63" t="s">
        <v>956</v>
      </c>
      <c r="I276" s="63" t="s">
        <v>865</v>
      </c>
      <c r="J276" s="63" t="s">
        <v>765</v>
      </c>
      <c r="K276" s="63" t="s">
        <v>766</v>
      </c>
      <c r="L276" s="63" t="s">
        <v>767</v>
      </c>
      <c r="M276" s="63" t="s">
        <v>768</v>
      </c>
      <c r="N276" s="63" t="s">
        <v>769</v>
      </c>
      <c r="O276" s="63" t="s">
        <v>770</v>
      </c>
      <c r="P276" s="63" t="s">
        <v>6</v>
      </c>
      <c r="Q276" s="142" t="s">
        <v>851</v>
      </c>
      <c r="R276" s="149" t="s">
        <v>852</v>
      </c>
      <c r="S276" s="149" t="s">
        <v>957</v>
      </c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</row>
    <row r="277" ht="12.75" customHeight="1" spans="1:39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103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</row>
    <row r="278" ht="12.75" customHeight="1" spans="1:39">
      <c r="A278" s="65">
        <v>1</v>
      </c>
      <c r="B278" s="66" t="s">
        <v>640</v>
      </c>
      <c r="C278" s="70">
        <v>42.69</v>
      </c>
      <c r="D278" s="153">
        <v>36.5460435</v>
      </c>
      <c r="E278" s="154">
        <v>36.52258338</v>
      </c>
      <c r="F278" s="67">
        <v>36.93333758</v>
      </c>
      <c r="G278" s="67">
        <v>37.22641741</v>
      </c>
      <c r="H278" s="67">
        <v>37.92839699</v>
      </c>
      <c r="I278" s="67">
        <v>38.72634057</v>
      </c>
      <c r="J278" s="67">
        <v>39.73919349</v>
      </c>
      <c r="K278" s="67">
        <v>39.28345727</v>
      </c>
      <c r="L278" s="67">
        <v>39.28316191</v>
      </c>
      <c r="M278" s="67">
        <v>39.3</v>
      </c>
      <c r="N278" s="67">
        <v>39.372</v>
      </c>
      <c r="O278" s="67">
        <v>39.25462672</v>
      </c>
      <c r="P278" s="130">
        <f t="shared" ref="P278:P282" si="88">SUM(D278:O278)</f>
        <v>460.11555882</v>
      </c>
      <c r="Q278" s="79">
        <f t="shared" ref="Q278:Q283" si="89">O278-O267</f>
        <v>3.0578642</v>
      </c>
      <c r="R278" s="79">
        <f t="shared" ref="R278:R283" si="90">O278-N278</f>
        <v>-0.117373280000002</v>
      </c>
      <c r="S278" s="79">
        <f t="shared" ref="S278:S283" si="91">O278-C278</f>
        <v>-3.43537328</v>
      </c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</row>
    <row r="279" ht="12.75" customHeight="1" spans="1:39">
      <c r="A279" s="65">
        <v>2</v>
      </c>
      <c r="B279" s="66" t="s">
        <v>648</v>
      </c>
      <c r="C279" s="70">
        <v>25.76</v>
      </c>
      <c r="D279" s="139">
        <v>24.05189994</v>
      </c>
      <c r="E279" s="140">
        <v>24.08656018</v>
      </c>
      <c r="F279" s="67">
        <v>24.25127381</v>
      </c>
      <c r="G279" s="67">
        <v>24.52145701</v>
      </c>
      <c r="H279" s="67">
        <v>24.99057175</v>
      </c>
      <c r="I279" s="67">
        <v>25.50282342</v>
      </c>
      <c r="J279" s="67">
        <v>25.86775507</v>
      </c>
      <c r="K279" s="67">
        <v>26.16416814</v>
      </c>
      <c r="L279" s="67">
        <v>26.38039576</v>
      </c>
      <c r="M279" s="67">
        <v>26.628</v>
      </c>
      <c r="N279" s="67">
        <v>26.753</v>
      </c>
      <c r="O279" s="67">
        <v>26.86237664</v>
      </c>
      <c r="P279" s="130">
        <f t="shared" si="88"/>
        <v>306.06028172</v>
      </c>
      <c r="Q279" s="79">
        <f t="shared" si="89"/>
        <v>2.89716714</v>
      </c>
      <c r="R279" s="79">
        <f t="shared" si="90"/>
        <v>0.109376640000001</v>
      </c>
      <c r="S279" s="79">
        <f t="shared" si="91"/>
        <v>1.10237664</v>
      </c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</row>
    <row r="280" ht="12.75" customHeight="1" spans="1:39">
      <c r="A280" s="65">
        <v>3</v>
      </c>
      <c r="B280" s="66" t="s">
        <v>644</v>
      </c>
      <c r="C280" s="70">
        <v>19.02</v>
      </c>
      <c r="D280" s="139">
        <v>16.34644057</v>
      </c>
      <c r="E280" s="140">
        <v>16.29759376</v>
      </c>
      <c r="F280" s="67">
        <v>16.27588388</v>
      </c>
      <c r="G280" s="67">
        <v>16.47319869</v>
      </c>
      <c r="H280" s="67">
        <v>16.76608215</v>
      </c>
      <c r="I280" s="67">
        <v>17.0410327</v>
      </c>
      <c r="J280" s="67">
        <v>17.21127759</v>
      </c>
      <c r="K280" s="67">
        <v>17.5100942</v>
      </c>
      <c r="L280" s="67">
        <v>17.53038232</v>
      </c>
      <c r="M280" s="67">
        <v>17.517</v>
      </c>
      <c r="N280" s="67">
        <v>17.619</v>
      </c>
      <c r="O280" s="67">
        <v>17.72436493</v>
      </c>
      <c r="P280" s="130">
        <f t="shared" si="88"/>
        <v>204.31235079</v>
      </c>
      <c r="Q280" s="79">
        <f t="shared" si="89"/>
        <v>1.65935783</v>
      </c>
      <c r="R280" s="79">
        <f t="shared" si="90"/>
        <v>0.10536493</v>
      </c>
      <c r="S280" s="79">
        <f t="shared" si="91"/>
        <v>-1.29563507</v>
      </c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</row>
    <row r="281" ht="12.75" customHeight="1" spans="1:39">
      <c r="A281" s="65">
        <v>4</v>
      </c>
      <c r="B281" s="66" t="s">
        <v>646</v>
      </c>
      <c r="C281" s="70">
        <v>43.72</v>
      </c>
      <c r="D281" s="139">
        <v>38.57720816</v>
      </c>
      <c r="E281" s="140">
        <v>38.76995094</v>
      </c>
      <c r="F281" s="67">
        <v>38.8114976</v>
      </c>
      <c r="G281" s="67">
        <v>39.04465719</v>
      </c>
      <c r="H281" s="67">
        <v>39.5152463</v>
      </c>
      <c r="I281" s="67">
        <v>40.28627479</v>
      </c>
      <c r="J281" s="67">
        <v>40.75682461</v>
      </c>
      <c r="K281" s="67">
        <v>40.57524613</v>
      </c>
      <c r="L281" s="67">
        <v>40.72332264</v>
      </c>
      <c r="M281" s="67">
        <v>40.57</v>
      </c>
      <c r="N281" s="67">
        <v>40.438</v>
      </c>
      <c r="O281" s="67">
        <v>40.24862014</v>
      </c>
      <c r="P281" s="130">
        <f t="shared" si="88"/>
        <v>478.3168485</v>
      </c>
      <c r="Q281" s="79">
        <f t="shared" si="89"/>
        <v>1.4624704</v>
      </c>
      <c r="R281" s="79">
        <f t="shared" si="90"/>
        <v>-0.189379860000003</v>
      </c>
      <c r="S281" s="79">
        <f t="shared" si="91"/>
        <v>-3.47137986</v>
      </c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</row>
    <row r="282" ht="12.75" customHeight="1" spans="1:39">
      <c r="A282" s="65">
        <v>5</v>
      </c>
      <c r="B282" s="66" t="s">
        <v>642</v>
      </c>
      <c r="C282" s="76">
        <v>55.4</v>
      </c>
      <c r="D282" s="153">
        <v>51.80277991</v>
      </c>
      <c r="E282" s="154">
        <v>51.96368478</v>
      </c>
      <c r="F282" s="67">
        <v>52.02433148</v>
      </c>
      <c r="G282" s="67">
        <v>52.49293976</v>
      </c>
      <c r="H282" s="67">
        <v>53.55929756</v>
      </c>
      <c r="I282" s="67">
        <v>54.6228405</v>
      </c>
      <c r="J282" s="67">
        <v>55.32674728</v>
      </c>
      <c r="K282" s="67">
        <v>55.90102781</v>
      </c>
      <c r="L282" s="67">
        <v>56.17848829</v>
      </c>
      <c r="M282" s="67">
        <v>56.248</v>
      </c>
      <c r="N282" s="67">
        <v>56.388</v>
      </c>
      <c r="O282" s="67">
        <v>56.54591604</v>
      </c>
      <c r="P282" s="130">
        <f t="shared" si="88"/>
        <v>653.05405341</v>
      </c>
      <c r="Q282" s="79">
        <f t="shared" si="89"/>
        <v>4.82716359</v>
      </c>
      <c r="R282" s="79">
        <f t="shared" si="90"/>
        <v>0.157916040000003</v>
      </c>
      <c r="S282" s="79">
        <f t="shared" si="91"/>
        <v>1.14591604</v>
      </c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</row>
    <row r="283" ht="12.75" customHeight="1" spans="1:39">
      <c r="A283" s="74" t="s">
        <v>19</v>
      </c>
      <c r="B283" s="35"/>
      <c r="C283" s="71">
        <f t="shared" ref="C283:P283" si="92">SUM(C278:C282)</f>
        <v>186.59</v>
      </c>
      <c r="D283" s="71">
        <f t="shared" si="92"/>
        <v>167.32437208</v>
      </c>
      <c r="E283" s="71">
        <f t="shared" si="92"/>
        <v>167.64037304</v>
      </c>
      <c r="F283" s="71">
        <f t="shared" si="92"/>
        <v>168.29632435</v>
      </c>
      <c r="G283" s="71">
        <f t="shared" si="92"/>
        <v>169.75867006</v>
      </c>
      <c r="H283" s="71">
        <f t="shared" si="92"/>
        <v>172.75959475</v>
      </c>
      <c r="I283" s="71">
        <f t="shared" si="92"/>
        <v>176.17931198</v>
      </c>
      <c r="J283" s="71">
        <f t="shared" si="92"/>
        <v>178.90179804</v>
      </c>
      <c r="K283" s="71">
        <f t="shared" si="92"/>
        <v>179.43399355</v>
      </c>
      <c r="L283" s="71">
        <f t="shared" si="92"/>
        <v>180.09575092</v>
      </c>
      <c r="M283" s="71">
        <f t="shared" si="92"/>
        <v>180.263</v>
      </c>
      <c r="N283" s="71">
        <f t="shared" si="92"/>
        <v>180.57</v>
      </c>
      <c r="O283" s="71">
        <f t="shared" si="92"/>
        <v>180.63590447</v>
      </c>
      <c r="P283" s="71">
        <f t="shared" si="92"/>
        <v>2101.85909324</v>
      </c>
      <c r="Q283" s="79">
        <f t="shared" si="89"/>
        <v>13.90402316</v>
      </c>
      <c r="R283" s="79">
        <f t="shared" si="90"/>
        <v>0.0659044699999924</v>
      </c>
      <c r="S283" s="79">
        <f t="shared" si="91"/>
        <v>-5.95409553000002</v>
      </c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</row>
    <row r="284" ht="12.75" customHeight="1" spans="1:39">
      <c r="A284" s="62"/>
      <c r="B284" s="62"/>
      <c r="C284" s="62"/>
      <c r="D284" s="79">
        <f t="shared" ref="D284:O284" si="93">D283-D272</f>
        <v>14.89337208</v>
      </c>
      <c r="E284" s="79">
        <f t="shared" si="93"/>
        <v>15.74337304</v>
      </c>
      <c r="F284" s="79">
        <f t="shared" si="93"/>
        <v>15.18926423</v>
      </c>
      <c r="G284" s="79">
        <f t="shared" si="93"/>
        <v>15.69099831</v>
      </c>
      <c r="H284" s="79">
        <f t="shared" si="93"/>
        <v>17.52459475</v>
      </c>
      <c r="I284" s="79">
        <f t="shared" si="93"/>
        <v>18.67575107</v>
      </c>
      <c r="J284" s="79">
        <f t="shared" si="93"/>
        <v>18.96479804</v>
      </c>
      <c r="K284" s="79">
        <f t="shared" si="93"/>
        <v>16.01609675</v>
      </c>
      <c r="L284" s="79">
        <f t="shared" si="93"/>
        <v>14.17902741</v>
      </c>
      <c r="M284" s="79">
        <f t="shared" si="93"/>
        <v>12.31525856</v>
      </c>
      <c r="N284" s="79">
        <f t="shared" si="93"/>
        <v>12.829</v>
      </c>
      <c r="O284" s="79">
        <f t="shared" si="93"/>
        <v>13.90402316</v>
      </c>
      <c r="P284" s="103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</row>
    <row r="285" ht="12.75" customHeight="1" spans="1:39">
      <c r="A285" s="62"/>
      <c r="B285" s="62"/>
      <c r="C285" s="94" t="s">
        <v>967</v>
      </c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103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</row>
    <row r="286" ht="12.75" customHeight="1" spans="1:39">
      <c r="A286" s="63" t="s">
        <v>628</v>
      </c>
      <c r="B286" s="64" t="s">
        <v>212</v>
      </c>
      <c r="C286" s="94" t="s">
        <v>959</v>
      </c>
      <c r="D286" s="63" t="s">
        <v>771</v>
      </c>
      <c r="E286" s="63" t="s">
        <v>772</v>
      </c>
      <c r="F286" s="63" t="s">
        <v>773</v>
      </c>
      <c r="G286" s="63" t="s">
        <v>774</v>
      </c>
      <c r="H286" s="63" t="s">
        <v>775</v>
      </c>
      <c r="I286" s="63" t="s">
        <v>776</v>
      </c>
      <c r="J286" s="63" t="s">
        <v>777</v>
      </c>
      <c r="K286" s="63" t="s">
        <v>778</v>
      </c>
      <c r="L286" s="63" t="s">
        <v>779</v>
      </c>
      <c r="M286" s="63" t="s">
        <v>405</v>
      </c>
      <c r="N286" s="63" t="s">
        <v>406</v>
      </c>
      <c r="O286" s="63" t="s">
        <v>407</v>
      </c>
      <c r="P286" s="63" t="s">
        <v>6</v>
      </c>
      <c r="Q286" s="142" t="s">
        <v>851</v>
      </c>
      <c r="R286" s="149" t="s">
        <v>852</v>
      </c>
      <c r="S286" s="149" t="s">
        <v>957</v>
      </c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</row>
    <row r="287" ht="12.75" customHeight="1" spans="1:39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103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</row>
    <row r="288" ht="12.75" customHeight="1" spans="1:39">
      <c r="A288" s="65">
        <v>1</v>
      </c>
      <c r="B288" s="66" t="s">
        <v>640</v>
      </c>
      <c r="C288" s="70">
        <v>42.69</v>
      </c>
      <c r="D288" s="153">
        <v>39.57032424</v>
      </c>
      <c r="E288" s="154">
        <v>39.91298664</v>
      </c>
      <c r="F288" s="67">
        <v>40.01877218</v>
      </c>
      <c r="G288" s="67">
        <v>40.47630936</v>
      </c>
      <c r="H288" s="67">
        <v>40.56383403</v>
      </c>
      <c r="I288" s="67">
        <v>40.37983794</v>
      </c>
      <c r="J288" s="67">
        <v>39.85859111</v>
      </c>
      <c r="K288" s="67">
        <v>40.7025616</v>
      </c>
      <c r="L288" s="67">
        <v>41.69715533</v>
      </c>
      <c r="M288" s="67">
        <v>42.66766338</v>
      </c>
      <c r="N288" s="67">
        <v>43.30260145</v>
      </c>
      <c r="O288" s="67">
        <v>43.90053686</v>
      </c>
      <c r="P288" s="130">
        <f t="shared" ref="P288:P292" si="94">SUM(D288:O288)</f>
        <v>493.05117412</v>
      </c>
      <c r="Q288" s="79">
        <f t="shared" ref="Q288:Q293" si="95">O288-O278</f>
        <v>4.64591014000001</v>
      </c>
      <c r="R288" s="79">
        <f t="shared" ref="R288:R293" si="96">O288-N288</f>
        <v>0.597935410000005</v>
      </c>
      <c r="S288" s="79">
        <f t="shared" ref="S288:S293" si="97">O288-C288</f>
        <v>1.21053686</v>
      </c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</row>
    <row r="289" ht="12.75" customHeight="1" spans="1:39">
      <c r="A289" s="65">
        <v>2</v>
      </c>
      <c r="B289" s="66" t="s">
        <v>648</v>
      </c>
      <c r="C289" s="70">
        <v>25.76</v>
      </c>
      <c r="D289" s="139">
        <v>26.97531323</v>
      </c>
      <c r="E289" s="140">
        <v>27.10260439</v>
      </c>
      <c r="F289" s="67">
        <v>26.7629866</v>
      </c>
      <c r="G289" s="67">
        <v>26.83329066</v>
      </c>
      <c r="H289" s="67">
        <v>26.38179947</v>
      </c>
      <c r="I289" s="67">
        <v>25.86714098</v>
      </c>
      <c r="J289" s="67">
        <v>25.46655688</v>
      </c>
      <c r="K289" s="67">
        <v>25.56413137</v>
      </c>
      <c r="L289" s="67">
        <v>25.72689264</v>
      </c>
      <c r="M289" s="67">
        <v>26.02334638</v>
      </c>
      <c r="N289" s="67">
        <v>26.32664002</v>
      </c>
      <c r="O289" s="67">
        <v>26.42190406</v>
      </c>
      <c r="P289" s="130">
        <f t="shared" si="94"/>
        <v>315.45260668</v>
      </c>
      <c r="Q289" s="79">
        <f t="shared" si="95"/>
        <v>-0.440472580000002</v>
      </c>
      <c r="R289" s="79">
        <f t="shared" si="96"/>
        <v>0.09526404</v>
      </c>
      <c r="S289" s="79">
        <f t="shared" si="97"/>
        <v>0.661904059999998</v>
      </c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</row>
    <row r="290" ht="12.75" customHeight="1" spans="1:39">
      <c r="A290" s="65">
        <v>3</v>
      </c>
      <c r="B290" s="66" t="s">
        <v>644</v>
      </c>
      <c r="C290" s="70">
        <v>19.02</v>
      </c>
      <c r="D290" s="139">
        <v>17.64411008</v>
      </c>
      <c r="E290" s="140">
        <v>17.92599772</v>
      </c>
      <c r="F290" s="67">
        <v>17.90610208</v>
      </c>
      <c r="G290" s="67">
        <v>17.96524514</v>
      </c>
      <c r="H290" s="67">
        <v>18.10765728</v>
      </c>
      <c r="I290" s="67">
        <v>18.18440765</v>
      </c>
      <c r="J290" s="67">
        <v>17.98570953</v>
      </c>
      <c r="K290" s="67">
        <v>18.30295656</v>
      </c>
      <c r="L290" s="67">
        <v>18.59228281</v>
      </c>
      <c r="M290" s="67">
        <v>19.28091875</v>
      </c>
      <c r="N290" s="67">
        <v>19.77151965</v>
      </c>
      <c r="O290" s="67">
        <v>20.15934202</v>
      </c>
      <c r="P290" s="130">
        <f t="shared" si="94"/>
        <v>221.82624927</v>
      </c>
      <c r="Q290" s="79">
        <f t="shared" si="95"/>
        <v>2.43497709</v>
      </c>
      <c r="R290" s="79">
        <f t="shared" si="96"/>
        <v>0.387822370000002</v>
      </c>
      <c r="S290" s="79">
        <f t="shared" si="97"/>
        <v>1.13934202</v>
      </c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</row>
    <row r="291" ht="12.75" customHeight="1" spans="1:39">
      <c r="A291" s="65">
        <v>4</v>
      </c>
      <c r="B291" s="66" t="s">
        <v>646</v>
      </c>
      <c r="C291" s="70">
        <v>43.72</v>
      </c>
      <c r="D291" s="139">
        <v>40.30003217</v>
      </c>
      <c r="E291" s="140">
        <v>39.96378187</v>
      </c>
      <c r="F291" s="67">
        <v>39.88218548</v>
      </c>
      <c r="G291" s="67">
        <v>40.38177039</v>
      </c>
      <c r="H291" s="67">
        <v>40.48866859</v>
      </c>
      <c r="I291" s="67">
        <v>40.40542854</v>
      </c>
      <c r="J291" s="67">
        <v>39.91889966</v>
      </c>
      <c r="K291" s="67">
        <v>40.55209808</v>
      </c>
      <c r="L291" s="67">
        <v>41.07142648</v>
      </c>
      <c r="M291" s="67">
        <v>41.73206678</v>
      </c>
      <c r="N291" s="67">
        <v>42.37158962</v>
      </c>
      <c r="O291" s="67">
        <v>42.83582992</v>
      </c>
      <c r="P291" s="130">
        <f t="shared" si="94"/>
        <v>489.90377758</v>
      </c>
      <c r="Q291" s="79">
        <f t="shared" si="95"/>
        <v>2.58720978</v>
      </c>
      <c r="R291" s="79">
        <f t="shared" si="96"/>
        <v>0.4642403</v>
      </c>
      <c r="S291" s="79">
        <f t="shared" si="97"/>
        <v>-0.884170079999997</v>
      </c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</row>
    <row r="292" ht="12.75" customHeight="1" spans="1:39">
      <c r="A292" s="65">
        <v>5</v>
      </c>
      <c r="B292" s="66" t="s">
        <v>642</v>
      </c>
      <c r="C292" s="76">
        <v>55.4</v>
      </c>
      <c r="D292" s="153">
        <v>56.714771</v>
      </c>
      <c r="E292" s="154">
        <v>57.03109974</v>
      </c>
      <c r="F292" s="67">
        <v>57.02104307</v>
      </c>
      <c r="G292" s="67">
        <v>57.20251807</v>
      </c>
      <c r="H292" s="67">
        <v>56.78647126</v>
      </c>
      <c r="I292" s="67">
        <v>55.77931499</v>
      </c>
      <c r="J292" s="67">
        <v>54.80716719</v>
      </c>
      <c r="K292" s="67">
        <v>55.20590381</v>
      </c>
      <c r="L292" s="67">
        <v>55.66990993</v>
      </c>
      <c r="M292" s="67">
        <v>56.47308686</v>
      </c>
      <c r="N292" s="67">
        <v>57.08461625</v>
      </c>
      <c r="O292" s="67">
        <v>57.71900993</v>
      </c>
      <c r="P292" s="130">
        <f t="shared" si="94"/>
        <v>677.4949121</v>
      </c>
      <c r="Q292" s="79">
        <f t="shared" si="95"/>
        <v>1.17309389</v>
      </c>
      <c r="R292" s="79">
        <f t="shared" si="96"/>
        <v>0.634393679999995</v>
      </c>
      <c r="S292" s="79">
        <f t="shared" si="97"/>
        <v>2.31900993</v>
      </c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</row>
    <row r="293" ht="12.75" customHeight="1" spans="1:39">
      <c r="A293" s="74" t="s">
        <v>19</v>
      </c>
      <c r="B293" s="35"/>
      <c r="C293" s="71">
        <f t="shared" ref="C293:P293" si="98">SUM(C288:C292)</f>
        <v>186.59</v>
      </c>
      <c r="D293" s="71">
        <f t="shared" si="98"/>
        <v>181.20455072</v>
      </c>
      <c r="E293" s="71">
        <f t="shared" si="98"/>
        <v>181.93647036</v>
      </c>
      <c r="F293" s="71">
        <f t="shared" si="98"/>
        <v>181.59108941</v>
      </c>
      <c r="G293" s="71">
        <f t="shared" si="98"/>
        <v>182.85913362</v>
      </c>
      <c r="H293" s="71">
        <f t="shared" si="98"/>
        <v>182.32843063</v>
      </c>
      <c r="I293" s="71">
        <f t="shared" si="98"/>
        <v>180.6161301</v>
      </c>
      <c r="J293" s="71">
        <f t="shared" si="98"/>
        <v>178.03692437</v>
      </c>
      <c r="K293" s="71">
        <f t="shared" si="98"/>
        <v>180.32765142</v>
      </c>
      <c r="L293" s="71">
        <f t="shared" si="98"/>
        <v>182.75766719</v>
      </c>
      <c r="M293" s="71">
        <f t="shared" si="98"/>
        <v>186.17708215</v>
      </c>
      <c r="N293" s="71">
        <f t="shared" si="98"/>
        <v>188.85696699</v>
      </c>
      <c r="O293" s="71">
        <f t="shared" si="98"/>
        <v>191.03662279</v>
      </c>
      <c r="P293" s="71">
        <f t="shared" si="98"/>
        <v>2197.72871975</v>
      </c>
      <c r="Q293" s="79">
        <f t="shared" si="95"/>
        <v>10.40071832</v>
      </c>
      <c r="R293" s="79">
        <f t="shared" si="96"/>
        <v>2.17965579999998</v>
      </c>
      <c r="S293" s="79">
        <f t="shared" si="97"/>
        <v>4.44662278999999</v>
      </c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</row>
    <row r="294" ht="12.75" customHeight="1" spans="1:39">
      <c r="A294" s="62"/>
      <c r="B294" s="62"/>
      <c r="C294" s="62"/>
      <c r="D294" s="79">
        <f t="shared" ref="D294:O294" si="99">D293-D283</f>
        <v>13.88017864</v>
      </c>
      <c r="E294" s="79">
        <f t="shared" si="99"/>
        <v>14.29609732</v>
      </c>
      <c r="F294" s="79">
        <f t="shared" si="99"/>
        <v>13.29476506</v>
      </c>
      <c r="G294" s="79">
        <f t="shared" si="99"/>
        <v>13.10046356</v>
      </c>
      <c r="H294" s="79">
        <f t="shared" si="99"/>
        <v>9.56883588000002</v>
      </c>
      <c r="I294" s="79">
        <f t="shared" si="99"/>
        <v>4.43681812000003</v>
      </c>
      <c r="J294" s="79">
        <f t="shared" si="99"/>
        <v>-0.864873670000009</v>
      </c>
      <c r="K294" s="79">
        <f t="shared" si="99"/>
        <v>0.893657869999998</v>
      </c>
      <c r="L294" s="79">
        <f t="shared" si="99"/>
        <v>2.66191627000003</v>
      </c>
      <c r="M294" s="79">
        <f t="shared" si="99"/>
        <v>5.91408215000001</v>
      </c>
      <c r="N294" s="79">
        <f t="shared" si="99"/>
        <v>8.28696699000002</v>
      </c>
      <c r="O294" s="79">
        <f t="shared" si="99"/>
        <v>10.40071832</v>
      </c>
      <c r="P294" s="103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</row>
    <row r="295" ht="12.75" customHeight="1" spans="1:39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103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</row>
    <row r="296" ht="12.75" customHeight="1" spans="1:39">
      <c r="A296" s="63" t="s">
        <v>628</v>
      </c>
      <c r="B296" s="64" t="s">
        <v>212</v>
      </c>
      <c r="C296" s="94" t="s">
        <v>959</v>
      </c>
      <c r="D296" s="63" t="s">
        <v>781</v>
      </c>
      <c r="E296" s="63" t="s">
        <v>782</v>
      </c>
      <c r="F296" s="63" t="s">
        <v>783</v>
      </c>
      <c r="G296" s="63" t="s">
        <v>784</v>
      </c>
      <c r="H296" s="63" t="s">
        <v>785</v>
      </c>
      <c r="I296" s="63" t="s">
        <v>786</v>
      </c>
      <c r="J296" s="63" t="s">
        <v>787</v>
      </c>
      <c r="K296" s="63" t="s">
        <v>788</v>
      </c>
      <c r="L296" s="63" t="s">
        <v>789</v>
      </c>
      <c r="M296" s="63" t="s">
        <v>790</v>
      </c>
      <c r="N296" s="63" t="s">
        <v>791</v>
      </c>
      <c r="O296" s="63" t="s">
        <v>968</v>
      </c>
      <c r="P296" s="63" t="s">
        <v>6</v>
      </c>
      <c r="Q296" s="142" t="s">
        <v>851</v>
      </c>
      <c r="R296" s="149" t="s">
        <v>852</v>
      </c>
      <c r="S296" s="149" t="s">
        <v>957</v>
      </c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</row>
    <row r="297" ht="12.75" customHeight="1" spans="1:39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103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</row>
    <row r="298" ht="12.75" customHeight="1" spans="1:39">
      <c r="A298" s="65">
        <v>1</v>
      </c>
      <c r="B298" s="66" t="s">
        <v>640</v>
      </c>
      <c r="C298" s="70">
        <v>42.69</v>
      </c>
      <c r="D298" s="140">
        <v>44.0778037</v>
      </c>
      <c r="E298" s="67">
        <v>44.78943377</v>
      </c>
      <c r="F298" s="67">
        <v>45.54669964</v>
      </c>
      <c r="G298" s="67">
        <v>45.4688651</v>
      </c>
      <c r="H298" s="67">
        <v>45.72937964</v>
      </c>
      <c r="I298" s="67">
        <v>46.65509776</v>
      </c>
      <c r="J298" s="67">
        <v>47.7281888</v>
      </c>
      <c r="K298" s="67">
        <v>48.02844488</v>
      </c>
      <c r="L298" s="67">
        <v>47.94513424</v>
      </c>
      <c r="M298" s="67">
        <v>47.84571473</v>
      </c>
      <c r="N298" s="67">
        <v>47.92417466</v>
      </c>
      <c r="O298" s="67">
        <v>47.82447002</v>
      </c>
      <c r="P298" s="130">
        <f t="shared" ref="P298:P302" si="100">SUM(D298:O298)</f>
        <v>559.56340694</v>
      </c>
      <c r="Q298" s="79">
        <f t="shared" ref="Q298:Q303" si="101">O298-O288</f>
        <v>3.92393316</v>
      </c>
      <c r="R298" s="79">
        <f t="shared" ref="R298:R303" si="102">O298-N298</f>
        <v>-0.0997046399999988</v>
      </c>
      <c r="S298" s="79">
        <f t="shared" ref="S298:S303" si="103">O298-C298</f>
        <v>5.13447002</v>
      </c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</row>
    <row r="299" ht="12.75" customHeight="1" spans="1:39">
      <c r="A299" s="65">
        <v>2</v>
      </c>
      <c r="B299" s="66" t="s">
        <v>648</v>
      </c>
      <c r="C299" s="70">
        <v>25.76</v>
      </c>
      <c r="D299" s="154">
        <v>26.48076931</v>
      </c>
      <c r="E299" s="67">
        <v>26.8182807</v>
      </c>
      <c r="F299" s="67">
        <v>27.74098119</v>
      </c>
      <c r="G299" s="67">
        <v>28.1732442</v>
      </c>
      <c r="H299" s="67">
        <v>29.00393367</v>
      </c>
      <c r="I299" s="67">
        <v>29.62255589</v>
      </c>
      <c r="J299" s="67">
        <v>30.29728046</v>
      </c>
      <c r="K299" s="67">
        <v>30.50823695</v>
      </c>
      <c r="L299" s="67">
        <v>30.7573784</v>
      </c>
      <c r="M299" s="67">
        <v>30.89148156</v>
      </c>
      <c r="N299" s="67">
        <v>30.90710719</v>
      </c>
      <c r="O299" s="67">
        <v>30.98660168</v>
      </c>
      <c r="P299" s="130">
        <f t="shared" si="100"/>
        <v>352.1878512</v>
      </c>
      <c r="Q299" s="79">
        <f t="shared" si="101"/>
        <v>4.56469762</v>
      </c>
      <c r="R299" s="79">
        <f t="shared" si="102"/>
        <v>0.0794944899999983</v>
      </c>
      <c r="S299" s="79">
        <f t="shared" si="103"/>
        <v>5.22660168</v>
      </c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</row>
    <row r="300" ht="12.75" customHeight="1" spans="1:39">
      <c r="A300" s="65">
        <v>3</v>
      </c>
      <c r="B300" s="66" t="s">
        <v>644</v>
      </c>
      <c r="C300" s="70">
        <v>19.02</v>
      </c>
      <c r="D300" s="140">
        <v>20.39138002</v>
      </c>
      <c r="E300" s="67">
        <v>20.9442896</v>
      </c>
      <c r="F300" s="67">
        <v>21.53684832</v>
      </c>
      <c r="G300" s="67">
        <v>21.78817511</v>
      </c>
      <c r="H300" s="67">
        <v>21.81052405</v>
      </c>
      <c r="I300" s="67">
        <v>22.1647588</v>
      </c>
      <c r="J300" s="67">
        <v>22.70609292</v>
      </c>
      <c r="K300" s="67">
        <v>22.74286292</v>
      </c>
      <c r="L300" s="67">
        <v>22.88260744</v>
      </c>
      <c r="M300" s="67">
        <v>22.61797586</v>
      </c>
      <c r="N300" s="67">
        <v>22.6748454</v>
      </c>
      <c r="O300" s="67">
        <v>22.54760123</v>
      </c>
      <c r="P300" s="130">
        <f t="shared" si="100"/>
        <v>264.80796167</v>
      </c>
      <c r="Q300" s="79">
        <f t="shared" si="101"/>
        <v>2.38825921</v>
      </c>
      <c r="R300" s="79">
        <f t="shared" si="102"/>
        <v>-0.127244169999997</v>
      </c>
      <c r="S300" s="79">
        <f t="shared" si="103"/>
        <v>3.52760123</v>
      </c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</row>
    <row r="301" ht="12.75" customHeight="1" spans="1:39">
      <c r="A301" s="65">
        <v>4</v>
      </c>
      <c r="B301" s="66" t="s">
        <v>646</v>
      </c>
      <c r="C301" s="70">
        <v>43.72</v>
      </c>
      <c r="D301" s="140">
        <v>43.25107099</v>
      </c>
      <c r="E301" s="67">
        <v>44.11091527</v>
      </c>
      <c r="F301" s="67">
        <v>45.16750509</v>
      </c>
      <c r="G301" s="67">
        <v>45.32354977</v>
      </c>
      <c r="H301" s="67">
        <v>45.63770845</v>
      </c>
      <c r="I301" s="67">
        <v>46.09402847</v>
      </c>
      <c r="J301" s="67">
        <v>47.21994299</v>
      </c>
      <c r="K301" s="67">
        <v>47.44672288</v>
      </c>
      <c r="L301" s="67">
        <v>47.59750543</v>
      </c>
      <c r="M301" s="67">
        <v>47.56544399</v>
      </c>
      <c r="N301" s="67">
        <v>47.38990479</v>
      </c>
      <c r="O301" s="67">
        <v>47.33589557</v>
      </c>
      <c r="P301" s="130">
        <f t="shared" si="100"/>
        <v>554.14019369</v>
      </c>
      <c r="Q301" s="79">
        <f t="shared" si="101"/>
        <v>4.50006565</v>
      </c>
      <c r="R301" s="79">
        <f t="shared" si="102"/>
        <v>-0.0540092200000046</v>
      </c>
      <c r="S301" s="79">
        <f t="shared" si="103"/>
        <v>3.61589557</v>
      </c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</row>
    <row r="302" ht="12.75" customHeight="1" spans="1:39">
      <c r="A302" s="65">
        <v>5</v>
      </c>
      <c r="B302" s="66" t="s">
        <v>642</v>
      </c>
      <c r="C302" s="76">
        <v>55.4</v>
      </c>
      <c r="D302" s="154">
        <v>58.17665376</v>
      </c>
      <c r="E302" s="67">
        <v>58.58024255</v>
      </c>
      <c r="F302" s="67">
        <v>59.17577181</v>
      </c>
      <c r="G302" s="67">
        <v>59.26686144</v>
      </c>
      <c r="H302" s="67">
        <v>59.5539586</v>
      </c>
      <c r="I302" s="67">
        <v>60.63582502</v>
      </c>
      <c r="J302" s="67">
        <v>62.11645294</v>
      </c>
      <c r="K302" s="67">
        <v>62.37275418</v>
      </c>
      <c r="L302" s="67">
        <v>62.53024772</v>
      </c>
      <c r="M302" s="67">
        <v>62.46295674</v>
      </c>
      <c r="N302" s="67">
        <v>62.47300695</v>
      </c>
      <c r="O302" s="67">
        <v>62.55430969</v>
      </c>
      <c r="P302" s="130">
        <f t="shared" si="100"/>
        <v>729.8990414</v>
      </c>
      <c r="Q302" s="79">
        <f t="shared" si="101"/>
        <v>4.83529976</v>
      </c>
      <c r="R302" s="79">
        <f t="shared" si="102"/>
        <v>0.0813027399999982</v>
      </c>
      <c r="S302" s="79">
        <f t="shared" si="103"/>
        <v>7.15430969</v>
      </c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</row>
    <row r="303" ht="12.75" customHeight="1" spans="1:39">
      <c r="A303" s="74" t="s">
        <v>19</v>
      </c>
      <c r="B303" s="35"/>
      <c r="C303" s="71">
        <f t="shared" ref="C303:P303" si="104">SUM(C298:C302)</f>
        <v>186.59</v>
      </c>
      <c r="D303" s="71">
        <f t="shared" si="104"/>
        <v>192.37767778</v>
      </c>
      <c r="E303" s="71">
        <f t="shared" si="104"/>
        <v>195.24316189</v>
      </c>
      <c r="F303" s="71">
        <f t="shared" si="104"/>
        <v>199.16780605</v>
      </c>
      <c r="G303" s="71">
        <f t="shared" si="104"/>
        <v>200.02069562</v>
      </c>
      <c r="H303" s="71">
        <f t="shared" si="104"/>
        <v>201.73550441</v>
      </c>
      <c r="I303" s="71">
        <f t="shared" si="104"/>
        <v>205.17226594</v>
      </c>
      <c r="J303" s="71">
        <f t="shared" si="104"/>
        <v>210.06795811</v>
      </c>
      <c r="K303" s="71">
        <f t="shared" si="104"/>
        <v>211.09902181</v>
      </c>
      <c r="L303" s="71">
        <f t="shared" si="104"/>
        <v>211.71287323</v>
      </c>
      <c r="M303" s="71">
        <f t="shared" si="104"/>
        <v>211.38357288</v>
      </c>
      <c r="N303" s="71">
        <f t="shared" si="104"/>
        <v>211.36903899</v>
      </c>
      <c r="O303" s="71">
        <f t="shared" si="104"/>
        <v>211.24887819</v>
      </c>
      <c r="P303" s="71">
        <f t="shared" si="104"/>
        <v>2460.5984549</v>
      </c>
      <c r="Q303" s="79">
        <f t="shared" si="101"/>
        <v>20.2122554</v>
      </c>
      <c r="R303" s="79">
        <f t="shared" si="102"/>
        <v>-0.120160799999979</v>
      </c>
      <c r="S303" s="79">
        <f t="shared" si="103"/>
        <v>24.65887819</v>
      </c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</row>
    <row r="304" ht="12.75" customHeight="1" spans="1:39">
      <c r="A304" s="62"/>
      <c r="B304" s="62"/>
      <c r="C304" s="62"/>
      <c r="D304" s="79">
        <f t="shared" ref="D304:O304" si="105">D303-D293</f>
        <v>11.17312706</v>
      </c>
      <c r="E304" s="79">
        <f t="shared" si="105"/>
        <v>13.30669153</v>
      </c>
      <c r="F304" s="79">
        <f t="shared" si="105"/>
        <v>17.57671664</v>
      </c>
      <c r="G304" s="79">
        <f t="shared" si="105"/>
        <v>17.161562</v>
      </c>
      <c r="H304" s="79">
        <f t="shared" si="105"/>
        <v>19.40707378</v>
      </c>
      <c r="I304" s="79">
        <f t="shared" si="105"/>
        <v>24.55613584</v>
      </c>
      <c r="J304" s="79">
        <f t="shared" si="105"/>
        <v>32.03103374</v>
      </c>
      <c r="K304" s="79">
        <f t="shared" si="105"/>
        <v>30.77137039</v>
      </c>
      <c r="L304" s="79">
        <f t="shared" si="105"/>
        <v>28.95520604</v>
      </c>
      <c r="M304" s="79">
        <f t="shared" si="105"/>
        <v>25.20649073</v>
      </c>
      <c r="N304" s="79">
        <f t="shared" si="105"/>
        <v>22.512072</v>
      </c>
      <c r="O304" s="79">
        <f t="shared" si="105"/>
        <v>20.2122554</v>
      </c>
      <c r="P304" s="103"/>
      <c r="Q304" s="79"/>
      <c r="R304" s="79"/>
      <c r="S304" s="79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</row>
    <row r="305" ht="12.75" customHeight="1" spans="1:39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103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</row>
    <row r="306" ht="38.25" spans="1:39">
      <c r="A306" s="63" t="s">
        <v>628</v>
      </c>
      <c r="B306" s="64" t="s">
        <v>212</v>
      </c>
      <c r="C306" s="94" t="s">
        <v>964</v>
      </c>
      <c r="D306" s="63" t="s">
        <v>390</v>
      </c>
      <c r="E306" s="63" t="s">
        <v>391</v>
      </c>
      <c r="F306" s="63" t="s">
        <v>392</v>
      </c>
      <c r="G306" s="63" t="s">
        <v>393</v>
      </c>
      <c r="H306" s="63" t="s">
        <v>872</v>
      </c>
      <c r="I306" s="63" t="s">
        <v>395</v>
      </c>
      <c r="J306" s="63" t="s">
        <v>396</v>
      </c>
      <c r="K306" s="63" t="s">
        <v>397</v>
      </c>
      <c r="L306" s="63" t="s">
        <v>398</v>
      </c>
      <c r="M306" s="63" t="s">
        <v>399</v>
      </c>
      <c r="N306" s="63" t="s">
        <v>400</v>
      </c>
      <c r="O306" s="63" t="s">
        <v>401</v>
      </c>
      <c r="P306" s="63" t="s">
        <v>6</v>
      </c>
      <c r="Q306" s="142" t="s">
        <v>851</v>
      </c>
      <c r="R306" s="149" t="s">
        <v>852</v>
      </c>
      <c r="S306" s="149" t="s">
        <v>957</v>
      </c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</row>
    <row r="307" ht="12.75" spans="1:39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103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</row>
    <row r="308" spans="1:39">
      <c r="A308" s="65">
        <v>1</v>
      </c>
      <c r="B308" s="66" t="s">
        <v>640</v>
      </c>
      <c r="C308" s="70">
        <v>42.69</v>
      </c>
      <c r="D308" s="140">
        <v>47.87104702</v>
      </c>
      <c r="E308" s="67">
        <v>47.96246783</v>
      </c>
      <c r="F308" s="67">
        <v>47.91075868</v>
      </c>
      <c r="G308" s="67">
        <v>48.69308468</v>
      </c>
      <c r="H308" s="67"/>
      <c r="I308" s="67"/>
      <c r="J308" s="67"/>
      <c r="K308" s="67"/>
      <c r="L308" s="67"/>
      <c r="M308" s="67"/>
      <c r="N308" s="67"/>
      <c r="O308" s="67"/>
      <c r="P308" s="130">
        <f t="shared" ref="P308:P312" si="106">SUM(D308:O308)</f>
        <v>192.43735821</v>
      </c>
      <c r="Q308" s="79">
        <f t="shared" ref="Q308:Q313" si="107">G308-G298</f>
        <v>3.22421958</v>
      </c>
      <c r="R308" s="79">
        <f t="shared" ref="R308:R313" si="108">G308-F308</f>
        <v>0.782325999999998</v>
      </c>
      <c r="S308" s="79">
        <f t="shared" ref="S308:S313" si="109">G308-C308</f>
        <v>6.00308468</v>
      </c>
      <c r="T308" s="79"/>
      <c r="U308" s="62">
        <v>-0.0241871599999999</v>
      </c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</row>
    <row r="309" spans="1:39">
      <c r="A309" s="65">
        <v>2</v>
      </c>
      <c r="B309" s="66" t="s">
        <v>648</v>
      </c>
      <c r="C309" s="70">
        <v>25.76</v>
      </c>
      <c r="D309" s="154">
        <v>31.12480837</v>
      </c>
      <c r="E309" s="67">
        <v>31.22119949</v>
      </c>
      <c r="F309" s="67">
        <v>31.25126415</v>
      </c>
      <c r="G309" s="67">
        <v>31.38916677</v>
      </c>
      <c r="H309" s="67"/>
      <c r="I309" s="67"/>
      <c r="J309" s="67"/>
      <c r="K309" s="67"/>
      <c r="L309" s="67"/>
      <c r="M309" s="67"/>
      <c r="N309" s="67"/>
      <c r="O309" s="67"/>
      <c r="P309" s="130">
        <f t="shared" si="106"/>
        <v>124.98643878</v>
      </c>
      <c r="Q309" s="79">
        <f t="shared" si="107"/>
        <v>3.21592257</v>
      </c>
      <c r="R309" s="79">
        <f t="shared" si="108"/>
        <v>0.137902619999998</v>
      </c>
      <c r="S309" s="79">
        <f t="shared" si="109"/>
        <v>5.62916677</v>
      </c>
      <c r="T309" s="79"/>
      <c r="U309" s="62">
        <v>0.0270795599999998</v>
      </c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</row>
    <row r="310" spans="1:39">
      <c r="A310" s="65">
        <v>3</v>
      </c>
      <c r="B310" s="66" t="s">
        <v>644</v>
      </c>
      <c r="C310" s="70">
        <v>19.02</v>
      </c>
      <c r="D310" s="140">
        <v>22.59771835</v>
      </c>
      <c r="E310" s="67">
        <v>23.05391768</v>
      </c>
      <c r="F310" s="67">
        <v>22.92253948</v>
      </c>
      <c r="G310" s="67">
        <v>22.93376044</v>
      </c>
      <c r="H310" s="67"/>
      <c r="I310" s="67"/>
      <c r="J310" s="67"/>
      <c r="K310" s="67"/>
      <c r="L310" s="67"/>
      <c r="M310" s="67"/>
      <c r="N310" s="67"/>
      <c r="O310" s="67"/>
      <c r="P310" s="130">
        <f t="shared" si="106"/>
        <v>91.50793595</v>
      </c>
      <c r="Q310" s="79">
        <f t="shared" si="107"/>
        <v>1.14558533</v>
      </c>
      <c r="R310" s="79">
        <f t="shared" si="108"/>
        <v>0.0112209599999993</v>
      </c>
      <c r="S310" s="79">
        <f t="shared" si="109"/>
        <v>3.91376044</v>
      </c>
      <c r="T310" s="79"/>
      <c r="U310" s="62">
        <v>-0.07468757</v>
      </c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</row>
    <row r="311" spans="1:39">
      <c r="A311" s="65">
        <v>4</v>
      </c>
      <c r="B311" s="66" t="s">
        <v>646</v>
      </c>
      <c r="C311" s="70">
        <v>43.72</v>
      </c>
      <c r="D311" s="140">
        <v>47.30747429</v>
      </c>
      <c r="E311" s="67">
        <v>47.45927659</v>
      </c>
      <c r="F311" s="67">
        <v>47.45174105</v>
      </c>
      <c r="G311" s="67">
        <v>47.70224585</v>
      </c>
      <c r="H311" s="67"/>
      <c r="I311" s="67"/>
      <c r="J311" s="67"/>
      <c r="K311" s="67"/>
      <c r="L311" s="67"/>
      <c r="M311" s="67"/>
      <c r="N311" s="67"/>
      <c r="O311" s="67"/>
      <c r="P311" s="130">
        <f t="shared" si="106"/>
        <v>189.92073778</v>
      </c>
      <c r="Q311" s="79">
        <f t="shared" si="107"/>
        <v>2.37869608</v>
      </c>
      <c r="R311" s="79">
        <f t="shared" si="108"/>
        <v>0.250504799999995</v>
      </c>
      <c r="S311" s="79">
        <f t="shared" si="109"/>
        <v>3.98224585</v>
      </c>
      <c r="T311" s="79"/>
      <c r="U311" s="62">
        <v>-0.0375499899999996</v>
      </c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</row>
    <row r="312" spans="1:39">
      <c r="A312" s="65">
        <v>5</v>
      </c>
      <c r="B312" s="66" t="s">
        <v>642</v>
      </c>
      <c r="C312" s="76">
        <v>55.4</v>
      </c>
      <c r="D312" s="154">
        <v>62.42899242</v>
      </c>
      <c r="E312" s="67">
        <v>62.48167025</v>
      </c>
      <c r="F312" s="67">
        <v>62.62845156</v>
      </c>
      <c r="G312" s="67">
        <v>63.55684424</v>
      </c>
      <c r="H312" s="67"/>
      <c r="I312" s="67"/>
      <c r="J312" s="67"/>
      <c r="K312" s="67"/>
      <c r="L312" s="67"/>
      <c r="M312" s="67"/>
      <c r="N312" s="67"/>
      <c r="O312" s="67"/>
      <c r="P312" s="130">
        <f t="shared" si="106"/>
        <v>251.09595847</v>
      </c>
      <c r="Q312" s="79">
        <f t="shared" si="107"/>
        <v>4.2899828</v>
      </c>
      <c r="R312" s="79">
        <f t="shared" si="108"/>
        <v>0.928392679999995</v>
      </c>
      <c r="S312" s="79">
        <f t="shared" si="109"/>
        <v>8.15684424</v>
      </c>
      <c r="T312" s="79"/>
      <c r="U312" s="62">
        <v>0.16205455</v>
      </c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</row>
    <row r="313" spans="1:39">
      <c r="A313" s="74" t="s">
        <v>19</v>
      </c>
      <c r="B313" s="35"/>
      <c r="C313" s="71">
        <f t="shared" ref="C313:P313" si="110">SUM(C308:C312)</f>
        <v>186.59</v>
      </c>
      <c r="D313" s="71">
        <f t="shared" si="110"/>
        <v>211.33004045</v>
      </c>
      <c r="E313" s="71">
        <f t="shared" si="110"/>
        <v>212.17853184</v>
      </c>
      <c r="F313" s="71">
        <f t="shared" si="110"/>
        <v>212.16475492</v>
      </c>
      <c r="G313" s="71">
        <f t="shared" si="110"/>
        <v>214.27510198</v>
      </c>
      <c r="H313" s="71">
        <f t="shared" si="110"/>
        <v>0</v>
      </c>
      <c r="I313" s="71">
        <f t="shared" si="110"/>
        <v>0</v>
      </c>
      <c r="J313" s="71">
        <f t="shared" si="110"/>
        <v>0</v>
      </c>
      <c r="K313" s="71">
        <f t="shared" si="110"/>
        <v>0</v>
      </c>
      <c r="L313" s="71">
        <f t="shared" si="110"/>
        <v>0</v>
      </c>
      <c r="M313" s="71">
        <f t="shared" si="110"/>
        <v>0</v>
      </c>
      <c r="N313" s="71">
        <f t="shared" si="110"/>
        <v>0</v>
      </c>
      <c r="O313" s="71">
        <f t="shared" si="110"/>
        <v>0</v>
      </c>
      <c r="P313" s="71">
        <f t="shared" si="110"/>
        <v>849.94842919</v>
      </c>
      <c r="Q313" s="79">
        <f t="shared" si="107"/>
        <v>14.25440636</v>
      </c>
      <c r="R313" s="79">
        <f t="shared" si="108"/>
        <v>2.11034706000001</v>
      </c>
      <c r="S313" s="79">
        <f t="shared" si="109"/>
        <v>27.68510198</v>
      </c>
      <c r="T313" s="79"/>
      <c r="U313" s="62">
        <v>0.0527093899999969</v>
      </c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</row>
    <row r="314" ht="12.75" spans="1:39">
      <c r="A314" s="62"/>
      <c r="B314" s="62"/>
      <c r="C314" s="62"/>
      <c r="D314" s="79">
        <f t="shared" ref="D314:O314" si="111">D313-D303</f>
        <v>18.95236267</v>
      </c>
      <c r="E314" s="79">
        <f t="shared" si="111"/>
        <v>16.93536995</v>
      </c>
      <c r="F314" s="79">
        <f t="shared" si="111"/>
        <v>12.99694887</v>
      </c>
      <c r="G314" s="79">
        <f t="shared" si="111"/>
        <v>14.25440636</v>
      </c>
      <c r="H314" s="79">
        <f t="shared" si="111"/>
        <v>-201.73550441</v>
      </c>
      <c r="I314" s="79">
        <f t="shared" si="111"/>
        <v>-205.17226594</v>
      </c>
      <c r="J314" s="79">
        <f t="shared" si="111"/>
        <v>-210.06795811</v>
      </c>
      <c r="K314" s="79">
        <f t="shared" si="111"/>
        <v>-211.09902181</v>
      </c>
      <c r="L314" s="79">
        <f t="shared" si="111"/>
        <v>-211.71287323</v>
      </c>
      <c r="M314" s="79">
        <f t="shared" si="111"/>
        <v>-211.38357288</v>
      </c>
      <c r="N314" s="79">
        <f t="shared" si="111"/>
        <v>-211.36903899</v>
      </c>
      <c r="O314" s="79">
        <f t="shared" si="111"/>
        <v>-211.24887819</v>
      </c>
      <c r="P314" s="103"/>
      <c r="Q314" s="79"/>
      <c r="R314" s="79"/>
      <c r="S314" s="79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</row>
    <row r="315" ht="12.75" customHeight="1" spans="1:39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103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</row>
    <row r="316" ht="12.75" customHeight="1" spans="1:39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103"/>
      <c r="Q316" s="155" t="s">
        <v>969</v>
      </c>
      <c r="R316" s="156" t="str">
        <f>ROUNDDOWN((R313-Q215)*1000000,2)&amp;" Unit"</f>
        <v>-3580.01 Unit</v>
      </c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</row>
    <row r="317" ht="12.75" customHeight="1" spans="1:39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103"/>
      <c r="Q317" s="155"/>
      <c r="R317" s="156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</row>
    <row r="318" ht="12.75" customHeight="1" spans="1:39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103"/>
      <c r="Q318" s="155"/>
      <c r="R318" s="156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</row>
    <row r="319" ht="12.75" customHeight="1" spans="1:39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103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</row>
    <row r="320" ht="12.75" customHeight="1" spans="1:39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103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</row>
    <row r="321" ht="12.75" customHeight="1" spans="1:39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103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</row>
    <row r="322" ht="12.75" customHeight="1" spans="1:39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103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</row>
    <row r="323" ht="12.75" customHeight="1" spans="1:39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103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</row>
    <row r="324" ht="12.75" customHeight="1" spans="1:39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103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</row>
    <row r="325" ht="12.75" customHeight="1" spans="1:39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103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</row>
    <row r="326" ht="12.75" customHeight="1" spans="1:39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103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</row>
    <row r="327" ht="12.75" customHeight="1" spans="1:39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103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</row>
    <row r="328" ht="12.75" customHeight="1" spans="1:39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103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</row>
    <row r="329" ht="12.75" customHeight="1" spans="1:39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103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</row>
    <row r="330" ht="12.75" customHeight="1" spans="1:39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103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</row>
    <row r="331" ht="12.75" customHeight="1" spans="1:39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103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</row>
    <row r="332" ht="12.75" customHeight="1" spans="1:39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103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</row>
    <row r="333" ht="12.75" customHeight="1" spans="1:39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103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</row>
    <row r="334" ht="12.75" customHeight="1" spans="1:39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103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</row>
    <row r="335" ht="12.75" customHeight="1" spans="1:39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103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</row>
    <row r="336" ht="12.75" customHeight="1" spans="1:39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103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</row>
    <row r="337" ht="12.75" customHeight="1" spans="1:39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103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</row>
    <row r="338" ht="12.75" customHeight="1" spans="1:39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103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</row>
    <row r="339" ht="12.75" customHeight="1" spans="1:39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103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</row>
    <row r="340" ht="12.75" customHeight="1" spans="1:39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103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</row>
    <row r="341" ht="12.75" customHeight="1" spans="1:39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103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</row>
    <row r="342" ht="12.75" customHeight="1" spans="1:39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103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</row>
    <row r="343" ht="12.75" customHeight="1" spans="1:39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103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</row>
    <row r="344" ht="12.75" customHeight="1" spans="1:39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103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</row>
    <row r="345" ht="12.75" customHeight="1" spans="1:39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103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</row>
    <row r="346" ht="12.75" customHeight="1" spans="1:39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103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</row>
    <row r="347" ht="12.75" customHeight="1" spans="1:39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103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</row>
    <row r="348" ht="12.75" customHeight="1" spans="1:39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103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</row>
    <row r="349" ht="12.75" customHeight="1" spans="1:39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103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</row>
    <row r="350" ht="12.75" customHeight="1" spans="1:39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103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</row>
    <row r="351" ht="12.75" customHeight="1" spans="1:39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103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</row>
    <row r="352" ht="12.75" customHeight="1" spans="1:39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103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</row>
    <row r="353" ht="12.75" customHeight="1" spans="1:39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103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</row>
    <row r="354" ht="12.75" customHeight="1" spans="1:39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103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</row>
    <row r="355" ht="12.75" customHeight="1" spans="1:39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103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</row>
    <row r="356" ht="12.75" customHeight="1" spans="1:39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103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</row>
    <row r="357" ht="12.75" customHeight="1" spans="1:39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103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</row>
    <row r="358" ht="12.75" customHeight="1" spans="1:39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103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</row>
    <row r="359" ht="12.75" customHeight="1" spans="1:39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103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</row>
    <row r="360" ht="12.75" customHeight="1" spans="1:39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103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</row>
    <row r="361" ht="12.75" customHeight="1" spans="1:39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103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</row>
    <row r="362" ht="12.75" customHeight="1" spans="1:39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103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</row>
    <row r="363" ht="12.75" customHeight="1" spans="1:39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103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</row>
    <row r="364" ht="12.75" customHeight="1" spans="1:39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103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</row>
    <row r="365" ht="12.75" customHeight="1" spans="1:39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103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</row>
    <row r="366" ht="12.75" customHeight="1" spans="1:39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103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</row>
    <row r="367" ht="12.75" customHeight="1" spans="1:39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103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</row>
    <row r="368" ht="12.75" customHeight="1" spans="1:39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103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</row>
    <row r="369" ht="12.75" customHeight="1" spans="1:39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103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</row>
    <row r="370" ht="12.75" customHeight="1" spans="1:39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103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</row>
    <row r="371" ht="12.75" customHeight="1" spans="1:39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103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</row>
    <row r="372" ht="12.75" customHeight="1" spans="1:39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103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</row>
    <row r="373" ht="12.75" customHeight="1" spans="1:39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103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</row>
    <row r="374" ht="12.75" customHeight="1" spans="1:39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103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</row>
    <row r="375" ht="12.75" customHeight="1" spans="1:39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103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</row>
    <row r="376" ht="12.75" customHeight="1" spans="1:39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103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</row>
    <row r="377" ht="12.75" customHeight="1" spans="1:39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103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</row>
    <row r="378" ht="12.75" customHeight="1" spans="1:39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103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</row>
    <row r="379" ht="12.75" customHeight="1" spans="1:39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103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</row>
    <row r="380" ht="12.75" customHeight="1" spans="1:39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103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</row>
    <row r="381" ht="12.75" customHeight="1" spans="1:39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103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</row>
    <row r="382" ht="12.75" customHeight="1" spans="1:39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103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</row>
    <row r="383" ht="12.75" customHeight="1" spans="1:39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103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</row>
    <row r="384" ht="12.75" customHeight="1" spans="1:39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103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</row>
    <row r="385" ht="12.75" customHeight="1" spans="1:39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103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</row>
    <row r="386" ht="12.75" customHeight="1" spans="1:39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103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</row>
    <row r="387" ht="12.75" customHeight="1" spans="1:39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103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</row>
    <row r="388" ht="12.75" customHeight="1" spans="1:39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103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</row>
    <row r="389" ht="12.75" customHeight="1" spans="1:39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103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</row>
    <row r="390" ht="12.75" customHeight="1" spans="1:39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103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</row>
    <row r="391" ht="12.75" customHeight="1" spans="1:39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103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</row>
    <row r="392" ht="12.75" customHeight="1" spans="1:39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103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</row>
    <row r="393" ht="12.75" customHeight="1" spans="1:39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103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</row>
    <row r="394" ht="12.75" customHeight="1" spans="1:39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103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</row>
    <row r="395" ht="12.75" customHeight="1" spans="1:39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103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</row>
    <row r="396" ht="12.75" customHeight="1" spans="1:39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103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</row>
    <row r="397" ht="12.75" customHeight="1" spans="1:39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103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</row>
    <row r="398" ht="12.75" customHeight="1" spans="1:39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103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</row>
    <row r="399" ht="12.75" customHeight="1" spans="1:39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103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</row>
    <row r="400" ht="12.75" customHeight="1" spans="1:39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103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</row>
    <row r="401" ht="12.75" customHeight="1" spans="1:39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103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</row>
    <row r="402" ht="12.75" customHeight="1" spans="1:39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103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</row>
    <row r="403" ht="12.75" customHeight="1" spans="1:39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103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</row>
    <row r="404" ht="12.75" customHeight="1" spans="1:39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103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</row>
    <row r="405" ht="12.75" customHeight="1" spans="1:39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103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</row>
    <row r="406" ht="12.75" customHeight="1" spans="1:39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103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</row>
    <row r="407" ht="12.75" customHeight="1" spans="1:39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103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</row>
    <row r="408" ht="12.75" customHeight="1" spans="1:39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103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</row>
    <row r="409" ht="12.75" customHeight="1" spans="1:39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103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</row>
    <row r="410" ht="12.75" customHeight="1" spans="1:39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103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</row>
    <row r="411" ht="12.75" customHeight="1" spans="1:39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103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</row>
    <row r="412" ht="12.75" customHeight="1" spans="1:39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103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</row>
    <row r="413" ht="12.75" customHeight="1" spans="1:39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103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</row>
    <row r="414" ht="12.75" customHeight="1" spans="1:39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103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</row>
    <row r="415" ht="12.75" customHeight="1" spans="1:39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103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</row>
    <row r="416" ht="12.75" customHeight="1" spans="1:39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103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</row>
    <row r="417" ht="12.75" customHeight="1" spans="1:39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103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</row>
    <row r="418" ht="12.75" customHeight="1" spans="1:39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103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</row>
    <row r="419" ht="12.75" customHeight="1" spans="1:39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103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</row>
    <row r="420" ht="12.75" customHeight="1" spans="1:39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103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</row>
    <row r="421" ht="12.75" customHeight="1" spans="1:39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103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</row>
    <row r="422" ht="12.75" customHeight="1" spans="1:39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103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</row>
    <row r="423" ht="12.75" customHeight="1" spans="1:39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103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</row>
    <row r="424" ht="12.75" customHeight="1" spans="1:39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103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</row>
    <row r="425" ht="12.75" customHeight="1" spans="1:39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103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</row>
    <row r="426" ht="12.75" customHeight="1" spans="1:39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103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</row>
    <row r="427" ht="12.75" customHeight="1" spans="1:39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103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</row>
    <row r="428" ht="12.75" customHeight="1" spans="1:39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103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</row>
    <row r="429" ht="12.75" customHeight="1" spans="1:39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103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</row>
    <row r="430" ht="12.75" customHeight="1" spans="1:39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103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</row>
    <row r="431" ht="12.75" customHeight="1" spans="1:39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103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</row>
    <row r="432" ht="12.75" customHeight="1" spans="1:39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103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</row>
    <row r="433" ht="12.75" customHeight="1" spans="1:39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103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</row>
    <row r="434" ht="12.75" customHeight="1" spans="1:39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103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</row>
    <row r="435" ht="12.75" customHeight="1" spans="1:39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103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</row>
    <row r="436" ht="12.75" customHeight="1" spans="1:39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103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</row>
    <row r="437" ht="12.75" customHeight="1" spans="1:39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103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</row>
    <row r="438" ht="12.75" customHeight="1" spans="1:39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103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</row>
    <row r="439" ht="12.75" customHeight="1" spans="1:39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103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</row>
    <row r="440" ht="12.75" customHeight="1" spans="1:39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103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</row>
    <row r="441" ht="12.75" customHeight="1" spans="1:39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103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</row>
    <row r="442" ht="12.75" customHeight="1" spans="1:39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103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</row>
    <row r="443" ht="12.75" customHeight="1" spans="1:39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103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</row>
    <row r="444" ht="12.75" customHeight="1" spans="1:39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103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</row>
    <row r="445" ht="12.75" customHeight="1" spans="1:39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103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</row>
    <row r="446" ht="12.75" customHeight="1" spans="1:39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103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</row>
    <row r="447" ht="12.75" customHeight="1" spans="1:39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103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</row>
    <row r="448" ht="12.75" customHeight="1" spans="1:39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103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</row>
    <row r="449" ht="12.75" customHeight="1" spans="1:39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103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</row>
    <row r="450" ht="12.75" customHeight="1" spans="1:39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103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</row>
    <row r="451" ht="12.75" customHeight="1" spans="1:39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103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</row>
    <row r="452" ht="12.75" customHeight="1" spans="1:39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103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</row>
    <row r="453" ht="12.75" customHeight="1" spans="1:39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103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</row>
    <row r="454" ht="12.75" customHeight="1" spans="1:39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103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</row>
    <row r="455" ht="12.75" customHeight="1" spans="1:39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103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</row>
    <row r="456" ht="12.75" customHeight="1" spans="1:39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103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</row>
    <row r="457" ht="12.75" customHeight="1" spans="1:39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103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</row>
    <row r="458" ht="12.75" customHeight="1" spans="1:39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103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</row>
    <row r="459" ht="12.75" customHeight="1" spans="1:39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103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</row>
    <row r="460" ht="12.75" customHeight="1" spans="1:39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103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</row>
    <row r="461" ht="12.75" customHeight="1" spans="1:39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103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</row>
    <row r="462" ht="12.75" customHeight="1" spans="1:39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103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</row>
    <row r="463" ht="12.75" customHeight="1" spans="1:39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103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</row>
    <row r="464" ht="12.75" customHeight="1" spans="1:39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103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</row>
    <row r="465" ht="12.75" customHeight="1" spans="1:39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103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</row>
    <row r="466" ht="12.75" customHeight="1" spans="1:39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103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</row>
    <row r="467" ht="12.75" customHeight="1" spans="1:39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103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</row>
    <row r="468" ht="12.75" customHeight="1" spans="1:39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103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</row>
    <row r="469" ht="12.75" customHeight="1" spans="1:39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103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</row>
    <row r="470" ht="12.75" customHeight="1" spans="1:39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103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</row>
    <row r="471" ht="12.75" customHeight="1" spans="1:39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103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</row>
    <row r="472" ht="12.75" customHeight="1" spans="1:39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103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</row>
    <row r="473" ht="12.75" customHeight="1" spans="1:39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103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</row>
    <row r="474" ht="12.75" customHeight="1" spans="1:39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103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</row>
    <row r="475" ht="12.75" customHeight="1" spans="1:39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103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</row>
    <row r="476" ht="12.75" customHeight="1" spans="1:39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103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</row>
    <row r="477" ht="12.75" customHeight="1" spans="1:39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103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</row>
    <row r="478" ht="12.75" customHeight="1" spans="1:39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103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</row>
    <row r="479" ht="12.75" customHeight="1" spans="1:39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103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</row>
    <row r="480" ht="12.75" customHeight="1" spans="1:39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103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</row>
    <row r="481" ht="12.75" customHeight="1" spans="1:39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103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</row>
    <row r="482" ht="12.75" customHeight="1" spans="1:39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103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</row>
    <row r="483" ht="12.75" customHeight="1" spans="1:39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103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</row>
    <row r="484" ht="12.75" customHeight="1" spans="1:39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103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</row>
    <row r="485" ht="12.75" customHeight="1" spans="1:39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103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</row>
    <row r="486" ht="12.75" customHeight="1" spans="1:39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103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</row>
    <row r="487" ht="12.75" customHeight="1" spans="1:39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103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</row>
    <row r="488" ht="12.75" customHeight="1" spans="1:39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103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</row>
    <row r="489" ht="12.75" customHeight="1" spans="1:39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103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</row>
    <row r="490" ht="12.75" customHeight="1" spans="1:39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103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</row>
    <row r="491" ht="12.75" customHeight="1" spans="1:39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103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</row>
    <row r="492" ht="12.75" customHeight="1" spans="1:39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103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</row>
    <row r="493" ht="12.75" customHeight="1" spans="1:39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103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</row>
    <row r="494" ht="12.75" customHeight="1" spans="1:39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103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</row>
    <row r="495" ht="12.75" customHeight="1" spans="1:39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103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</row>
    <row r="496" ht="12.75" customHeight="1" spans="1:39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103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</row>
    <row r="497" ht="12.75" customHeight="1" spans="1:39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103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</row>
    <row r="498" ht="12.75" customHeight="1" spans="1:39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103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</row>
    <row r="499" ht="12.75" customHeight="1" spans="1:39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103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</row>
    <row r="500" ht="12.75" customHeight="1" spans="1:39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103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</row>
    <row r="501" ht="12.75" customHeight="1" spans="1:39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103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</row>
    <row r="502" ht="12.75" customHeight="1" spans="1:39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103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</row>
    <row r="503" ht="12.75" customHeight="1" spans="1:39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103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</row>
    <row r="504" ht="12.75" customHeight="1" spans="1:39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103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</row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78">
    <mergeCell ref="A1:P1"/>
    <mergeCell ref="G2:J2"/>
    <mergeCell ref="A18:O18"/>
    <mergeCell ref="A34:O34"/>
    <mergeCell ref="A48:B48"/>
    <mergeCell ref="A51:O51"/>
    <mergeCell ref="A65:B65"/>
    <mergeCell ref="A70:P70"/>
    <mergeCell ref="A71:P71"/>
    <mergeCell ref="A85:B85"/>
    <mergeCell ref="A88:O88"/>
    <mergeCell ref="A97:B97"/>
    <mergeCell ref="A103:B103"/>
    <mergeCell ref="A104:B104"/>
    <mergeCell ref="A106:O106"/>
    <mergeCell ref="A115:B115"/>
    <mergeCell ref="A121:B121"/>
    <mergeCell ref="A126:O126"/>
    <mergeCell ref="A135:B135"/>
    <mergeCell ref="A141:B141"/>
    <mergeCell ref="B145:P145"/>
    <mergeCell ref="B158:P158"/>
    <mergeCell ref="B170:P170"/>
    <mergeCell ref="B182:P182"/>
    <mergeCell ref="B194:P194"/>
    <mergeCell ref="G205:I205"/>
    <mergeCell ref="B206:P206"/>
    <mergeCell ref="G217:I217"/>
    <mergeCell ref="A226:B226"/>
    <mergeCell ref="G229:I229"/>
    <mergeCell ref="A238:B238"/>
    <mergeCell ref="G241:I241"/>
    <mergeCell ref="A250:B250"/>
    <mergeCell ref="G252:I252"/>
    <mergeCell ref="A261:B261"/>
    <mergeCell ref="G263:I263"/>
    <mergeCell ref="A272:B272"/>
    <mergeCell ref="G274:I274"/>
    <mergeCell ref="A283:B283"/>
    <mergeCell ref="A293:B293"/>
    <mergeCell ref="A303:B303"/>
    <mergeCell ref="A313:B313"/>
    <mergeCell ref="Q128:Q129"/>
    <mergeCell ref="Q231:Q232"/>
    <mergeCell ref="Q243:Q244"/>
    <mergeCell ref="Q254:Q255"/>
    <mergeCell ref="Q265:Q266"/>
    <mergeCell ref="Q276:Q277"/>
    <mergeCell ref="Q286:Q287"/>
    <mergeCell ref="Q296:Q297"/>
    <mergeCell ref="Q306:Q307"/>
    <mergeCell ref="Q316:Q318"/>
    <mergeCell ref="R128:R129"/>
    <mergeCell ref="R147:R148"/>
    <mergeCell ref="R160:R161"/>
    <mergeCell ref="R172:R173"/>
    <mergeCell ref="R184:R185"/>
    <mergeCell ref="R196:R197"/>
    <mergeCell ref="R208:R209"/>
    <mergeCell ref="R231:R232"/>
    <mergeCell ref="R243:R244"/>
    <mergeCell ref="R254:R255"/>
    <mergeCell ref="R265:R266"/>
    <mergeCell ref="R276:R277"/>
    <mergeCell ref="R286:R287"/>
    <mergeCell ref="R296:R297"/>
    <mergeCell ref="R306:R307"/>
    <mergeCell ref="R316:R318"/>
    <mergeCell ref="S147:S148"/>
    <mergeCell ref="S160:S161"/>
    <mergeCell ref="S172:S173"/>
    <mergeCell ref="S184:S185"/>
    <mergeCell ref="S196:S197"/>
    <mergeCell ref="S208:S209"/>
    <mergeCell ref="S276:S277"/>
    <mergeCell ref="S286:S287"/>
    <mergeCell ref="S296:S297"/>
    <mergeCell ref="S306:S307"/>
  </mergeCells>
  <conditionalFormatting sqref="Q149:R154">
    <cfRule type="cellIs" dxfId="3" priority="4" stopIfTrue="1" operator="lessThan">
      <formula>0</formula>
    </cfRule>
  </conditionalFormatting>
  <conditionalFormatting sqref="Q162:R167">
    <cfRule type="cellIs" dxfId="3" priority="5" stopIfTrue="1" operator="lessThan">
      <formula>0</formula>
    </cfRule>
  </conditionalFormatting>
  <conditionalFormatting sqref="Q174:R179">
    <cfRule type="cellIs" dxfId="3" priority="6" stopIfTrue="1" operator="lessThan">
      <formula>0</formula>
    </cfRule>
  </conditionalFormatting>
  <conditionalFormatting sqref="Q186:R192">
    <cfRule type="cellIs" dxfId="3" priority="7" stopIfTrue="1" operator="lessThan">
      <formula>0</formula>
    </cfRule>
  </conditionalFormatting>
  <conditionalFormatting sqref="Q198:R204">
    <cfRule type="cellIs" dxfId="3" priority="8" stopIfTrue="1" operator="lessThan">
      <formula>0</formula>
    </cfRule>
  </conditionalFormatting>
  <conditionalFormatting sqref="Q210:R216">
    <cfRule type="cellIs" dxfId="3" priority="1" stopIfTrue="1" operator="lessThan">
      <formula>0</formula>
    </cfRule>
  </conditionalFormatting>
  <conditionalFormatting sqref="Q256:R261">
    <cfRule type="cellIs" dxfId="3" priority="9" stopIfTrue="1" operator="lessThan">
      <formula>0</formula>
    </cfRule>
  </conditionalFormatting>
  <conditionalFormatting sqref="Q267:R272">
    <cfRule type="cellIs" dxfId="3" priority="10" stopIfTrue="1" operator="lessThan">
      <formula>0</formula>
    </cfRule>
  </conditionalFormatting>
  <conditionalFormatting sqref="Q278:R283">
    <cfRule type="cellIs" dxfId="3" priority="11" stopIfTrue="1" operator="lessThan">
      <formula>0</formula>
    </cfRule>
  </conditionalFormatting>
  <conditionalFormatting sqref="Q278:S283">
    <cfRule type="cellIs" dxfId="3" priority="12" operator="lessThan">
      <formula>0</formula>
    </cfRule>
  </conditionalFormatting>
  <conditionalFormatting sqref="Q288:R293">
    <cfRule type="cellIs" dxfId="3" priority="13" stopIfTrue="1" operator="lessThan">
      <formula>0</formula>
    </cfRule>
  </conditionalFormatting>
  <conditionalFormatting sqref="Q288:S293">
    <cfRule type="cellIs" dxfId="3" priority="14" operator="lessThan">
      <formula>0</formula>
    </cfRule>
  </conditionalFormatting>
  <conditionalFormatting sqref="Q298:R304">
    <cfRule type="cellIs" dxfId="3" priority="15" stopIfTrue="1" operator="lessThan">
      <formula>0</formula>
    </cfRule>
  </conditionalFormatting>
  <conditionalFormatting sqref="Q298:S304">
    <cfRule type="cellIs" dxfId="3" priority="16" operator="lessThan">
      <formula>0</formula>
    </cfRule>
  </conditionalFormatting>
  <conditionalFormatting sqref="Q308:S314">
    <cfRule type="cellIs" dxfId="3" priority="3" operator="lessThan">
      <formula>0</formula>
    </cfRule>
  </conditionalFormatting>
  <conditionalFormatting sqref="Q308:R314">
    <cfRule type="cellIs" dxfId="3" priority="2" stopIfTrue="1" operator="lessThan">
      <formula>0</formula>
    </cfRule>
  </conditionalFormatting>
  <printOptions horizontalCentered="1" verticalCentered="1"/>
  <pageMargins left="0.238888888888889" right="0" top="0.238888888888889" bottom="0.238888888888889" header="0" footer="0"/>
  <pageSetup paperSize="5" scale="80" orientation="landscape"/>
  <headerFooter/>
  <rowBreaks count="1" manualBreakCount="1">
    <brk id="157" max="0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A1011"/>
  <sheetViews>
    <sheetView zoomScale="85" zoomScaleNormal="85" topLeftCell="A292" workbookViewId="0">
      <pane xSplit="3" topLeftCell="D1" activePane="topRight" state="frozen"/>
      <selection/>
      <selection pane="topRight" activeCell="G11" sqref="G11"/>
    </sheetView>
  </sheetViews>
  <sheetFormatPr defaultColWidth="14.4285714285714" defaultRowHeight="15" customHeight="1"/>
  <cols>
    <col min="1" max="1" width="6.42857142857143" customWidth="1"/>
    <col min="2" max="2" width="13.7142857142857" customWidth="1"/>
    <col min="3" max="3" width="16.1428571428571" customWidth="1"/>
    <col min="4" max="4" width="10.7142857142857" customWidth="1"/>
    <col min="5" max="5" width="9.85714285714286" customWidth="1"/>
    <col min="6" max="6" width="9.57142857142857" customWidth="1"/>
    <col min="7" max="7" width="9" customWidth="1"/>
    <col min="8" max="8" width="11.1428571428571" customWidth="1"/>
    <col min="9" max="9" width="9" customWidth="1"/>
    <col min="10" max="10" width="10" customWidth="1"/>
    <col min="11" max="11" width="11" customWidth="1"/>
    <col min="12" max="12" width="10.4285714285714" customWidth="1"/>
    <col min="13" max="13" width="10.5714285714286" customWidth="1"/>
    <col min="14" max="16" width="11.2857142857143" customWidth="1"/>
    <col min="17" max="17" width="15" customWidth="1"/>
    <col min="18" max="18" width="14.4285714285714" customWidth="1"/>
    <col min="19" max="19" width="9.14285714285714" customWidth="1"/>
    <col min="20" max="20" width="10.5714285714286" customWidth="1"/>
    <col min="21" max="27" width="9.14285714285714" customWidth="1"/>
  </cols>
  <sheetData>
    <row r="1" ht="21" customHeight="1" spans="1:27">
      <c r="A1" s="61" t="s">
        <v>927</v>
      </c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ht="12.75" hidden="1" customHeight="1" spans="1:27">
      <c r="A2" s="62"/>
      <c r="B2" s="62"/>
      <c r="C2" s="62"/>
      <c r="D2" s="62"/>
      <c r="E2" s="62"/>
      <c r="F2" s="62"/>
      <c r="G2" s="61" t="s">
        <v>970</v>
      </c>
      <c r="L2" s="62"/>
      <c r="M2" s="62"/>
      <c r="N2" s="62"/>
      <c r="O2" s="62"/>
      <c r="P2" s="103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</row>
    <row r="3" ht="9" hidden="1" customHeight="1" spans="1:27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103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</row>
    <row r="4" ht="18" hidden="1" customHeight="1" spans="1:27">
      <c r="A4" s="63" t="s">
        <v>628</v>
      </c>
      <c r="B4" s="64" t="s">
        <v>212</v>
      </c>
      <c r="C4" s="64"/>
      <c r="D4" s="63" t="s">
        <v>630</v>
      </c>
      <c r="E4" s="63" t="s">
        <v>631</v>
      </c>
      <c r="F4" s="63" t="s">
        <v>632</v>
      </c>
      <c r="G4" s="63" t="s">
        <v>929</v>
      </c>
      <c r="H4" s="63" t="s">
        <v>930</v>
      </c>
      <c r="I4" s="63" t="s">
        <v>633</v>
      </c>
      <c r="J4" s="63" t="s">
        <v>634</v>
      </c>
      <c r="K4" s="63" t="s">
        <v>635</v>
      </c>
      <c r="L4" s="63" t="s">
        <v>636</v>
      </c>
      <c r="M4" s="63" t="s">
        <v>637</v>
      </c>
      <c r="N4" s="63" t="s">
        <v>638</v>
      </c>
      <c r="O4" s="63" t="s">
        <v>931</v>
      </c>
      <c r="P4" s="103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</row>
    <row r="5" ht="6.75" hidden="1" customHeight="1" spans="1:27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103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</row>
    <row r="6" ht="12.75" hidden="1" customHeight="1" spans="1:27">
      <c r="A6" s="65">
        <v>1</v>
      </c>
      <c r="B6" s="66" t="s">
        <v>639</v>
      </c>
      <c r="C6" s="66"/>
      <c r="D6" s="67">
        <v>2.021</v>
      </c>
      <c r="E6" s="67">
        <v>2.745</v>
      </c>
      <c r="F6" s="67">
        <v>2.854</v>
      </c>
      <c r="G6" s="67">
        <v>3.56</v>
      </c>
      <c r="H6" s="67">
        <v>3.473</v>
      </c>
      <c r="I6" s="67">
        <v>3.335</v>
      </c>
      <c r="J6" s="67">
        <v>3.653</v>
      </c>
      <c r="K6" s="67">
        <v>2.78</v>
      </c>
      <c r="L6" s="67">
        <v>3.56</v>
      </c>
      <c r="M6" s="67">
        <v>3.56</v>
      </c>
      <c r="N6" s="67">
        <v>2.8</v>
      </c>
      <c r="O6" s="67">
        <v>3.47</v>
      </c>
      <c r="P6" s="129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</row>
    <row r="7" ht="12.75" hidden="1" customHeight="1" spans="1:27">
      <c r="A7" s="65">
        <v>2</v>
      </c>
      <c r="B7" s="66" t="s">
        <v>640</v>
      </c>
      <c r="C7" s="68"/>
      <c r="D7" s="69">
        <v>0.622</v>
      </c>
      <c r="E7" s="69">
        <v>0.833</v>
      </c>
      <c r="F7" s="69">
        <v>0.942</v>
      </c>
      <c r="G7" s="69">
        <v>1.708</v>
      </c>
      <c r="H7" s="69">
        <v>1.033</v>
      </c>
      <c r="I7" s="69">
        <v>1.167</v>
      </c>
      <c r="J7" s="69">
        <v>1.211</v>
      </c>
      <c r="K7" s="69">
        <v>0.877</v>
      </c>
      <c r="L7" s="69">
        <v>1.26</v>
      </c>
      <c r="M7" s="69">
        <v>1.26</v>
      </c>
      <c r="N7" s="69">
        <v>0.945</v>
      </c>
      <c r="O7" s="69">
        <v>1.78</v>
      </c>
      <c r="P7" s="129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</row>
    <row r="8" ht="12.75" hidden="1" customHeight="1" spans="1:27">
      <c r="A8" s="65">
        <v>3</v>
      </c>
      <c r="B8" s="66" t="s">
        <v>641</v>
      </c>
      <c r="C8" s="68"/>
      <c r="D8" s="69">
        <v>1.286</v>
      </c>
      <c r="E8" s="69">
        <v>1.441</v>
      </c>
      <c r="F8" s="69">
        <v>1.699</v>
      </c>
      <c r="G8" s="69">
        <v>1.957</v>
      </c>
      <c r="H8" s="69">
        <v>1.948</v>
      </c>
      <c r="I8" s="69">
        <v>1.89</v>
      </c>
      <c r="J8" s="69">
        <v>2.316</v>
      </c>
      <c r="K8" s="69">
        <v>1.62</v>
      </c>
      <c r="L8" s="69">
        <v>2.165</v>
      </c>
      <c r="M8" s="69">
        <v>2.165</v>
      </c>
      <c r="N8" s="69">
        <v>1.54</v>
      </c>
      <c r="O8" s="69">
        <v>1.77</v>
      </c>
      <c r="P8" s="129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</row>
    <row r="9" ht="12.75" hidden="1" customHeight="1" spans="1:27">
      <c r="A9" s="65">
        <v>4</v>
      </c>
      <c r="B9" s="66" t="s">
        <v>642</v>
      </c>
      <c r="C9" s="68"/>
      <c r="D9" s="69">
        <v>1.334</v>
      </c>
      <c r="E9" s="69">
        <v>1.749</v>
      </c>
      <c r="F9" s="69">
        <v>2.029</v>
      </c>
      <c r="G9" s="69">
        <v>2.098</v>
      </c>
      <c r="H9" s="69">
        <v>2.471</v>
      </c>
      <c r="I9" s="69">
        <v>2.233</v>
      </c>
      <c r="J9" s="69">
        <v>2.495</v>
      </c>
      <c r="K9" s="69">
        <v>1.68</v>
      </c>
      <c r="L9" s="69">
        <v>2.49</v>
      </c>
      <c r="M9" s="69">
        <v>2.49</v>
      </c>
      <c r="N9" s="69">
        <v>1.86</v>
      </c>
      <c r="O9" s="69">
        <v>2.14</v>
      </c>
      <c r="P9" s="129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</row>
    <row r="10" ht="12.75" hidden="1" customHeight="1" spans="1:27">
      <c r="A10" s="65">
        <v>5</v>
      </c>
      <c r="B10" s="66" t="s">
        <v>643</v>
      </c>
      <c r="C10" s="68"/>
      <c r="D10" s="69">
        <v>1.487</v>
      </c>
      <c r="E10" s="69">
        <v>1.657</v>
      </c>
      <c r="F10" s="69">
        <v>1.802</v>
      </c>
      <c r="G10" s="69">
        <v>2.156</v>
      </c>
      <c r="H10" s="69">
        <v>2.127</v>
      </c>
      <c r="I10" s="69">
        <v>1.993</v>
      </c>
      <c r="J10" s="69">
        <v>1.919</v>
      </c>
      <c r="K10" s="69">
        <v>1.6</v>
      </c>
      <c r="L10" s="69">
        <v>2.42</v>
      </c>
      <c r="M10" s="69">
        <v>2.42</v>
      </c>
      <c r="N10" s="69">
        <v>1.93</v>
      </c>
      <c r="O10" s="69">
        <v>2.51</v>
      </c>
      <c r="P10" s="129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</row>
    <row r="11" ht="12.75" hidden="1" customHeight="1" spans="1:27">
      <c r="A11" s="65">
        <v>6</v>
      </c>
      <c r="B11" s="66" t="s">
        <v>644</v>
      </c>
      <c r="C11" s="68"/>
      <c r="D11" s="69">
        <v>0.297</v>
      </c>
      <c r="E11" s="69">
        <v>0.317</v>
      </c>
      <c r="F11" s="69">
        <v>0.389</v>
      </c>
      <c r="G11" s="69">
        <v>1.19</v>
      </c>
      <c r="H11" s="69">
        <v>0.414</v>
      </c>
      <c r="I11" s="69">
        <v>0.425</v>
      </c>
      <c r="J11" s="69">
        <v>0.631</v>
      </c>
      <c r="K11" s="69">
        <v>0.361</v>
      </c>
      <c r="L11" s="69">
        <v>0.55</v>
      </c>
      <c r="M11" s="69">
        <v>0.55</v>
      </c>
      <c r="N11" s="69">
        <v>0.39</v>
      </c>
      <c r="O11" s="69">
        <v>1.11</v>
      </c>
      <c r="P11" s="129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</row>
    <row r="12" ht="12.75" hidden="1" customHeight="1" spans="1:27">
      <c r="A12" s="65">
        <v>7</v>
      </c>
      <c r="B12" s="66" t="s">
        <v>645</v>
      </c>
      <c r="C12" s="68"/>
      <c r="D12" s="69">
        <v>1.292</v>
      </c>
      <c r="E12" s="69">
        <v>1.513</v>
      </c>
      <c r="F12" s="69">
        <v>1.953</v>
      </c>
      <c r="G12" s="69">
        <v>2.176</v>
      </c>
      <c r="H12" s="69">
        <v>1.997</v>
      </c>
      <c r="I12" s="69">
        <v>2.342</v>
      </c>
      <c r="J12" s="69">
        <v>2.317</v>
      </c>
      <c r="K12" s="69">
        <v>1.9</v>
      </c>
      <c r="L12" s="69">
        <v>2.37</v>
      </c>
      <c r="M12" s="69">
        <v>2.37</v>
      </c>
      <c r="N12" s="69">
        <v>1.75</v>
      </c>
      <c r="O12" s="69">
        <v>2.29</v>
      </c>
      <c r="P12" s="129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</row>
    <row r="13" ht="12.75" hidden="1" customHeight="1" spans="1:27">
      <c r="A13" s="65">
        <v>8</v>
      </c>
      <c r="B13" s="66" t="s">
        <v>646</v>
      </c>
      <c r="C13" s="68"/>
      <c r="D13" s="69">
        <v>1.029</v>
      </c>
      <c r="E13" s="69">
        <v>1.201</v>
      </c>
      <c r="F13" s="69">
        <v>1.146</v>
      </c>
      <c r="G13" s="69">
        <v>1.496</v>
      </c>
      <c r="H13" s="69">
        <v>1.491</v>
      </c>
      <c r="I13" s="69">
        <v>1.218</v>
      </c>
      <c r="J13" s="69">
        <v>1.292</v>
      </c>
      <c r="K13" s="69">
        <v>1.036</v>
      </c>
      <c r="L13" s="69">
        <v>1.58</v>
      </c>
      <c r="M13" s="69">
        <v>1.58</v>
      </c>
      <c r="N13" s="69">
        <v>1.224</v>
      </c>
      <c r="O13" s="69">
        <v>1.81</v>
      </c>
      <c r="P13" s="129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</row>
    <row r="14" ht="12.75" hidden="1" customHeight="1" spans="1:27">
      <c r="A14" s="65">
        <v>9</v>
      </c>
      <c r="B14" s="66" t="s">
        <v>647</v>
      </c>
      <c r="C14" s="68"/>
      <c r="D14" s="69">
        <v>1.389</v>
      </c>
      <c r="E14" s="69">
        <v>1.797</v>
      </c>
      <c r="F14" s="69">
        <v>1.999</v>
      </c>
      <c r="G14" s="69">
        <v>2.404</v>
      </c>
      <c r="H14" s="69">
        <v>2.013</v>
      </c>
      <c r="I14" s="69">
        <v>2.068</v>
      </c>
      <c r="J14" s="69">
        <v>2.38</v>
      </c>
      <c r="K14" s="69">
        <v>1.84</v>
      </c>
      <c r="L14" s="69">
        <v>2.23</v>
      </c>
      <c r="M14" s="69">
        <v>2.23</v>
      </c>
      <c r="N14" s="69">
        <v>1.76</v>
      </c>
      <c r="O14" s="69">
        <v>2.17</v>
      </c>
      <c r="P14" s="129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</row>
    <row r="15" ht="12.75" hidden="1" customHeight="1" spans="1:27">
      <c r="A15" s="65">
        <v>10</v>
      </c>
      <c r="B15" s="66" t="s">
        <v>648</v>
      </c>
      <c r="C15" s="68"/>
      <c r="D15" s="69">
        <v>0.589</v>
      </c>
      <c r="E15" s="69">
        <v>0.76</v>
      </c>
      <c r="F15" s="69">
        <v>0.749</v>
      </c>
      <c r="G15" s="69">
        <v>0.88</v>
      </c>
      <c r="H15" s="69">
        <v>0.876</v>
      </c>
      <c r="I15" s="69">
        <v>0.912</v>
      </c>
      <c r="J15" s="69">
        <v>1.005</v>
      </c>
      <c r="K15" s="69">
        <v>0.77</v>
      </c>
      <c r="L15" s="69">
        <v>0.96</v>
      </c>
      <c r="M15" s="69">
        <v>0.96</v>
      </c>
      <c r="N15" s="69">
        <v>0.75</v>
      </c>
      <c r="O15" s="69">
        <v>1.08</v>
      </c>
      <c r="P15" s="129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</row>
    <row r="16" ht="12.75" hidden="1" customHeight="1" spans="1:27">
      <c r="A16" s="70"/>
      <c r="B16" s="70" t="s">
        <v>6</v>
      </c>
      <c r="C16" s="70"/>
      <c r="D16" s="71">
        <f t="shared" ref="D16:O16" si="0">SUM(D6:D15)</f>
        <v>11.346</v>
      </c>
      <c r="E16" s="71">
        <f t="shared" si="0"/>
        <v>14.013</v>
      </c>
      <c r="F16" s="71">
        <f t="shared" si="0"/>
        <v>15.562</v>
      </c>
      <c r="G16" s="71">
        <f t="shared" si="0"/>
        <v>19.625</v>
      </c>
      <c r="H16" s="71">
        <f t="shared" si="0"/>
        <v>17.843</v>
      </c>
      <c r="I16" s="71">
        <f t="shared" si="0"/>
        <v>17.583</v>
      </c>
      <c r="J16" s="71">
        <f t="shared" si="0"/>
        <v>19.219</v>
      </c>
      <c r="K16" s="71">
        <f t="shared" si="0"/>
        <v>14.464</v>
      </c>
      <c r="L16" s="71">
        <f t="shared" si="0"/>
        <v>19.585</v>
      </c>
      <c r="M16" s="71">
        <f t="shared" si="0"/>
        <v>19.585</v>
      </c>
      <c r="N16" s="71">
        <f t="shared" si="0"/>
        <v>14.949</v>
      </c>
      <c r="O16" s="71">
        <f t="shared" si="0"/>
        <v>20.13</v>
      </c>
      <c r="P16" s="80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</row>
    <row r="17" ht="9.75" hidden="1" customHeight="1" spans="1:27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103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</row>
    <row r="18" ht="12.75" hidden="1" customHeight="1" spans="1:27">
      <c r="A18" s="61" t="s">
        <v>971</v>
      </c>
      <c r="P18" s="61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</row>
    <row r="19" ht="7.5" hidden="1" customHeight="1" spans="1:27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103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</row>
    <row r="20" ht="15.75" hidden="1" customHeight="1" spans="1:27">
      <c r="A20" s="63" t="s">
        <v>628</v>
      </c>
      <c r="B20" s="64" t="s">
        <v>212</v>
      </c>
      <c r="C20" s="64"/>
      <c r="D20" s="63" t="s">
        <v>933</v>
      </c>
      <c r="E20" s="63" t="s">
        <v>652</v>
      </c>
      <c r="F20" s="63" t="s">
        <v>653</v>
      </c>
      <c r="G20" s="63" t="s">
        <v>654</v>
      </c>
      <c r="H20" s="63" t="s">
        <v>655</v>
      </c>
      <c r="I20" s="63" t="s">
        <v>656</v>
      </c>
      <c r="J20" s="63" t="s">
        <v>657</v>
      </c>
      <c r="K20" s="63" t="s">
        <v>658</v>
      </c>
      <c r="L20" s="63" t="s">
        <v>659</v>
      </c>
      <c r="M20" s="63" t="s">
        <v>660</v>
      </c>
      <c r="N20" s="63" t="s">
        <v>661</v>
      </c>
      <c r="O20" s="63" t="s">
        <v>934</v>
      </c>
      <c r="P20" s="103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</row>
    <row r="21" ht="6.75" hidden="1" customHeight="1" spans="1:27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103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</row>
    <row r="22" ht="12.75" hidden="1" customHeight="1" spans="1:27">
      <c r="A22" s="65">
        <v>1</v>
      </c>
      <c r="B22" s="66" t="s">
        <v>647</v>
      </c>
      <c r="C22" s="66"/>
      <c r="D22" s="126">
        <v>1.52</v>
      </c>
      <c r="E22" s="126">
        <v>1.88</v>
      </c>
      <c r="F22" s="126">
        <v>1.6</v>
      </c>
      <c r="G22" s="126">
        <v>2.07</v>
      </c>
      <c r="H22" s="126">
        <v>2.17</v>
      </c>
      <c r="I22" s="126">
        <v>2.56</v>
      </c>
      <c r="J22" s="126">
        <v>2.38</v>
      </c>
      <c r="K22" s="126">
        <v>2.19</v>
      </c>
      <c r="L22" s="126">
        <v>2.24</v>
      </c>
      <c r="M22" s="126">
        <v>2.01</v>
      </c>
      <c r="N22" s="126">
        <v>1.82</v>
      </c>
      <c r="O22" s="67">
        <v>1.48</v>
      </c>
      <c r="P22" s="129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</row>
    <row r="23" ht="12.75" hidden="1" customHeight="1" spans="1:27">
      <c r="A23" s="65">
        <v>2</v>
      </c>
      <c r="B23" s="66" t="s">
        <v>645</v>
      </c>
      <c r="C23" s="68"/>
      <c r="D23" s="127">
        <v>1.44</v>
      </c>
      <c r="E23" s="127">
        <v>1.81</v>
      </c>
      <c r="F23" s="127">
        <v>1.609</v>
      </c>
      <c r="G23" s="127">
        <v>1.94</v>
      </c>
      <c r="H23" s="127">
        <v>2.28</v>
      </c>
      <c r="I23" s="127">
        <v>2.25</v>
      </c>
      <c r="J23" s="127">
        <v>2.28</v>
      </c>
      <c r="K23" s="127">
        <v>2.59</v>
      </c>
      <c r="L23" s="127">
        <v>2.45</v>
      </c>
      <c r="M23" s="127">
        <v>2.26</v>
      </c>
      <c r="N23" s="127">
        <v>1.86</v>
      </c>
      <c r="O23" s="69">
        <v>1.627</v>
      </c>
      <c r="P23" s="129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</row>
    <row r="24" ht="12.75" hidden="1" customHeight="1" spans="1:27">
      <c r="A24" s="65">
        <v>3</v>
      </c>
      <c r="B24" s="66" t="s">
        <v>643</v>
      </c>
      <c r="C24" s="68"/>
      <c r="D24" s="127">
        <v>1.7</v>
      </c>
      <c r="E24" s="127">
        <v>2.08</v>
      </c>
      <c r="F24" s="127">
        <v>1.46</v>
      </c>
      <c r="G24" s="127">
        <v>2.03</v>
      </c>
      <c r="H24" s="127">
        <v>2.32</v>
      </c>
      <c r="I24" s="127">
        <v>2.21</v>
      </c>
      <c r="J24" s="127">
        <v>1.99</v>
      </c>
      <c r="K24" s="127">
        <v>2.29</v>
      </c>
      <c r="L24" s="127">
        <v>2.36</v>
      </c>
      <c r="M24" s="127">
        <v>2.15</v>
      </c>
      <c r="N24" s="127">
        <v>2.08</v>
      </c>
      <c r="O24" s="69">
        <v>1.694</v>
      </c>
      <c r="P24" s="129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</row>
    <row r="25" ht="12.75" hidden="1" customHeight="1" spans="1:27">
      <c r="A25" s="65">
        <v>4</v>
      </c>
      <c r="B25" s="66" t="s">
        <v>640</v>
      </c>
      <c r="C25" s="68"/>
      <c r="D25" s="127">
        <v>0.81</v>
      </c>
      <c r="E25" s="127">
        <v>1.09</v>
      </c>
      <c r="F25" s="127">
        <v>0.751</v>
      </c>
      <c r="G25" s="127">
        <v>1.32</v>
      </c>
      <c r="H25" s="127">
        <v>1.49</v>
      </c>
      <c r="I25" s="127">
        <v>1.33</v>
      </c>
      <c r="J25" s="127">
        <v>1.34</v>
      </c>
      <c r="K25" s="127">
        <v>1.62</v>
      </c>
      <c r="L25" s="127">
        <v>1.21</v>
      </c>
      <c r="M25" s="127">
        <v>1.69</v>
      </c>
      <c r="N25" s="127">
        <v>0.99</v>
      </c>
      <c r="O25" s="69">
        <v>0.891</v>
      </c>
      <c r="P25" s="129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</row>
    <row r="26" ht="12.75" hidden="1" customHeight="1" spans="1:27">
      <c r="A26" s="65">
        <v>5</v>
      </c>
      <c r="B26" s="66" t="s">
        <v>648</v>
      </c>
      <c r="C26" s="68"/>
      <c r="D26" s="127">
        <v>0.75</v>
      </c>
      <c r="E26" s="127">
        <v>0.88</v>
      </c>
      <c r="F26" s="127">
        <v>0.673</v>
      </c>
      <c r="G26" s="127">
        <v>0.95</v>
      </c>
      <c r="H26" s="127">
        <v>0.99</v>
      </c>
      <c r="I26" s="127">
        <v>0.98</v>
      </c>
      <c r="J26" s="127">
        <v>0.96</v>
      </c>
      <c r="K26" s="127">
        <v>1.04</v>
      </c>
      <c r="L26" s="127">
        <v>1.04</v>
      </c>
      <c r="M26" s="127">
        <v>0.99</v>
      </c>
      <c r="N26" s="127">
        <v>0.77</v>
      </c>
      <c r="O26" s="69">
        <v>0.733</v>
      </c>
      <c r="P26" s="129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</row>
    <row r="27" ht="12.75" hidden="1" customHeight="1" spans="1:27">
      <c r="A27" s="65">
        <v>6</v>
      </c>
      <c r="B27" s="66" t="s">
        <v>644</v>
      </c>
      <c r="C27" s="68"/>
      <c r="D27" s="127">
        <v>0.4</v>
      </c>
      <c r="E27" s="127">
        <v>0.38</v>
      </c>
      <c r="F27" s="127">
        <v>0.315</v>
      </c>
      <c r="G27" s="127">
        <v>0.71</v>
      </c>
      <c r="H27" s="127">
        <v>0.7</v>
      </c>
      <c r="I27" s="127">
        <v>0.41</v>
      </c>
      <c r="J27" s="127">
        <v>0.66</v>
      </c>
      <c r="K27" s="127">
        <v>0.65</v>
      </c>
      <c r="L27" s="127">
        <v>0.46</v>
      </c>
      <c r="M27" s="127">
        <v>0.95</v>
      </c>
      <c r="N27" s="127">
        <v>0.43</v>
      </c>
      <c r="O27" s="69">
        <v>0.368</v>
      </c>
      <c r="P27" s="129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</row>
    <row r="28" ht="12.75" hidden="1" customHeight="1" spans="1:27">
      <c r="A28" s="65">
        <v>7</v>
      </c>
      <c r="B28" s="66" t="s">
        <v>646</v>
      </c>
      <c r="C28" s="68"/>
      <c r="D28" s="127">
        <v>1.29</v>
      </c>
      <c r="E28" s="127">
        <v>1.64</v>
      </c>
      <c r="F28" s="127">
        <v>1.075</v>
      </c>
      <c r="G28" s="127">
        <v>1.32</v>
      </c>
      <c r="H28" s="127">
        <v>1.6</v>
      </c>
      <c r="I28" s="127">
        <v>1.47</v>
      </c>
      <c r="J28" s="127">
        <v>1.48</v>
      </c>
      <c r="K28" s="127">
        <v>1.65</v>
      </c>
      <c r="L28" s="127">
        <v>1.84</v>
      </c>
      <c r="M28" s="127">
        <v>2.05</v>
      </c>
      <c r="N28" s="127">
        <v>1.28</v>
      </c>
      <c r="O28" s="69">
        <v>1.133</v>
      </c>
      <c r="P28" s="129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</row>
    <row r="29" ht="12.75" hidden="1" customHeight="1" spans="1:27">
      <c r="A29" s="65">
        <v>8</v>
      </c>
      <c r="B29" s="66" t="s">
        <v>639</v>
      </c>
      <c r="C29" s="68"/>
      <c r="D29" s="127">
        <v>2.45</v>
      </c>
      <c r="E29" s="127">
        <v>3.3</v>
      </c>
      <c r="F29" s="127">
        <v>2.532</v>
      </c>
      <c r="G29" s="127">
        <v>3.49</v>
      </c>
      <c r="H29" s="127">
        <v>3.96</v>
      </c>
      <c r="I29" s="127">
        <v>4.045</v>
      </c>
      <c r="J29" s="127">
        <v>3.59</v>
      </c>
      <c r="K29" s="127">
        <v>4.08</v>
      </c>
      <c r="L29" s="127">
        <v>3.59</v>
      </c>
      <c r="M29" s="127">
        <v>3.57</v>
      </c>
      <c r="N29" s="127">
        <v>2.5</v>
      </c>
      <c r="O29" s="69">
        <v>2.096</v>
      </c>
      <c r="P29" s="129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</row>
    <row r="30" ht="12.75" hidden="1" customHeight="1" spans="1:27">
      <c r="A30" s="65">
        <v>9</v>
      </c>
      <c r="B30" s="66" t="s">
        <v>642</v>
      </c>
      <c r="C30" s="68"/>
      <c r="D30" s="127">
        <v>1.7</v>
      </c>
      <c r="E30" s="127">
        <v>1.79</v>
      </c>
      <c r="F30" s="127">
        <v>1.515</v>
      </c>
      <c r="G30" s="127">
        <v>2.39</v>
      </c>
      <c r="H30" s="127">
        <v>2.75</v>
      </c>
      <c r="I30" s="127">
        <v>2.8</v>
      </c>
      <c r="J30" s="127">
        <v>2.46</v>
      </c>
      <c r="K30" s="127">
        <v>2.63</v>
      </c>
      <c r="L30" s="127">
        <v>2.6</v>
      </c>
      <c r="M30" s="127">
        <v>2.21</v>
      </c>
      <c r="N30" s="127">
        <v>2.16</v>
      </c>
      <c r="O30" s="69">
        <v>1.407</v>
      </c>
      <c r="P30" s="129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</row>
    <row r="31" ht="12.75" hidden="1" customHeight="1" spans="1:27">
      <c r="A31" s="65">
        <v>10</v>
      </c>
      <c r="B31" s="66" t="s">
        <v>641</v>
      </c>
      <c r="C31" s="68"/>
      <c r="D31" s="127">
        <v>1.5</v>
      </c>
      <c r="E31" s="127">
        <v>1.86</v>
      </c>
      <c r="F31" s="127">
        <v>1.393</v>
      </c>
      <c r="G31" s="127">
        <v>1.95</v>
      </c>
      <c r="H31" s="127">
        <v>2.22</v>
      </c>
      <c r="I31" s="127">
        <v>2.29</v>
      </c>
      <c r="J31" s="127">
        <v>2.21</v>
      </c>
      <c r="K31" s="127">
        <v>2.24</v>
      </c>
      <c r="L31" s="127">
        <v>2.12</v>
      </c>
      <c r="M31" s="127">
        <v>2.02</v>
      </c>
      <c r="N31" s="127">
        <v>1.82</v>
      </c>
      <c r="O31" s="69">
        <v>1.35</v>
      </c>
      <c r="P31" s="129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</row>
    <row r="32" ht="12.75" hidden="1" customHeight="1" spans="1:27">
      <c r="A32" s="70"/>
      <c r="B32" s="70" t="s">
        <v>6</v>
      </c>
      <c r="C32" s="70"/>
      <c r="D32" s="71">
        <f t="shared" ref="D32:O32" si="1">SUM(D22:D31)</f>
        <v>13.56</v>
      </c>
      <c r="E32" s="71">
        <f t="shared" si="1"/>
        <v>16.71</v>
      </c>
      <c r="F32" s="71">
        <f t="shared" si="1"/>
        <v>12.923</v>
      </c>
      <c r="G32" s="71">
        <f t="shared" si="1"/>
        <v>18.17</v>
      </c>
      <c r="H32" s="71">
        <f t="shared" si="1"/>
        <v>20.48</v>
      </c>
      <c r="I32" s="71">
        <f t="shared" si="1"/>
        <v>20.345</v>
      </c>
      <c r="J32" s="71">
        <f t="shared" si="1"/>
        <v>19.35</v>
      </c>
      <c r="K32" s="71">
        <f t="shared" si="1"/>
        <v>20.98</v>
      </c>
      <c r="L32" s="71">
        <f t="shared" si="1"/>
        <v>19.91</v>
      </c>
      <c r="M32" s="71">
        <f t="shared" si="1"/>
        <v>19.9</v>
      </c>
      <c r="N32" s="71">
        <f t="shared" si="1"/>
        <v>15.71</v>
      </c>
      <c r="O32" s="71">
        <f t="shared" si="1"/>
        <v>12.779</v>
      </c>
      <c r="P32" s="80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</row>
    <row r="33" ht="15.75" hidden="1" customHeight="1" spans="1:27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103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</row>
    <row r="34" ht="19.5" customHeight="1" spans="1:27">
      <c r="A34" s="61" t="s">
        <v>972</v>
      </c>
      <c r="P34" s="61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 ht="8.25" customHeight="1" spans="1:27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103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</row>
    <row r="36" ht="19.5" customHeight="1" spans="1:27">
      <c r="A36" s="63" t="s">
        <v>628</v>
      </c>
      <c r="B36" s="64" t="s">
        <v>212</v>
      </c>
      <c r="C36" s="64"/>
      <c r="D36" s="63" t="s">
        <v>664</v>
      </c>
      <c r="E36" s="63" t="s">
        <v>665</v>
      </c>
      <c r="F36" s="63" t="s">
        <v>666</v>
      </c>
      <c r="G36" s="63" t="s">
        <v>667</v>
      </c>
      <c r="H36" s="63" t="s">
        <v>668</v>
      </c>
      <c r="I36" s="63" t="s">
        <v>669</v>
      </c>
      <c r="J36" s="63" t="s">
        <v>670</v>
      </c>
      <c r="K36" s="63" t="s">
        <v>671</v>
      </c>
      <c r="L36" s="63" t="s">
        <v>672</v>
      </c>
      <c r="M36" s="63" t="s">
        <v>673</v>
      </c>
      <c r="N36" s="63" t="s">
        <v>674</v>
      </c>
      <c r="O36" s="63" t="s">
        <v>936</v>
      </c>
      <c r="P36" s="63" t="s">
        <v>6</v>
      </c>
      <c r="Q36" s="62"/>
      <c r="R36" s="78"/>
      <c r="S36" s="62"/>
      <c r="T36" s="62"/>
      <c r="U36" s="62"/>
      <c r="V36" s="62"/>
      <c r="W36" s="62"/>
      <c r="X36" s="62"/>
      <c r="Y36" s="62"/>
      <c r="Z36" s="62"/>
      <c r="AA36" s="62"/>
    </row>
    <row r="37" ht="6" customHeight="1" spans="1:27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103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</row>
    <row r="38" ht="19.5" hidden="1" customHeight="1" spans="1:27">
      <c r="A38" s="65">
        <v>1</v>
      </c>
      <c r="B38" s="66" t="s">
        <v>647</v>
      </c>
      <c r="C38" s="66"/>
      <c r="D38" s="67">
        <v>1.46</v>
      </c>
      <c r="E38" s="67">
        <v>1.507</v>
      </c>
      <c r="F38" s="67">
        <v>1.813</v>
      </c>
      <c r="G38" s="67">
        <v>1.877</v>
      </c>
      <c r="H38" s="67">
        <v>1.905</v>
      </c>
      <c r="I38" s="67">
        <v>2.136</v>
      </c>
      <c r="J38" s="67">
        <v>2.05</v>
      </c>
      <c r="K38" s="67">
        <v>2.014</v>
      </c>
      <c r="L38" s="67">
        <v>1.929</v>
      </c>
      <c r="M38" s="67">
        <v>1.63</v>
      </c>
      <c r="N38" s="67">
        <v>1.607</v>
      </c>
      <c r="O38" s="67">
        <v>1.75</v>
      </c>
      <c r="P38" s="130">
        <f t="shared" ref="P38:P47" si="2">SUM(D38:O38)</f>
        <v>21.678</v>
      </c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</row>
    <row r="39" ht="19.5" hidden="1" customHeight="1" spans="1:27">
      <c r="A39" s="65">
        <v>2</v>
      </c>
      <c r="B39" s="66" t="s">
        <v>645</v>
      </c>
      <c r="C39" s="68"/>
      <c r="D39" s="69">
        <v>1.471</v>
      </c>
      <c r="E39" s="67">
        <v>1.487</v>
      </c>
      <c r="F39" s="67">
        <v>1.617</v>
      </c>
      <c r="G39" s="67">
        <v>1.87</v>
      </c>
      <c r="H39" s="67">
        <v>1.956</v>
      </c>
      <c r="I39" s="67">
        <v>2.145</v>
      </c>
      <c r="J39" s="67">
        <v>2.049</v>
      </c>
      <c r="K39" s="67">
        <v>2.203</v>
      </c>
      <c r="L39" s="67">
        <v>2.123</v>
      </c>
      <c r="M39" s="67">
        <v>1.888</v>
      </c>
      <c r="N39" s="67">
        <v>1.692</v>
      </c>
      <c r="O39" s="67">
        <v>1.644</v>
      </c>
      <c r="P39" s="130">
        <f t="shared" si="2"/>
        <v>22.145</v>
      </c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</row>
    <row r="40" ht="19.5" hidden="1" customHeight="1" spans="1:27">
      <c r="A40" s="65">
        <v>3</v>
      </c>
      <c r="B40" s="66" t="s">
        <v>643</v>
      </c>
      <c r="C40" s="68"/>
      <c r="D40" s="69">
        <v>1.506</v>
      </c>
      <c r="E40" s="67">
        <v>1.432</v>
      </c>
      <c r="F40" s="67">
        <v>1.371</v>
      </c>
      <c r="G40" s="67">
        <v>1.597</v>
      </c>
      <c r="H40" s="67">
        <v>1.771</v>
      </c>
      <c r="I40" s="67">
        <v>1.838</v>
      </c>
      <c r="J40" s="67">
        <v>1.752</v>
      </c>
      <c r="K40" s="67">
        <v>1.93</v>
      </c>
      <c r="L40" s="67">
        <v>1.88</v>
      </c>
      <c r="M40" s="67">
        <v>1.721</v>
      </c>
      <c r="N40" s="67">
        <v>1.698</v>
      </c>
      <c r="O40" s="67">
        <v>1.645</v>
      </c>
      <c r="P40" s="130">
        <f t="shared" si="2"/>
        <v>20.141</v>
      </c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</row>
    <row r="41" ht="19.5" customHeight="1" spans="1:27">
      <c r="A41" s="65">
        <v>4</v>
      </c>
      <c r="B41" s="66" t="s">
        <v>640</v>
      </c>
      <c r="C41" s="68"/>
      <c r="D41" s="69">
        <v>0.776</v>
      </c>
      <c r="E41" s="67">
        <v>0.812</v>
      </c>
      <c r="F41" s="67">
        <v>0.907</v>
      </c>
      <c r="G41" s="67">
        <v>0.969</v>
      </c>
      <c r="H41" s="67">
        <v>1.045</v>
      </c>
      <c r="I41" s="67">
        <v>1.165</v>
      </c>
      <c r="J41" s="67">
        <v>1.08</v>
      </c>
      <c r="K41" s="67">
        <v>1.087</v>
      </c>
      <c r="L41" s="67">
        <v>1.024</v>
      </c>
      <c r="M41" s="67">
        <v>0.962</v>
      </c>
      <c r="N41" s="67">
        <v>0.903</v>
      </c>
      <c r="O41" s="67">
        <v>0.91</v>
      </c>
      <c r="P41" s="130">
        <f t="shared" si="2"/>
        <v>11.64</v>
      </c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</row>
    <row r="42" ht="19.5" customHeight="1" spans="1:27">
      <c r="A42" s="65">
        <v>5</v>
      </c>
      <c r="B42" s="66" t="s">
        <v>648</v>
      </c>
      <c r="C42" s="68"/>
      <c r="D42" s="69">
        <v>0.657</v>
      </c>
      <c r="E42" s="67">
        <v>0.66</v>
      </c>
      <c r="F42" s="67">
        <v>0.71</v>
      </c>
      <c r="G42" s="67">
        <v>0.739</v>
      </c>
      <c r="H42" s="67">
        <v>0.773</v>
      </c>
      <c r="I42" s="67">
        <v>0.881</v>
      </c>
      <c r="J42" s="67">
        <v>0.873</v>
      </c>
      <c r="K42" s="67">
        <v>0.908</v>
      </c>
      <c r="L42" s="67">
        <v>0.909</v>
      </c>
      <c r="M42" s="67">
        <v>0.877</v>
      </c>
      <c r="N42" s="67">
        <v>0.678</v>
      </c>
      <c r="O42" s="67">
        <v>0.704</v>
      </c>
      <c r="P42" s="130">
        <f t="shared" si="2"/>
        <v>9.369</v>
      </c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</row>
    <row r="43" ht="19.5" customHeight="1" spans="1:27">
      <c r="A43" s="65">
        <v>6</v>
      </c>
      <c r="B43" s="66" t="s">
        <v>644</v>
      </c>
      <c r="C43" s="68"/>
      <c r="D43" s="69">
        <v>0.337</v>
      </c>
      <c r="E43" s="67">
        <v>0.334</v>
      </c>
      <c r="F43" s="67">
        <v>0.358</v>
      </c>
      <c r="G43" s="67">
        <v>0.403</v>
      </c>
      <c r="H43" s="67">
        <v>0.414</v>
      </c>
      <c r="I43" s="67">
        <v>0.445</v>
      </c>
      <c r="J43" s="67">
        <v>0.409</v>
      </c>
      <c r="K43" s="67">
        <v>0.452</v>
      </c>
      <c r="L43" s="67">
        <v>0.434</v>
      </c>
      <c r="M43" s="67">
        <v>0.382</v>
      </c>
      <c r="N43" s="67">
        <v>0.359</v>
      </c>
      <c r="O43" s="67">
        <v>0.374</v>
      </c>
      <c r="P43" s="130">
        <f t="shared" si="2"/>
        <v>4.701</v>
      </c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</row>
    <row r="44" ht="19.5" customHeight="1" spans="1:27">
      <c r="A44" s="65">
        <v>7</v>
      </c>
      <c r="B44" s="66" t="s">
        <v>646</v>
      </c>
      <c r="C44" s="68"/>
      <c r="D44" s="69">
        <v>1.057</v>
      </c>
      <c r="E44" s="67">
        <v>0.957</v>
      </c>
      <c r="F44" s="67">
        <v>0.984</v>
      </c>
      <c r="G44" s="67">
        <v>0.979</v>
      </c>
      <c r="H44" s="67">
        <v>1.096</v>
      </c>
      <c r="I44" s="67">
        <v>1.175</v>
      </c>
      <c r="J44" s="67">
        <v>1.231</v>
      </c>
      <c r="K44" s="67">
        <v>1.337</v>
      </c>
      <c r="L44" s="67">
        <v>1.291</v>
      </c>
      <c r="M44" s="67">
        <v>1.199</v>
      </c>
      <c r="N44" s="67">
        <v>1.04</v>
      </c>
      <c r="O44" s="67">
        <v>1.292</v>
      </c>
      <c r="P44" s="130">
        <f t="shared" si="2"/>
        <v>13.638</v>
      </c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9.5" hidden="1" customHeight="1" spans="1:27">
      <c r="A45" s="65">
        <v>8</v>
      </c>
      <c r="B45" s="66" t="s">
        <v>639</v>
      </c>
      <c r="C45" s="66"/>
      <c r="D45" s="67">
        <v>2.04</v>
      </c>
      <c r="E45" s="67">
        <v>2.132</v>
      </c>
      <c r="F45" s="67">
        <v>2.535</v>
      </c>
      <c r="G45" s="67">
        <v>2.746</v>
      </c>
      <c r="H45" s="67">
        <v>2.946</v>
      </c>
      <c r="I45" s="67">
        <v>3.258</v>
      </c>
      <c r="J45" s="67">
        <v>3.043</v>
      </c>
      <c r="K45" s="67">
        <v>2.94</v>
      </c>
      <c r="L45" s="67">
        <v>2.826</v>
      </c>
      <c r="M45" s="67">
        <v>2.432</v>
      </c>
      <c r="N45" s="67">
        <v>2.06</v>
      </c>
      <c r="O45" s="67">
        <v>2.26</v>
      </c>
      <c r="P45" s="130">
        <f t="shared" si="2"/>
        <v>31.218</v>
      </c>
      <c r="Q45" s="62"/>
      <c r="R45" s="79"/>
      <c r="S45" s="62"/>
      <c r="T45" s="62"/>
      <c r="U45" s="62"/>
      <c r="V45" s="62"/>
      <c r="W45" s="62"/>
      <c r="X45" s="62"/>
      <c r="Y45" s="62"/>
      <c r="Z45" s="62"/>
      <c r="AA45" s="62"/>
    </row>
    <row r="46" ht="19.5" customHeight="1" spans="1:27">
      <c r="A46" s="65">
        <v>9</v>
      </c>
      <c r="B46" s="66" t="s">
        <v>642</v>
      </c>
      <c r="C46" s="68"/>
      <c r="D46" s="69">
        <v>1.403</v>
      </c>
      <c r="E46" s="67">
        <v>1.5</v>
      </c>
      <c r="F46" s="67">
        <v>1.746</v>
      </c>
      <c r="G46" s="67">
        <v>1.977</v>
      </c>
      <c r="H46" s="67">
        <v>2.145</v>
      </c>
      <c r="I46" s="67">
        <v>2.394</v>
      </c>
      <c r="J46" s="67">
        <v>2.266</v>
      </c>
      <c r="K46" s="67">
        <v>2.203</v>
      </c>
      <c r="L46" s="67">
        <v>2.14</v>
      </c>
      <c r="M46" s="67">
        <v>1.745</v>
      </c>
      <c r="N46" s="67">
        <v>1.517</v>
      </c>
      <c r="O46" s="67">
        <v>1.655</v>
      </c>
      <c r="P46" s="130">
        <f t="shared" si="2"/>
        <v>22.691</v>
      </c>
      <c r="Q46" s="62"/>
      <c r="R46" s="79"/>
      <c r="S46" s="62"/>
      <c r="T46" s="62"/>
      <c r="U46" s="62"/>
      <c r="V46" s="62"/>
      <c r="W46" s="62"/>
      <c r="X46" s="62"/>
      <c r="Y46" s="62"/>
      <c r="Z46" s="62"/>
      <c r="AA46" s="62"/>
    </row>
    <row r="47" ht="19.5" hidden="1" customHeight="1" spans="1:27">
      <c r="A47" s="65">
        <v>10</v>
      </c>
      <c r="B47" s="66" t="s">
        <v>641</v>
      </c>
      <c r="C47" s="68"/>
      <c r="D47" s="69">
        <v>1.367</v>
      </c>
      <c r="E47" s="67">
        <v>1.302</v>
      </c>
      <c r="F47" s="67">
        <v>1.504</v>
      </c>
      <c r="G47" s="67">
        <v>1.641</v>
      </c>
      <c r="H47" s="67">
        <v>1.773</v>
      </c>
      <c r="I47" s="67">
        <v>1.943</v>
      </c>
      <c r="J47" s="67">
        <v>1.893</v>
      </c>
      <c r="K47" s="67">
        <v>2.077</v>
      </c>
      <c r="L47" s="67">
        <v>1.861</v>
      </c>
      <c r="M47" s="67">
        <v>1.734</v>
      </c>
      <c r="N47" s="67">
        <v>1.514</v>
      </c>
      <c r="O47" s="67">
        <v>1.455</v>
      </c>
      <c r="P47" s="130">
        <f t="shared" si="2"/>
        <v>20.064</v>
      </c>
      <c r="Q47" s="62"/>
      <c r="R47" s="79"/>
      <c r="S47" s="62"/>
      <c r="T47" s="62"/>
      <c r="U47" s="62"/>
      <c r="V47" s="62"/>
      <c r="W47" s="62"/>
      <c r="X47" s="62"/>
      <c r="Y47" s="62"/>
      <c r="Z47" s="62"/>
      <c r="AA47" s="62"/>
    </row>
    <row r="48" ht="19.5" customHeight="1" spans="1:27">
      <c r="A48" s="74" t="s">
        <v>19</v>
      </c>
      <c r="B48" s="35"/>
      <c r="C48" s="82"/>
      <c r="D48" s="128">
        <f t="shared" ref="D48:P48" si="3">D41+D42+D43+D44+D46</f>
        <v>4.23</v>
      </c>
      <c r="E48" s="128">
        <f t="shared" si="3"/>
        <v>4.263</v>
      </c>
      <c r="F48" s="128">
        <f t="shared" si="3"/>
        <v>4.705</v>
      </c>
      <c r="G48" s="128">
        <f t="shared" si="3"/>
        <v>5.067</v>
      </c>
      <c r="H48" s="128">
        <f t="shared" si="3"/>
        <v>5.473</v>
      </c>
      <c r="I48" s="128">
        <f t="shared" si="3"/>
        <v>6.06</v>
      </c>
      <c r="J48" s="128">
        <f t="shared" si="3"/>
        <v>5.859</v>
      </c>
      <c r="K48" s="128">
        <f t="shared" si="3"/>
        <v>5.987</v>
      </c>
      <c r="L48" s="128">
        <f t="shared" si="3"/>
        <v>5.798</v>
      </c>
      <c r="M48" s="128">
        <f t="shared" si="3"/>
        <v>5.165</v>
      </c>
      <c r="N48" s="128">
        <f t="shared" si="3"/>
        <v>4.497</v>
      </c>
      <c r="O48" s="128">
        <f t="shared" si="3"/>
        <v>4.935</v>
      </c>
      <c r="P48" s="128">
        <f t="shared" si="3"/>
        <v>62.039</v>
      </c>
      <c r="Q48" s="62"/>
      <c r="R48" s="79"/>
      <c r="S48" s="62"/>
      <c r="T48" s="62"/>
      <c r="U48" s="62"/>
      <c r="V48" s="62"/>
      <c r="W48" s="62"/>
      <c r="X48" s="62"/>
      <c r="Y48" s="62"/>
      <c r="Z48" s="62"/>
      <c r="AA48" s="62"/>
    </row>
    <row r="49" ht="19.5" hidden="1" customHeight="1" spans="1:27">
      <c r="A49" s="70"/>
      <c r="B49" s="70" t="s">
        <v>6</v>
      </c>
      <c r="C49" s="70"/>
      <c r="D49" s="71">
        <f t="shared" ref="D49:P49" si="4">SUM(D38:D47)</f>
        <v>12.074</v>
      </c>
      <c r="E49" s="71">
        <f t="shared" si="4"/>
        <v>12.123</v>
      </c>
      <c r="F49" s="71">
        <f t="shared" si="4"/>
        <v>13.545</v>
      </c>
      <c r="G49" s="71">
        <f t="shared" si="4"/>
        <v>14.798</v>
      </c>
      <c r="H49" s="71">
        <f t="shared" si="4"/>
        <v>15.824</v>
      </c>
      <c r="I49" s="71">
        <f t="shared" si="4"/>
        <v>17.38</v>
      </c>
      <c r="J49" s="71">
        <f t="shared" si="4"/>
        <v>16.646</v>
      </c>
      <c r="K49" s="71">
        <f t="shared" si="4"/>
        <v>17.151</v>
      </c>
      <c r="L49" s="71">
        <f t="shared" si="4"/>
        <v>16.417</v>
      </c>
      <c r="M49" s="71">
        <f t="shared" si="4"/>
        <v>14.57</v>
      </c>
      <c r="N49" s="71">
        <f t="shared" si="4"/>
        <v>13.068</v>
      </c>
      <c r="O49" s="71">
        <f t="shared" si="4"/>
        <v>13.689</v>
      </c>
      <c r="P49" s="71">
        <f t="shared" si="4"/>
        <v>177.285</v>
      </c>
      <c r="Q49" s="80"/>
      <c r="R49" s="80"/>
      <c r="S49" s="131"/>
      <c r="T49" s="77"/>
      <c r="U49" s="77"/>
      <c r="V49" s="77"/>
      <c r="W49" s="77"/>
      <c r="X49" s="77"/>
      <c r="Y49" s="77"/>
      <c r="Z49" s="77"/>
      <c r="AA49" s="77"/>
    </row>
    <row r="50" ht="8.25" customHeight="1" spans="1:27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103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</row>
    <row r="51" ht="19.5" customHeight="1" spans="1:27">
      <c r="A51" s="61" t="s">
        <v>973</v>
      </c>
      <c r="P51" s="61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</row>
    <row r="52" ht="7.5" customHeight="1" spans="1:27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103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</row>
    <row r="53" ht="27" customHeight="1" spans="1:27">
      <c r="A53" s="63" t="s">
        <v>628</v>
      </c>
      <c r="B53" s="64" t="s">
        <v>212</v>
      </c>
      <c r="C53" s="64"/>
      <c r="D53" s="63" t="s">
        <v>676</v>
      </c>
      <c r="E53" s="63" t="s">
        <v>677</v>
      </c>
      <c r="F53" s="63" t="s">
        <v>678</v>
      </c>
      <c r="G53" s="63" t="s">
        <v>679</v>
      </c>
      <c r="H53" s="63" t="s">
        <v>680</v>
      </c>
      <c r="I53" s="63" t="s">
        <v>681</v>
      </c>
      <c r="J53" s="63" t="s">
        <v>682</v>
      </c>
      <c r="K53" s="63" t="s">
        <v>683</v>
      </c>
      <c r="L53" s="63" t="s">
        <v>684</v>
      </c>
      <c r="M53" s="63" t="s">
        <v>685</v>
      </c>
      <c r="N53" s="63" t="s">
        <v>686</v>
      </c>
      <c r="O53" s="63" t="s">
        <v>938</v>
      </c>
      <c r="P53" s="63" t="s">
        <v>6</v>
      </c>
      <c r="Q53" s="132"/>
      <c r="R53" s="92"/>
      <c r="S53" s="62"/>
      <c r="T53" s="62"/>
      <c r="U53" s="62"/>
      <c r="V53" s="62"/>
      <c r="W53" s="62"/>
      <c r="X53" s="62"/>
      <c r="Y53" s="62"/>
      <c r="Z53" s="62"/>
      <c r="AA53" s="62"/>
    </row>
    <row r="54" ht="7.5" customHeight="1" spans="1:27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103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</row>
    <row r="55" ht="19.5" hidden="1" customHeight="1" spans="1:27">
      <c r="A55" s="65">
        <v>1</v>
      </c>
      <c r="B55" s="66" t="s">
        <v>647</v>
      </c>
      <c r="C55" s="66"/>
      <c r="D55" s="67">
        <v>0.518</v>
      </c>
      <c r="E55" s="67">
        <v>1.046</v>
      </c>
      <c r="F55" s="67">
        <v>1.298</v>
      </c>
      <c r="G55" s="67">
        <v>1.655</v>
      </c>
      <c r="H55" s="67">
        <v>1.791</v>
      </c>
      <c r="I55" s="67">
        <v>1.841</v>
      </c>
      <c r="J55" s="67">
        <v>1.854</v>
      </c>
      <c r="K55" s="67">
        <v>1.885</v>
      </c>
      <c r="L55" s="67">
        <v>1.704</v>
      </c>
      <c r="M55" s="67">
        <v>1.687</v>
      </c>
      <c r="N55" s="67">
        <v>1.452</v>
      </c>
      <c r="O55" s="67">
        <v>1.418</v>
      </c>
      <c r="P55" s="130">
        <f t="shared" ref="P55:P64" si="5">SUM(D55:O55)</f>
        <v>18.149</v>
      </c>
      <c r="Q55" s="79"/>
      <c r="R55" s="79"/>
      <c r="S55" s="62"/>
      <c r="T55" s="62"/>
      <c r="U55" s="62"/>
      <c r="V55" s="62"/>
      <c r="W55" s="62"/>
      <c r="X55" s="62"/>
      <c r="Y55" s="62"/>
      <c r="Z55" s="62"/>
      <c r="AA55" s="62"/>
    </row>
    <row r="56" ht="19.5" hidden="1" customHeight="1" spans="1:27">
      <c r="A56" s="65">
        <v>2</v>
      </c>
      <c r="B56" s="66" t="s">
        <v>645</v>
      </c>
      <c r="C56" s="68"/>
      <c r="D56" s="69">
        <v>0.404</v>
      </c>
      <c r="E56" s="67">
        <v>0.678</v>
      </c>
      <c r="F56" s="67">
        <v>0.546</v>
      </c>
      <c r="G56" s="67">
        <v>0.651</v>
      </c>
      <c r="H56" s="67">
        <v>1.18</v>
      </c>
      <c r="I56" s="67">
        <v>1.385</v>
      </c>
      <c r="J56" s="67">
        <v>1.514</v>
      </c>
      <c r="K56" s="67">
        <v>1.518</v>
      </c>
      <c r="L56" s="67">
        <v>1.524</v>
      </c>
      <c r="M56" s="67">
        <v>1.426</v>
      </c>
      <c r="N56" s="67">
        <v>1.188</v>
      </c>
      <c r="O56" s="67">
        <v>1.146</v>
      </c>
      <c r="P56" s="130">
        <f t="shared" si="5"/>
        <v>13.16</v>
      </c>
      <c r="Q56" s="79"/>
      <c r="R56" s="79"/>
      <c r="S56" s="62"/>
      <c r="T56" s="62"/>
      <c r="U56" s="62"/>
      <c r="V56" s="62"/>
      <c r="W56" s="62"/>
      <c r="X56" s="62"/>
      <c r="Y56" s="62"/>
      <c r="Z56" s="62"/>
      <c r="AA56" s="62"/>
    </row>
    <row r="57" ht="19.5" hidden="1" customHeight="1" spans="1:27">
      <c r="A57" s="65">
        <v>3</v>
      </c>
      <c r="B57" s="66" t="s">
        <v>643</v>
      </c>
      <c r="C57" s="68"/>
      <c r="D57" s="69">
        <v>1.604</v>
      </c>
      <c r="E57" s="67">
        <v>1.494</v>
      </c>
      <c r="F57" s="67">
        <v>1.484</v>
      </c>
      <c r="G57" s="67">
        <v>1.802</v>
      </c>
      <c r="H57" s="67">
        <v>2.015</v>
      </c>
      <c r="I57" s="67">
        <v>2.069</v>
      </c>
      <c r="J57" s="67">
        <v>2.17</v>
      </c>
      <c r="K57" s="67">
        <v>2.183</v>
      </c>
      <c r="L57" s="67">
        <v>1.98</v>
      </c>
      <c r="M57" s="67">
        <v>1.857</v>
      </c>
      <c r="N57" s="67">
        <v>1.715</v>
      </c>
      <c r="O57" s="67">
        <v>1.77</v>
      </c>
      <c r="P57" s="130">
        <f t="shared" si="5"/>
        <v>22.143</v>
      </c>
      <c r="Q57" s="79"/>
      <c r="R57" s="79"/>
      <c r="S57" s="62"/>
      <c r="T57" s="62"/>
      <c r="U57" s="62"/>
      <c r="V57" s="62"/>
      <c r="W57" s="62"/>
      <c r="X57" s="62"/>
      <c r="Y57" s="62"/>
      <c r="Z57" s="62"/>
      <c r="AA57" s="62"/>
    </row>
    <row r="58" ht="19.5" customHeight="1" spans="1:27">
      <c r="A58" s="65">
        <v>4</v>
      </c>
      <c r="B58" s="66" t="s">
        <v>640</v>
      </c>
      <c r="C58" s="68"/>
      <c r="D58" s="69">
        <v>0.779</v>
      </c>
      <c r="E58" s="67">
        <v>0.871</v>
      </c>
      <c r="F58" s="67">
        <v>0.832</v>
      </c>
      <c r="G58" s="67">
        <v>1.024</v>
      </c>
      <c r="H58" s="67">
        <v>1.179</v>
      </c>
      <c r="I58" s="67">
        <v>1.247</v>
      </c>
      <c r="J58" s="67">
        <v>1.247</v>
      </c>
      <c r="K58" s="67">
        <v>1.162</v>
      </c>
      <c r="L58" s="67">
        <v>1.131</v>
      </c>
      <c r="M58" s="67">
        <v>1.079</v>
      </c>
      <c r="N58" s="67">
        <v>0.913</v>
      </c>
      <c r="O58" s="67">
        <v>1.361</v>
      </c>
      <c r="P58" s="130">
        <f t="shared" si="5"/>
        <v>12.825</v>
      </c>
      <c r="Q58" s="79"/>
      <c r="R58" s="79"/>
      <c r="S58" s="62"/>
      <c r="T58" s="62"/>
      <c r="U58" s="62"/>
      <c r="V58" s="62"/>
      <c r="W58" s="62"/>
      <c r="X58" s="62"/>
      <c r="Y58" s="62"/>
      <c r="Z58" s="62"/>
      <c r="AA58" s="62"/>
    </row>
    <row r="59" ht="19.5" customHeight="1" spans="1:27">
      <c r="A59" s="65">
        <v>5</v>
      </c>
      <c r="B59" s="66" t="s">
        <v>648</v>
      </c>
      <c r="C59" s="68"/>
      <c r="D59" s="69">
        <v>0.615</v>
      </c>
      <c r="E59" s="67">
        <v>0.71</v>
      </c>
      <c r="F59" s="67">
        <v>0.78</v>
      </c>
      <c r="G59" s="67">
        <v>0.836</v>
      </c>
      <c r="H59" s="67">
        <v>0.897</v>
      </c>
      <c r="I59" s="67">
        <v>0.994</v>
      </c>
      <c r="J59" s="67">
        <v>1.024</v>
      </c>
      <c r="K59" s="67">
        <v>0.974</v>
      </c>
      <c r="L59" s="67">
        <v>0.833</v>
      </c>
      <c r="M59" s="67">
        <v>0.751</v>
      </c>
      <c r="N59" s="67">
        <v>0.784</v>
      </c>
      <c r="O59" s="67">
        <v>0.874</v>
      </c>
      <c r="P59" s="130">
        <f t="shared" si="5"/>
        <v>10.072</v>
      </c>
      <c r="Q59" s="79"/>
      <c r="R59" s="79"/>
      <c r="S59" s="62"/>
      <c r="T59" s="62"/>
      <c r="U59" s="62"/>
      <c r="V59" s="62"/>
      <c r="W59" s="62"/>
      <c r="X59" s="62"/>
      <c r="Y59" s="62"/>
      <c r="Z59" s="62"/>
      <c r="AA59" s="62"/>
    </row>
    <row r="60" ht="19.5" customHeight="1" spans="1:27">
      <c r="A60" s="65">
        <v>6</v>
      </c>
      <c r="B60" s="66" t="s">
        <v>644</v>
      </c>
      <c r="C60" s="68"/>
      <c r="D60" s="69">
        <v>0.297</v>
      </c>
      <c r="E60" s="67">
        <v>0.352</v>
      </c>
      <c r="F60" s="67">
        <v>0.39</v>
      </c>
      <c r="G60" s="67">
        <v>0.437</v>
      </c>
      <c r="H60" s="67">
        <v>0.456</v>
      </c>
      <c r="I60" s="67">
        <v>0.474</v>
      </c>
      <c r="J60" s="67">
        <v>0.47</v>
      </c>
      <c r="K60" s="67">
        <v>0.489</v>
      </c>
      <c r="L60" s="67">
        <v>0.493</v>
      </c>
      <c r="M60" s="67">
        <v>0.484</v>
      </c>
      <c r="N60" s="67">
        <v>0.451</v>
      </c>
      <c r="O60" s="67">
        <v>0.624</v>
      </c>
      <c r="P60" s="130">
        <f t="shared" si="5"/>
        <v>5.417</v>
      </c>
      <c r="Q60" s="79"/>
      <c r="R60" s="79"/>
      <c r="S60" s="62"/>
      <c r="T60" s="62"/>
      <c r="U60" s="62"/>
      <c r="V60" s="62"/>
      <c r="W60" s="62"/>
      <c r="X60" s="62"/>
      <c r="Y60" s="62"/>
      <c r="Z60" s="62"/>
      <c r="AA60" s="62"/>
    </row>
    <row r="61" ht="19.5" customHeight="1" spans="1:27">
      <c r="A61" s="65">
        <v>7</v>
      </c>
      <c r="B61" s="66" t="s">
        <v>646</v>
      </c>
      <c r="C61" s="68"/>
      <c r="D61" s="69">
        <v>1.189</v>
      </c>
      <c r="E61" s="67">
        <v>1.131</v>
      </c>
      <c r="F61" s="67">
        <v>0.913</v>
      </c>
      <c r="G61" s="67">
        <v>1.22</v>
      </c>
      <c r="H61" s="67">
        <v>1.463</v>
      </c>
      <c r="I61" s="67">
        <v>1.51</v>
      </c>
      <c r="J61" s="67">
        <v>1.394</v>
      </c>
      <c r="K61" s="67">
        <v>1.484</v>
      </c>
      <c r="L61" s="67">
        <v>1.48</v>
      </c>
      <c r="M61" s="67">
        <v>1.311</v>
      </c>
      <c r="N61" s="67">
        <v>1.354</v>
      </c>
      <c r="O61" s="67">
        <v>1.436</v>
      </c>
      <c r="P61" s="130">
        <f t="shared" si="5"/>
        <v>15.885</v>
      </c>
      <c r="Q61" s="79"/>
      <c r="R61" s="79"/>
      <c r="S61" s="62"/>
      <c r="T61" s="62"/>
      <c r="U61" s="62"/>
      <c r="V61" s="62"/>
      <c r="W61" s="62"/>
      <c r="X61" s="62"/>
      <c r="Y61" s="62"/>
      <c r="Z61" s="62"/>
      <c r="AA61" s="62"/>
    </row>
    <row r="62" ht="19.5" hidden="1" customHeight="1" spans="1:27">
      <c r="A62" s="65">
        <v>8</v>
      </c>
      <c r="B62" s="66" t="s">
        <v>639</v>
      </c>
      <c r="C62" s="66"/>
      <c r="D62" s="67">
        <v>1.999</v>
      </c>
      <c r="E62" s="67">
        <v>2.231</v>
      </c>
      <c r="F62" s="67">
        <v>2.628</v>
      </c>
      <c r="G62" s="67">
        <v>3.031</v>
      </c>
      <c r="H62" s="67">
        <v>3.298</v>
      </c>
      <c r="I62" s="67">
        <v>3.416</v>
      </c>
      <c r="J62" s="67">
        <v>3.337</v>
      </c>
      <c r="K62" s="67">
        <v>3.062</v>
      </c>
      <c r="L62" s="67">
        <v>2.672</v>
      </c>
      <c r="M62" s="67">
        <v>2.174</v>
      </c>
      <c r="N62" s="67">
        <v>1.947</v>
      </c>
      <c r="O62" s="67">
        <v>1.781</v>
      </c>
      <c r="P62" s="130">
        <f t="shared" si="5"/>
        <v>31.576</v>
      </c>
      <c r="Q62" s="79"/>
      <c r="R62" s="79"/>
      <c r="S62" s="62"/>
      <c r="T62" s="62"/>
      <c r="U62" s="62"/>
      <c r="V62" s="62"/>
      <c r="W62" s="62"/>
      <c r="X62" s="62"/>
      <c r="Y62" s="62"/>
      <c r="Z62" s="62"/>
      <c r="AA62" s="62"/>
    </row>
    <row r="63" ht="19.5" customHeight="1" spans="1:27">
      <c r="A63" s="65">
        <v>9</v>
      </c>
      <c r="B63" s="66" t="s">
        <v>642</v>
      </c>
      <c r="C63" s="68"/>
      <c r="D63" s="69">
        <v>0.945</v>
      </c>
      <c r="E63" s="67">
        <v>1.126</v>
      </c>
      <c r="F63" s="67">
        <v>1.308</v>
      </c>
      <c r="G63" s="67">
        <v>1.838</v>
      </c>
      <c r="H63" s="67">
        <v>2.055</v>
      </c>
      <c r="I63" s="67">
        <v>1.996</v>
      </c>
      <c r="J63" s="67">
        <v>1.92</v>
      </c>
      <c r="K63" s="67">
        <v>1.918</v>
      </c>
      <c r="L63" s="67">
        <v>1.816</v>
      </c>
      <c r="M63" s="67">
        <v>1.641</v>
      </c>
      <c r="N63" s="67">
        <v>1.355</v>
      </c>
      <c r="O63" s="67">
        <v>1.234</v>
      </c>
      <c r="P63" s="130">
        <f t="shared" si="5"/>
        <v>19.152</v>
      </c>
      <c r="Q63" s="79"/>
      <c r="R63" s="79"/>
      <c r="S63" s="62"/>
      <c r="T63" s="62"/>
      <c r="U63" s="62"/>
      <c r="V63" s="62"/>
      <c r="W63" s="62"/>
      <c r="X63" s="62"/>
      <c r="Y63" s="62"/>
      <c r="Z63" s="62"/>
      <c r="AA63" s="62"/>
    </row>
    <row r="64" ht="19.5" hidden="1" customHeight="1" spans="1:27">
      <c r="A64" s="65">
        <v>10</v>
      </c>
      <c r="B64" s="66" t="s">
        <v>641</v>
      </c>
      <c r="C64" s="68"/>
      <c r="D64" s="69">
        <v>1.321</v>
      </c>
      <c r="E64" s="67">
        <v>1.485</v>
      </c>
      <c r="F64" s="67">
        <v>1.634</v>
      </c>
      <c r="G64" s="67">
        <v>1.944</v>
      </c>
      <c r="H64" s="67">
        <v>2.163</v>
      </c>
      <c r="I64" s="67">
        <v>2.216</v>
      </c>
      <c r="J64" s="67">
        <v>2.21</v>
      </c>
      <c r="K64" s="67">
        <v>2.191</v>
      </c>
      <c r="L64" s="67">
        <v>2.033</v>
      </c>
      <c r="M64" s="67">
        <v>1.841</v>
      </c>
      <c r="N64" s="67">
        <v>1.657</v>
      </c>
      <c r="O64" s="67">
        <v>1.559</v>
      </c>
      <c r="P64" s="130">
        <f t="shared" si="5"/>
        <v>22.254</v>
      </c>
      <c r="Q64" s="79"/>
      <c r="R64" s="79"/>
      <c r="S64" s="62"/>
      <c r="T64" s="62"/>
      <c r="U64" s="62"/>
      <c r="V64" s="62"/>
      <c r="W64" s="62"/>
      <c r="X64" s="62"/>
      <c r="Y64" s="62"/>
      <c r="Z64" s="62"/>
      <c r="AA64" s="62"/>
    </row>
    <row r="65" ht="19.5" customHeight="1" spans="1:27">
      <c r="A65" s="74" t="s">
        <v>19</v>
      </c>
      <c r="B65" s="35"/>
      <c r="C65" s="82"/>
      <c r="D65" s="128">
        <f t="shared" ref="D65:P65" si="6">D58+D59+D60+D61+D63</f>
        <v>3.825</v>
      </c>
      <c r="E65" s="128">
        <f t="shared" si="6"/>
        <v>4.19</v>
      </c>
      <c r="F65" s="128">
        <f t="shared" si="6"/>
        <v>4.223</v>
      </c>
      <c r="G65" s="128">
        <f t="shared" si="6"/>
        <v>5.355</v>
      </c>
      <c r="H65" s="128">
        <f t="shared" si="6"/>
        <v>6.05</v>
      </c>
      <c r="I65" s="128">
        <f t="shared" si="6"/>
        <v>6.221</v>
      </c>
      <c r="J65" s="128">
        <f t="shared" si="6"/>
        <v>6.055</v>
      </c>
      <c r="K65" s="128">
        <f t="shared" si="6"/>
        <v>6.027</v>
      </c>
      <c r="L65" s="128">
        <f t="shared" si="6"/>
        <v>5.753</v>
      </c>
      <c r="M65" s="128">
        <f t="shared" si="6"/>
        <v>5.266</v>
      </c>
      <c r="N65" s="128">
        <f t="shared" si="6"/>
        <v>4.857</v>
      </c>
      <c r="O65" s="128">
        <f t="shared" si="6"/>
        <v>5.529</v>
      </c>
      <c r="P65" s="128">
        <f t="shared" si="6"/>
        <v>63.351</v>
      </c>
      <c r="Q65" s="79"/>
      <c r="R65" s="79"/>
      <c r="S65" s="62"/>
      <c r="T65" s="62"/>
      <c r="U65" s="62"/>
      <c r="V65" s="62"/>
      <c r="W65" s="62"/>
      <c r="X65" s="62"/>
      <c r="Y65" s="62"/>
      <c r="Z65" s="62"/>
      <c r="AA65" s="62"/>
    </row>
    <row r="66" ht="19.5" hidden="1" customHeight="1" spans="1:27">
      <c r="A66" s="70"/>
      <c r="B66" s="70" t="s">
        <v>6</v>
      </c>
      <c r="C66" s="70"/>
      <c r="D66" s="71">
        <f t="shared" ref="D66:P66" si="7">SUM(D55:D64)</f>
        <v>9.671</v>
      </c>
      <c r="E66" s="71">
        <f t="shared" si="7"/>
        <v>11.124</v>
      </c>
      <c r="F66" s="71">
        <f t="shared" si="7"/>
        <v>11.813</v>
      </c>
      <c r="G66" s="71">
        <f t="shared" si="7"/>
        <v>14.438</v>
      </c>
      <c r="H66" s="71">
        <f t="shared" si="7"/>
        <v>16.497</v>
      </c>
      <c r="I66" s="71">
        <f t="shared" si="7"/>
        <v>17.148</v>
      </c>
      <c r="J66" s="71">
        <f t="shared" si="7"/>
        <v>17.14</v>
      </c>
      <c r="K66" s="71">
        <f t="shared" si="7"/>
        <v>16.866</v>
      </c>
      <c r="L66" s="71">
        <f t="shared" si="7"/>
        <v>15.666</v>
      </c>
      <c r="M66" s="71">
        <f t="shared" si="7"/>
        <v>14.251</v>
      </c>
      <c r="N66" s="71">
        <f t="shared" si="7"/>
        <v>12.816</v>
      </c>
      <c r="O66" s="71">
        <f t="shared" si="7"/>
        <v>13.203</v>
      </c>
      <c r="P66" s="71">
        <f t="shared" si="7"/>
        <v>170.633</v>
      </c>
      <c r="Q66" s="79"/>
      <c r="R66" s="80"/>
      <c r="S66" s="62"/>
      <c r="T66" s="62"/>
      <c r="U66" s="62"/>
      <c r="V66" s="62"/>
      <c r="W66" s="62"/>
      <c r="X66" s="62"/>
      <c r="Y66" s="62"/>
      <c r="Z66" s="62"/>
      <c r="AA66" s="62"/>
    </row>
    <row r="67" ht="10.5" customHeight="1" spans="1:27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103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</row>
    <row r="68" ht="12" customHeight="1" spans="1:27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103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</row>
    <row r="69" ht="12.75" customHeight="1" spans="1:27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103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</row>
    <row r="70" ht="18" customHeight="1" spans="1:27">
      <c r="A70" s="61" t="s">
        <v>939</v>
      </c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</row>
    <row r="71" ht="12.75" customHeight="1" spans="1:27">
      <c r="A71" s="61" t="s">
        <v>974</v>
      </c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</row>
    <row r="72" ht="7.5" customHeight="1" spans="1:27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103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</row>
    <row r="73" ht="23.25" customHeight="1" spans="1:27">
      <c r="A73" s="63" t="s">
        <v>628</v>
      </c>
      <c r="B73" s="64" t="s">
        <v>212</v>
      </c>
      <c r="C73" s="64"/>
      <c r="D73" s="63" t="s">
        <v>688</v>
      </c>
      <c r="E73" s="63" t="s">
        <v>689</v>
      </c>
      <c r="F73" s="63" t="s">
        <v>690</v>
      </c>
      <c r="G73" s="63" t="s">
        <v>691</v>
      </c>
      <c r="H73" s="63" t="s">
        <v>692</v>
      </c>
      <c r="I73" s="63" t="s">
        <v>585</v>
      </c>
      <c r="J73" s="63" t="s">
        <v>693</v>
      </c>
      <c r="K73" s="63" t="s">
        <v>694</v>
      </c>
      <c r="L73" s="63" t="s">
        <v>695</v>
      </c>
      <c r="M73" s="63" t="s">
        <v>696</v>
      </c>
      <c r="N73" s="63" t="s">
        <v>697</v>
      </c>
      <c r="O73" s="63" t="s">
        <v>942</v>
      </c>
      <c r="P73" s="63" t="s">
        <v>6</v>
      </c>
      <c r="Q73" s="62"/>
      <c r="R73" s="92"/>
      <c r="S73" s="62"/>
      <c r="T73" s="62"/>
      <c r="U73" s="62"/>
      <c r="V73" s="62"/>
      <c r="W73" s="62"/>
      <c r="X73" s="62"/>
      <c r="Y73" s="62"/>
      <c r="Z73" s="62"/>
      <c r="AA73" s="62"/>
    </row>
    <row r="74" ht="6.75" customHeight="1" spans="1:27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103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</row>
    <row r="75" ht="19.5" hidden="1" customHeight="1" spans="1:27">
      <c r="A75" s="65">
        <v>1</v>
      </c>
      <c r="B75" s="66" t="s">
        <v>647</v>
      </c>
      <c r="C75" s="66"/>
      <c r="D75" s="67">
        <v>1.372</v>
      </c>
      <c r="E75" s="67">
        <v>1.48</v>
      </c>
      <c r="F75" s="67">
        <v>1.758</v>
      </c>
      <c r="G75" s="67">
        <v>1.949</v>
      </c>
      <c r="H75" s="67">
        <v>2.123</v>
      </c>
      <c r="I75" s="67">
        <v>2.158</v>
      </c>
      <c r="J75" s="67">
        <v>2.088</v>
      </c>
      <c r="K75" s="67">
        <v>2.012</v>
      </c>
      <c r="L75" s="67">
        <v>2.058</v>
      </c>
      <c r="M75" s="67">
        <v>1.974</v>
      </c>
      <c r="N75" s="67">
        <v>1.676</v>
      </c>
      <c r="O75" s="67">
        <v>1.561</v>
      </c>
      <c r="P75" s="130">
        <f t="shared" ref="P75:P84" si="8">SUM(D75:O75)</f>
        <v>22.209</v>
      </c>
      <c r="Q75" s="79">
        <f t="shared" ref="Q75:Z75" si="9">F75+F76+F77+F82+F84</f>
        <v>8.637</v>
      </c>
      <c r="R75" s="79">
        <f t="shared" si="9"/>
        <v>10.173</v>
      </c>
      <c r="S75" s="79">
        <f t="shared" si="9"/>
        <v>11.129</v>
      </c>
      <c r="T75" s="79">
        <f t="shared" si="9"/>
        <v>11.491</v>
      </c>
      <c r="U75" s="79">
        <f t="shared" si="9"/>
        <v>11.361</v>
      </c>
      <c r="V75" s="79">
        <f t="shared" si="9"/>
        <v>11.149</v>
      </c>
      <c r="W75" s="79">
        <f t="shared" si="9"/>
        <v>10.968</v>
      </c>
      <c r="X75" s="79">
        <f t="shared" si="9"/>
        <v>10.16</v>
      </c>
      <c r="Y75" s="79">
        <f t="shared" si="9"/>
        <v>8.339</v>
      </c>
      <c r="Z75" s="79">
        <f t="shared" si="9"/>
        <v>7.382</v>
      </c>
      <c r="AA75" s="129">
        <f t="shared" ref="AA75:AA76" si="10">SUM(Q75:Z75)</f>
        <v>100.789</v>
      </c>
    </row>
    <row r="76" ht="19.5" hidden="1" customHeight="1" spans="1:27">
      <c r="A76" s="65">
        <v>2</v>
      </c>
      <c r="B76" s="66" t="s">
        <v>645</v>
      </c>
      <c r="C76" s="68"/>
      <c r="D76" s="69">
        <v>1.199</v>
      </c>
      <c r="E76" s="67">
        <v>1.247</v>
      </c>
      <c r="F76" s="67">
        <v>1.296</v>
      </c>
      <c r="G76" s="67">
        <v>1.556</v>
      </c>
      <c r="H76" s="67">
        <v>1.805</v>
      </c>
      <c r="I76" s="67">
        <v>1.951</v>
      </c>
      <c r="J76" s="67">
        <v>1.769</v>
      </c>
      <c r="K76" s="67">
        <v>1.786</v>
      </c>
      <c r="L76" s="67">
        <v>1.795</v>
      </c>
      <c r="M76" s="67">
        <v>1.636</v>
      </c>
      <c r="N76" s="67">
        <v>1.385</v>
      </c>
      <c r="O76" s="67">
        <v>1.189</v>
      </c>
      <c r="P76" s="130">
        <f t="shared" si="8"/>
        <v>18.614</v>
      </c>
      <c r="Q76" s="79">
        <f t="shared" ref="Q76:Z76" si="11">F78+F79+F80+F81+F83</f>
        <v>4.81</v>
      </c>
      <c r="R76" s="79">
        <f t="shared" si="11"/>
        <v>5.757</v>
      </c>
      <c r="S76" s="79">
        <f t="shared" si="11"/>
        <v>6.345</v>
      </c>
      <c r="T76" s="79">
        <f t="shared" si="11"/>
        <v>6.728</v>
      </c>
      <c r="U76" s="79">
        <f t="shared" si="11"/>
        <v>6.703</v>
      </c>
      <c r="V76" s="79">
        <f t="shared" si="11"/>
        <v>6.468</v>
      </c>
      <c r="W76" s="79">
        <f t="shared" si="11"/>
        <v>6.518</v>
      </c>
      <c r="X76" s="79">
        <f t="shared" si="11"/>
        <v>6.058</v>
      </c>
      <c r="Y76" s="79">
        <f t="shared" si="11"/>
        <v>5.419</v>
      </c>
      <c r="Z76" s="79">
        <f t="shared" si="11"/>
        <v>5.246</v>
      </c>
      <c r="AA76" s="129">
        <f t="shared" si="10"/>
        <v>60.052</v>
      </c>
    </row>
    <row r="77" ht="19.5" hidden="1" customHeight="1" spans="1:27">
      <c r="A77" s="65">
        <v>3</v>
      </c>
      <c r="B77" s="66" t="s">
        <v>643</v>
      </c>
      <c r="C77" s="68"/>
      <c r="D77" s="69">
        <v>1.639</v>
      </c>
      <c r="E77" s="67">
        <v>1.626</v>
      </c>
      <c r="F77" s="67">
        <v>1.618</v>
      </c>
      <c r="G77" s="67">
        <v>1.912</v>
      </c>
      <c r="H77" s="67">
        <v>2.044</v>
      </c>
      <c r="I77" s="67">
        <v>2.049</v>
      </c>
      <c r="J77" s="67">
        <v>2.13</v>
      </c>
      <c r="K77" s="67">
        <v>2.165</v>
      </c>
      <c r="L77" s="67">
        <v>2.124</v>
      </c>
      <c r="M77" s="67">
        <v>2.064</v>
      </c>
      <c r="N77" s="67">
        <v>1.746</v>
      </c>
      <c r="O77" s="67">
        <v>1.414</v>
      </c>
      <c r="P77" s="130">
        <f t="shared" si="8"/>
        <v>22.531</v>
      </c>
      <c r="Q77" s="79">
        <f t="shared" ref="Q77:AA77" si="12">SUM(Q75:Q76)</f>
        <v>13.447</v>
      </c>
      <c r="R77" s="79">
        <f t="shared" si="12"/>
        <v>15.93</v>
      </c>
      <c r="S77" s="79">
        <f t="shared" si="12"/>
        <v>17.474</v>
      </c>
      <c r="T77" s="79">
        <f t="shared" si="12"/>
        <v>18.219</v>
      </c>
      <c r="U77" s="79">
        <f t="shared" si="12"/>
        <v>18.064</v>
      </c>
      <c r="V77" s="79">
        <f t="shared" si="12"/>
        <v>17.617</v>
      </c>
      <c r="W77" s="79">
        <f t="shared" si="12"/>
        <v>17.486</v>
      </c>
      <c r="X77" s="79">
        <f t="shared" si="12"/>
        <v>16.218</v>
      </c>
      <c r="Y77" s="79">
        <f t="shared" si="12"/>
        <v>13.758</v>
      </c>
      <c r="Z77" s="79">
        <f t="shared" si="12"/>
        <v>12.628</v>
      </c>
      <c r="AA77" s="129">
        <f t="shared" si="12"/>
        <v>160.841</v>
      </c>
    </row>
    <row r="78" ht="19.5" customHeight="1" spans="1:27">
      <c r="A78" s="65">
        <v>4</v>
      </c>
      <c r="B78" s="66" t="s">
        <v>640</v>
      </c>
      <c r="C78" s="68"/>
      <c r="D78" s="69">
        <v>0.841</v>
      </c>
      <c r="E78" s="67">
        <v>0.763</v>
      </c>
      <c r="F78" s="67">
        <v>0.807</v>
      </c>
      <c r="G78" s="67">
        <v>1.112</v>
      </c>
      <c r="H78" s="67">
        <v>1.263</v>
      </c>
      <c r="I78" s="67">
        <v>1.316</v>
      </c>
      <c r="J78" s="67">
        <v>1.323</v>
      </c>
      <c r="K78" s="67">
        <v>1.256</v>
      </c>
      <c r="L78" s="67">
        <v>1.339</v>
      </c>
      <c r="M78" s="67">
        <v>1.247</v>
      </c>
      <c r="N78" s="67">
        <v>1.131</v>
      </c>
      <c r="O78" s="67">
        <v>1.083</v>
      </c>
      <c r="P78" s="130">
        <f t="shared" si="8"/>
        <v>13.481</v>
      </c>
      <c r="Q78" s="79"/>
      <c r="R78" s="79"/>
      <c r="S78" s="62"/>
      <c r="T78" s="62"/>
      <c r="U78" s="62"/>
      <c r="V78" s="62"/>
      <c r="W78" s="62"/>
      <c r="X78" s="62"/>
      <c r="Y78" s="62"/>
      <c r="Z78" s="62"/>
      <c r="AA78" s="62"/>
    </row>
    <row r="79" ht="19.5" customHeight="1" spans="1:27">
      <c r="A79" s="65">
        <v>5</v>
      </c>
      <c r="B79" s="66" t="s">
        <v>648</v>
      </c>
      <c r="C79" s="68"/>
      <c r="D79" s="69">
        <v>0.864</v>
      </c>
      <c r="E79" s="67">
        <v>0.936</v>
      </c>
      <c r="F79" s="67">
        <v>0.874</v>
      </c>
      <c r="G79" s="67">
        <v>1.015</v>
      </c>
      <c r="H79" s="67">
        <v>1.052</v>
      </c>
      <c r="I79" s="67">
        <v>1.264</v>
      </c>
      <c r="J79" s="67">
        <v>1.258</v>
      </c>
      <c r="K79" s="67">
        <v>1.217</v>
      </c>
      <c r="L79" s="67">
        <v>1.075</v>
      </c>
      <c r="M79" s="67">
        <v>0.977</v>
      </c>
      <c r="N79" s="67">
        <v>0.86</v>
      </c>
      <c r="O79" s="67">
        <v>0.816</v>
      </c>
      <c r="P79" s="130">
        <f t="shared" si="8"/>
        <v>12.208</v>
      </c>
      <c r="Q79" s="79"/>
      <c r="R79" s="79"/>
      <c r="S79" s="62"/>
      <c r="T79" s="62"/>
      <c r="U79" s="62"/>
      <c r="V79" s="62"/>
      <c r="W79" s="62"/>
      <c r="X79" s="62"/>
      <c r="Y79" s="62"/>
      <c r="Z79" s="62"/>
      <c r="AA79" s="62"/>
    </row>
    <row r="80" ht="19.5" customHeight="1" spans="1:27">
      <c r="A80" s="65">
        <v>6</v>
      </c>
      <c r="B80" s="66" t="s">
        <v>644</v>
      </c>
      <c r="C80" s="68"/>
      <c r="D80" s="69">
        <v>0.355</v>
      </c>
      <c r="E80" s="67">
        <v>0.361</v>
      </c>
      <c r="F80" s="67">
        <v>0.397</v>
      </c>
      <c r="G80" s="67">
        <v>0.478</v>
      </c>
      <c r="H80" s="67">
        <v>0.498</v>
      </c>
      <c r="I80" s="67">
        <v>0.51</v>
      </c>
      <c r="J80" s="67">
        <v>0.527</v>
      </c>
      <c r="K80" s="67">
        <v>0.557</v>
      </c>
      <c r="L80" s="67">
        <v>0.557</v>
      </c>
      <c r="M80" s="67">
        <v>0.527</v>
      </c>
      <c r="N80" s="67">
        <v>0.491</v>
      </c>
      <c r="O80" s="67">
        <v>0.462</v>
      </c>
      <c r="P80" s="130">
        <f t="shared" si="8"/>
        <v>5.72</v>
      </c>
      <c r="Q80" s="62"/>
      <c r="R80" s="79"/>
      <c r="S80" s="62"/>
      <c r="T80" s="62"/>
      <c r="U80" s="62"/>
      <c r="V80" s="62"/>
      <c r="W80" s="62"/>
      <c r="X80" s="62"/>
      <c r="Y80" s="62"/>
      <c r="Z80" s="62"/>
      <c r="AA80" s="62"/>
    </row>
    <row r="81" ht="19.5" customHeight="1" spans="1:27">
      <c r="A81" s="65">
        <v>7</v>
      </c>
      <c r="B81" s="66" t="s">
        <v>646</v>
      </c>
      <c r="C81" s="68"/>
      <c r="D81" s="69">
        <v>1.377</v>
      </c>
      <c r="E81" s="67">
        <v>1.263</v>
      </c>
      <c r="F81" s="67">
        <v>1.154</v>
      </c>
      <c r="G81" s="67">
        <v>1.314</v>
      </c>
      <c r="H81" s="67">
        <v>1.51</v>
      </c>
      <c r="I81" s="67">
        <v>1.525</v>
      </c>
      <c r="J81" s="67">
        <v>1.557</v>
      </c>
      <c r="K81" s="67">
        <v>1.549</v>
      </c>
      <c r="L81" s="67">
        <v>1.635</v>
      </c>
      <c r="M81" s="67">
        <v>1.587</v>
      </c>
      <c r="N81" s="67">
        <v>1.455</v>
      </c>
      <c r="O81" s="67">
        <v>1.527</v>
      </c>
      <c r="P81" s="130">
        <f t="shared" si="8"/>
        <v>17.453</v>
      </c>
      <c r="Q81" s="62"/>
      <c r="R81" s="79"/>
      <c r="S81" s="62"/>
      <c r="T81" s="62"/>
      <c r="U81" s="62"/>
      <c r="V81" s="62"/>
      <c r="W81" s="62"/>
      <c r="X81" s="62"/>
      <c r="Y81" s="62"/>
      <c r="Z81" s="62"/>
      <c r="AA81" s="62"/>
    </row>
    <row r="82" ht="19.5" hidden="1" customHeight="1" spans="1:27">
      <c r="A82" s="65">
        <v>8</v>
      </c>
      <c r="B82" s="66" t="s">
        <v>639</v>
      </c>
      <c r="C82" s="66"/>
      <c r="D82" s="67">
        <v>1.667</v>
      </c>
      <c r="E82" s="67">
        <v>2.041</v>
      </c>
      <c r="F82" s="67">
        <v>2.299</v>
      </c>
      <c r="G82" s="67">
        <v>2.847</v>
      </c>
      <c r="H82" s="67">
        <v>3.075</v>
      </c>
      <c r="I82" s="67">
        <v>3.208</v>
      </c>
      <c r="J82" s="67">
        <v>3.087</v>
      </c>
      <c r="K82" s="67">
        <v>3.106</v>
      </c>
      <c r="L82" s="67">
        <v>2.926</v>
      </c>
      <c r="M82" s="67">
        <v>2.592</v>
      </c>
      <c r="N82" s="67">
        <v>2.133</v>
      </c>
      <c r="O82" s="67">
        <v>1.909</v>
      </c>
      <c r="P82" s="130">
        <f t="shared" si="8"/>
        <v>30.89</v>
      </c>
      <c r="Q82" s="62"/>
      <c r="R82" s="79"/>
      <c r="S82" s="62"/>
      <c r="T82" s="62"/>
      <c r="U82" s="62"/>
      <c r="V82" s="62"/>
      <c r="W82" s="62"/>
      <c r="X82" s="62"/>
      <c r="Y82" s="62"/>
      <c r="Z82" s="62"/>
      <c r="AA82" s="62"/>
    </row>
    <row r="83" ht="19.5" customHeight="1" spans="1:27">
      <c r="A83" s="65">
        <v>9</v>
      </c>
      <c r="B83" s="66" t="s">
        <v>642</v>
      </c>
      <c r="C83" s="68"/>
      <c r="D83" s="69">
        <v>1.239</v>
      </c>
      <c r="E83" s="67">
        <v>1.422</v>
      </c>
      <c r="F83" s="67">
        <v>1.578</v>
      </c>
      <c r="G83" s="67">
        <v>1.838</v>
      </c>
      <c r="H83" s="67">
        <v>2.022</v>
      </c>
      <c r="I83" s="67">
        <v>2.113</v>
      </c>
      <c r="J83" s="67">
        <v>2.038</v>
      </c>
      <c r="K83" s="67">
        <v>1.889</v>
      </c>
      <c r="L83" s="67">
        <v>1.912</v>
      </c>
      <c r="M83" s="67">
        <v>1.72</v>
      </c>
      <c r="N83" s="67">
        <v>1.482</v>
      </c>
      <c r="O83" s="67">
        <v>1.358</v>
      </c>
      <c r="P83" s="130">
        <f t="shared" si="8"/>
        <v>20.611</v>
      </c>
      <c r="Q83" s="62"/>
      <c r="R83" s="79"/>
      <c r="S83" s="62"/>
      <c r="T83" s="62"/>
      <c r="U83" s="62"/>
      <c r="V83" s="62"/>
      <c r="W83" s="62"/>
      <c r="X83" s="62"/>
      <c r="Y83" s="62"/>
      <c r="Z83" s="62"/>
      <c r="AA83" s="62"/>
    </row>
    <row r="84" ht="19.5" hidden="1" customHeight="1" spans="1:27">
      <c r="A84" s="65">
        <v>10</v>
      </c>
      <c r="B84" s="66" t="s">
        <v>641</v>
      </c>
      <c r="C84" s="68"/>
      <c r="D84" s="69">
        <v>1.466</v>
      </c>
      <c r="E84" s="67">
        <v>1.535</v>
      </c>
      <c r="F84" s="67">
        <v>1.666</v>
      </c>
      <c r="G84" s="67">
        <v>1.909</v>
      </c>
      <c r="H84" s="67">
        <v>2.082</v>
      </c>
      <c r="I84" s="67">
        <v>2.125</v>
      </c>
      <c r="J84" s="67">
        <v>2.287</v>
      </c>
      <c r="K84" s="67">
        <v>2.08</v>
      </c>
      <c r="L84" s="67">
        <v>2.065</v>
      </c>
      <c r="M84" s="67">
        <v>1.894</v>
      </c>
      <c r="N84" s="67">
        <v>1.399</v>
      </c>
      <c r="O84" s="67">
        <v>1.309</v>
      </c>
      <c r="P84" s="130">
        <f t="shared" si="8"/>
        <v>21.817</v>
      </c>
      <c r="Q84" s="62"/>
      <c r="R84" s="79"/>
      <c r="S84" s="62"/>
      <c r="T84" s="62"/>
      <c r="U84" s="62"/>
      <c r="V84" s="62"/>
      <c r="W84" s="62"/>
      <c r="X84" s="62"/>
      <c r="Y84" s="62"/>
      <c r="Z84" s="62"/>
      <c r="AA84" s="62"/>
    </row>
    <row r="85" ht="19.5" customHeight="1" spans="1:27">
      <c r="A85" s="74" t="s">
        <v>19</v>
      </c>
      <c r="B85" s="35"/>
      <c r="C85" s="82"/>
      <c r="D85" s="128">
        <f t="shared" ref="D85:P85" si="13">D78+D79+D80+D81+D83</f>
        <v>4.676</v>
      </c>
      <c r="E85" s="128">
        <f t="shared" si="13"/>
        <v>4.745</v>
      </c>
      <c r="F85" s="128">
        <f t="shared" si="13"/>
        <v>4.81</v>
      </c>
      <c r="G85" s="128">
        <f t="shared" si="13"/>
        <v>5.757</v>
      </c>
      <c r="H85" s="128">
        <f t="shared" si="13"/>
        <v>6.345</v>
      </c>
      <c r="I85" s="128">
        <f t="shared" si="13"/>
        <v>6.728</v>
      </c>
      <c r="J85" s="128">
        <f t="shared" si="13"/>
        <v>6.703</v>
      </c>
      <c r="K85" s="128">
        <f t="shared" si="13"/>
        <v>6.468</v>
      </c>
      <c r="L85" s="128">
        <f t="shared" si="13"/>
        <v>6.518</v>
      </c>
      <c r="M85" s="128">
        <f t="shared" si="13"/>
        <v>6.058</v>
      </c>
      <c r="N85" s="128">
        <f t="shared" si="13"/>
        <v>5.419</v>
      </c>
      <c r="O85" s="128">
        <f t="shared" si="13"/>
        <v>5.246</v>
      </c>
      <c r="P85" s="128">
        <f t="shared" si="13"/>
        <v>69.473</v>
      </c>
      <c r="Q85" s="62"/>
      <c r="R85" s="79"/>
      <c r="S85" s="62"/>
      <c r="T85" s="62"/>
      <c r="U85" s="62"/>
      <c r="V85" s="62"/>
      <c r="W85" s="62"/>
      <c r="X85" s="62"/>
      <c r="Y85" s="62"/>
      <c r="Z85" s="62"/>
      <c r="AA85" s="62"/>
    </row>
    <row r="86" ht="19.5" hidden="1" customHeight="1" spans="1:27">
      <c r="A86" s="70"/>
      <c r="B86" s="70" t="s">
        <v>6</v>
      </c>
      <c r="C86" s="70"/>
      <c r="D86" s="71">
        <f t="shared" ref="D86:P86" si="14">SUM(D75:D84)</f>
        <v>12.019</v>
      </c>
      <c r="E86" s="71">
        <f t="shared" si="14"/>
        <v>12.674</v>
      </c>
      <c r="F86" s="71">
        <f t="shared" si="14"/>
        <v>13.447</v>
      </c>
      <c r="G86" s="71">
        <f t="shared" si="14"/>
        <v>15.93</v>
      </c>
      <c r="H86" s="71">
        <f t="shared" si="14"/>
        <v>17.474</v>
      </c>
      <c r="I86" s="71">
        <f t="shared" si="14"/>
        <v>18.219</v>
      </c>
      <c r="J86" s="71">
        <f t="shared" si="14"/>
        <v>18.064</v>
      </c>
      <c r="K86" s="71">
        <f t="shared" si="14"/>
        <v>17.617</v>
      </c>
      <c r="L86" s="71">
        <f t="shared" si="14"/>
        <v>17.486</v>
      </c>
      <c r="M86" s="71">
        <f t="shared" si="14"/>
        <v>16.218</v>
      </c>
      <c r="N86" s="71">
        <f t="shared" si="14"/>
        <v>13.758</v>
      </c>
      <c r="O86" s="71">
        <f t="shared" si="14"/>
        <v>12.628</v>
      </c>
      <c r="P86" s="71">
        <f t="shared" si="14"/>
        <v>185.534</v>
      </c>
      <c r="Q86" s="62"/>
      <c r="R86" s="80"/>
      <c r="S86" s="62"/>
      <c r="T86" s="62"/>
      <c r="U86" s="62"/>
      <c r="V86" s="62"/>
      <c r="W86" s="62"/>
      <c r="X86" s="62"/>
      <c r="Y86" s="62"/>
      <c r="Z86" s="62"/>
      <c r="AA86" s="62"/>
    </row>
    <row r="87" ht="8.25" customHeight="1" spans="1:27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103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</row>
    <row r="88" ht="12.75" customHeight="1" spans="1:27">
      <c r="A88" s="61" t="s">
        <v>975</v>
      </c>
      <c r="P88" s="61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</row>
    <row r="89" ht="8.25" customHeight="1" spans="1:27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103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</row>
    <row r="90" ht="22.5" customHeight="1" spans="1:27">
      <c r="A90" s="63" t="s">
        <v>628</v>
      </c>
      <c r="B90" s="64" t="s">
        <v>212</v>
      </c>
      <c r="C90" s="64"/>
      <c r="D90" s="63" t="s">
        <v>699</v>
      </c>
      <c r="E90" s="63" t="s">
        <v>700</v>
      </c>
      <c r="F90" s="63" t="s">
        <v>701</v>
      </c>
      <c r="G90" s="63" t="s">
        <v>702</v>
      </c>
      <c r="H90" s="63" t="s">
        <v>703</v>
      </c>
      <c r="I90" s="63" t="s">
        <v>704</v>
      </c>
      <c r="J90" s="63" t="s">
        <v>705</v>
      </c>
      <c r="K90" s="63" t="s">
        <v>706</v>
      </c>
      <c r="L90" s="63" t="s">
        <v>707</v>
      </c>
      <c r="M90" s="63" t="s">
        <v>708</v>
      </c>
      <c r="N90" s="63" t="s">
        <v>709</v>
      </c>
      <c r="O90" s="63" t="s">
        <v>710</v>
      </c>
      <c r="P90" s="63" t="s">
        <v>6</v>
      </c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</row>
    <row r="91" ht="6" customHeight="1" spans="1:27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103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</row>
    <row r="92" ht="19.5" hidden="1" customHeight="1" spans="1:27">
      <c r="A92" s="65">
        <v>1</v>
      </c>
      <c r="B92" s="66" t="s">
        <v>647</v>
      </c>
      <c r="C92" s="66"/>
      <c r="D92" s="67">
        <v>1.466</v>
      </c>
      <c r="E92" s="67">
        <v>1.563</v>
      </c>
      <c r="F92" s="67">
        <v>1.912</v>
      </c>
      <c r="G92" s="67"/>
      <c r="H92" s="67"/>
      <c r="I92" s="67"/>
      <c r="J92" s="67"/>
      <c r="K92" s="67"/>
      <c r="L92" s="67"/>
      <c r="M92" s="67"/>
      <c r="N92" s="67"/>
      <c r="O92" s="67"/>
      <c r="P92" s="130">
        <f t="shared" ref="P92:P96" si="15">SUM(D92:O92)</f>
        <v>4.941</v>
      </c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</row>
    <row r="93" ht="19.5" hidden="1" customHeight="1" spans="1:27">
      <c r="A93" s="65">
        <v>2</v>
      </c>
      <c r="B93" s="66" t="s">
        <v>645</v>
      </c>
      <c r="C93" s="68"/>
      <c r="D93" s="69">
        <v>1.145</v>
      </c>
      <c r="E93" s="67">
        <v>1.112</v>
      </c>
      <c r="F93" s="67">
        <v>1.818</v>
      </c>
      <c r="G93" s="67"/>
      <c r="H93" s="67"/>
      <c r="I93" s="67"/>
      <c r="J93" s="67"/>
      <c r="K93" s="67"/>
      <c r="L93" s="67"/>
      <c r="M93" s="67"/>
      <c r="N93" s="67"/>
      <c r="O93" s="67"/>
      <c r="P93" s="130">
        <f t="shared" si="15"/>
        <v>4.075</v>
      </c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</row>
    <row r="94" ht="19.5" hidden="1" customHeight="1" spans="1:27">
      <c r="A94" s="65">
        <v>3</v>
      </c>
      <c r="B94" s="66" t="s">
        <v>643</v>
      </c>
      <c r="C94" s="68"/>
      <c r="D94" s="69">
        <v>1.34</v>
      </c>
      <c r="E94" s="67">
        <v>1.433</v>
      </c>
      <c r="F94" s="67">
        <v>2</v>
      </c>
      <c r="G94" s="67"/>
      <c r="H94" s="67"/>
      <c r="I94" s="67"/>
      <c r="J94" s="67"/>
      <c r="K94" s="67"/>
      <c r="L94" s="67"/>
      <c r="M94" s="67"/>
      <c r="N94" s="67"/>
      <c r="O94" s="67"/>
      <c r="P94" s="130">
        <f t="shared" si="15"/>
        <v>4.773</v>
      </c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</row>
    <row r="95" ht="19.5" hidden="1" customHeight="1" spans="1:27">
      <c r="A95" s="65">
        <v>4</v>
      </c>
      <c r="B95" s="66" t="s">
        <v>639</v>
      </c>
      <c r="C95" s="68"/>
      <c r="D95" s="69">
        <v>1.895</v>
      </c>
      <c r="E95" s="67">
        <v>2.109</v>
      </c>
      <c r="F95" s="67">
        <v>2.729</v>
      </c>
      <c r="G95" s="67"/>
      <c r="H95" s="67"/>
      <c r="I95" s="67"/>
      <c r="J95" s="67"/>
      <c r="K95" s="67"/>
      <c r="L95" s="67"/>
      <c r="M95" s="67"/>
      <c r="N95" s="67"/>
      <c r="O95" s="67"/>
      <c r="P95" s="130">
        <f t="shared" si="15"/>
        <v>6.733</v>
      </c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</row>
    <row r="96" ht="19.5" hidden="1" customHeight="1" spans="1:27">
      <c r="A96" s="65">
        <v>5</v>
      </c>
      <c r="B96" s="66" t="s">
        <v>641</v>
      </c>
      <c r="C96" s="68"/>
      <c r="D96" s="69">
        <v>1.222</v>
      </c>
      <c r="E96" s="67">
        <v>1.241</v>
      </c>
      <c r="F96" s="67">
        <v>1.624</v>
      </c>
      <c r="G96" s="67"/>
      <c r="H96" s="67"/>
      <c r="I96" s="67"/>
      <c r="J96" s="67"/>
      <c r="K96" s="67"/>
      <c r="L96" s="67"/>
      <c r="M96" s="67"/>
      <c r="N96" s="67"/>
      <c r="O96" s="67"/>
      <c r="P96" s="130">
        <f t="shared" si="15"/>
        <v>4.087</v>
      </c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</row>
    <row r="97" ht="19.5" hidden="1" customHeight="1" spans="1:27">
      <c r="A97" s="74" t="s">
        <v>377</v>
      </c>
      <c r="B97" s="35"/>
      <c r="C97" s="82"/>
      <c r="D97" s="133">
        <f t="shared" ref="D97:P97" si="16">SUM(D92:D96)</f>
        <v>7.068</v>
      </c>
      <c r="E97" s="133">
        <f t="shared" si="16"/>
        <v>7.458</v>
      </c>
      <c r="F97" s="133">
        <f t="shared" si="16"/>
        <v>10.083</v>
      </c>
      <c r="G97" s="133">
        <f t="shared" si="16"/>
        <v>0</v>
      </c>
      <c r="H97" s="133">
        <f t="shared" si="16"/>
        <v>0</v>
      </c>
      <c r="I97" s="133">
        <f t="shared" si="16"/>
        <v>0</v>
      </c>
      <c r="J97" s="133">
        <f t="shared" si="16"/>
        <v>0</v>
      </c>
      <c r="K97" s="133">
        <f t="shared" si="16"/>
        <v>0</v>
      </c>
      <c r="L97" s="133">
        <f t="shared" si="16"/>
        <v>0</v>
      </c>
      <c r="M97" s="133">
        <f t="shared" si="16"/>
        <v>0</v>
      </c>
      <c r="N97" s="133">
        <f t="shared" si="16"/>
        <v>0</v>
      </c>
      <c r="O97" s="133">
        <f t="shared" si="16"/>
        <v>0</v>
      </c>
      <c r="P97" s="71">
        <f t="shared" si="16"/>
        <v>24.609</v>
      </c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</row>
    <row r="98" ht="19.5" customHeight="1" spans="1:27">
      <c r="A98" s="65">
        <v>1</v>
      </c>
      <c r="B98" s="66" t="s">
        <v>640</v>
      </c>
      <c r="C98" s="68"/>
      <c r="D98" s="69">
        <v>1.096</v>
      </c>
      <c r="E98" s="67">
        <v>1.093</v>
      </c>
      <c r="F98" s="67">
        <v>1.199</v>
      </c>
      <c r="G98" s="67">
        <v>1.188</v>
      </c>
      <c r="H98" s="67">
        <v>1.313</v>
      </c>
      <c r="I98" s="67">
        <v>1.636</v>
      </c>
      <c r="J98" s="67">
        <v>1.797</v>
      </c>
      <c r="K98" s="67">
        <v>1.59</v>
      </c>
      <c r="L98" s="67">
        <v>1.58</v>
      </c>
      <c r="M98" s="67">
        <v>1.41</v>
      </c>
      <c r="N98" s="67">
        <v>1.287</v>
      </c>
      <c r="O98" s="67">
        <v>1.364</v>
      </c>
      <c r="P98" s="130">
        <f t="shared" ref="P98:P102" si="17">SUM(D98:O98)</f>
        <v>16.553</v>
      </c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</row>
    <row r="99" ht="19.5" customHeight="1" spans="1:27">
      <c r="A99" s="65">
        <v>2</v>
      </c>
      <c r="B99" s="66" t="s">
        <v>648</v>
      </c>
      <c r="C99" s="68"/>
      <c r="D99" s="69">
        <v>0.839</v>
      </c>
      <c r="E99" s="67">
        <v>0.894</v>
      </c>
      <c r="F99" s="67">
        <v>0.866</v>
      </c>
      <c r="G99" s="67">
        <v>0.885</v>
      </c>
      <c r="H99" s="67">
        <v>0.935</v>
      </c>
      <c r="I99" s="67">
        <v>1.215</v>
      </c>
      <c r="J99" s="67">
        <v>1.452</v>
      </c>
      <c r="K99" s="67">
        <v>1.35</v>
      </c>
      <c r="L99" s="67">
        <v>1.27</v>
      </c>
      <c r="M99" s="67">
        <v>1.135</v>
      </c>
      <c r="N99" s="67">
        <v>1.032</v>
      </c>
      <c r="O99" s="67">
        <v>1.05</v>
      </c>
      <c r="P99" s="130">
        <f t="shared" si="17"/>
        <v>12.923</v>
      </c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</row>
    <row r="100" ht="19.5" customHeight="1" spans="1:27">
      <c r="A100" s="65">
        <v>3</v>
      </c>
      <c r="B100" s="66" t="s">
        <v>644</v>
      </c>
      <c r="C100" s="68"/>
      <c r="D100" s="69">
        <v>0.439</v>
      </c>
      <c r="E100" s="67">
        <v>0.445</v>
      </c>
      <c r="F100" s="67">
        <v>0.393</v>
      </c>
      <c r="G100" s="67">
        <v>0.591</v>
      </c>
      <c r="H100" s="67">
        <v>0.449</v>
      </c>
      <c r="I100" s="67">
        <v>0.576</v>
      </c>
      <c r="J100" s="67">
        <v>0.718</v>
      </c>
      <c r="K100" s="67">
        <v>0.7</v>
      </c>
      <c r="L100" s="67">
        <v>0.72</v>
      </c>
      <c r="M100" s="67">
        <v>0.649</v>
      </c>
      <c r="N100" s="67">
        <v>0.47</v>
      </c>
      <c r="O100" s="67">
        <v>0.461</v>
      </c>
      <c r="P100" s="130">
        <f t="shared" si="17"/>
        <v>6.611</v>
      </c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</row>
    <row r="101" ht="19.5" customHeight="1" spans="1:27">
      <c r="A101" s="65">
        <v>4</v>
      </c>
      <c r="B101" s="66" t="s">
        <v>646</v>
      </c>
      <c r="C101" s="68"/>
      <c r="D101" s="69">
        <v>1.433</v>
      </c>
      <c r="E101" s="67">
        <v>1.309</v>
      </c>
      <c r="F101" s="67">
        <v>1.175</v>
      </c>
      <c r="G101" s="67">
        <v>1.063</v>
      </c>
      <c r="H101" s="67">
        <v>1.165</v>
      </c>
      <c r="I101" s="67">
        <v>1.821</v>
      </c>
      <c r="J101" s="67">
        <v>2.623</v>
      </c>
      <c r="K101" s="67">
        <v>2.03</v>
      </c>
      <c r="L101" s="67">
        <v>1.89</v>
      </c>
      <c r="M101" s="67">
        <v>1.647</v>
      </c>
      <c r="N101" s="67">
        <v>1.405</v>
      </c>
      <c r="O101" s="67">
        <v>1.47</v>
      </c>
      <c r="P101" s="130">
        <f t="shared" si="17"/>
        <v>19.031</v>
      </c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</row>
    <row r="102" ht="19.5" customHeight="1" spans="1:27">
      <c r="A102" s="65">
        <v>5</v>
      </c>
      <c r="B102" s="66" t="s">
        <v>642</v>
      </c>
      <c r="C102" s="68"/>
      <c r="D102" s="69">
        <v>1.224</v>
      </c>
      <c r="E102" s="67">
        <v>1.435</v>
      </c>
      <c r="F102" s="67">
        <v>1.994</v>
      </c>
      <c r="G102" s="67">
        <v>2.469</v>
      </c>
      <c r="H102" s="67">
        <v>2.617</v>
      </c>
      <c r="I102" s="67">
        <v>2.826</v>
      </c>
      <c r="J102" s="67">
        <v>2.746</v>
      </c>
      <c r="K102" s="67">
        <v>2.74</v>
      </c>
      <c r="L102" s="67">
        <v>2.56</v>
      </c>
      <c r="M102" s="67">
        <v>2.218</v>
      </c>
      <c r="N102" s="67">
        <v>1.824</v>
      </c>
      <c r="O102" s="67">
        <v>1.855</v>
      </c>
      <c r="P102" s="130">
        <f t="shared" si="17"/>
        <v>26.508</v>
      </c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</row>
    <row r="103" ht="19.5" customHeight="1" spans="1:27">
      <c r="A103" s="74" t="s">
        <v>19</v>
      </c>
      <c r="B103" s="35"/>
      <c r="C103" s="82"/>
      <c r="D103" s="128">
        <f t="shared" ref="D103:P103" si="18">SUM(D98:D102)</f>
        <v>5.031</v>
      </c>
      <c r="E103" s="128">
        <f t="shared" si="18"/>
        <v>5.176</v>
      </c>
      <c r="F103" s="128">
        <f t="shared" si="18"/>
        <v>5.627</v>
      </c>
      <c r="G103" s="128">
        <f t="shared" si="18"/>
        <v>6.196</v>
      </c>
      <c r="H103" s="128">
        <f t="shared" si="18"/>
        <v>6.479</v>
      </c>
      <c r="I103" s="128">
        <f t="shared" si="18"/>
        <v>8.074</v>
      </c>
      <c r="J103" s="128">
        <f t="shared" si="18"/>
        <v>9.336</v>
      </c>
      <c r="K103" s="128">
        <f t="shared" si="18"/>
        <v>8.41</v>
      </c>
      <c r="L103" s="128">
        <f t="shared" si="18"/>
        <v>8.02</v>
      </c>
      <c r="M103" s="128">
        <f t="shared" si="18"/>
        <v>7.059</v>
      </c>
      <c r="N103" s="128">
        <f t="shared" si="18"/>
        <v>6.018</v>
      </c>
      <c r="O103" s="128">
        <f t="shared" si="18"/>
        <v>6.2</v>
      </c>
      <c r="P103" s="134">
        <f t="shared" si="18"/>
        <v>81.626</v>
      </c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</row>
    <row r="104" ht="19.5" hidden="1" customHeight="1" spans="1:27">
      <c r="A104" s="74" t="s">
        <v>6</v>
      </c>
      <c r="B104" s="35"/>
      <c r="C104" s="75"/>
      <c r="D104" s="71">
        <f t="shared" ref="D104:P104" si="19">D97+D103</f>
        <v>12.099</v>
      </c>
      <c r="E104" s="71">
        <f t="shared" si="19"/>
        <v>12.634</v>
      </c>
      <c r="F104" s="71">
        <f t="shared" si="19"/>
        <v>15.71</v>
      </c>
      <c r="G104" s="71">
        <f t="shared" si="19"/>
        <v>6.196</v>
      </c>
      <c r="H104" s="71">
        <f t="shared" si="19"/>
        <v>6.479</v>
      </c>
      <c r="I104" s="71">
        <f t="shared" si="19"/>
        <v>8.074</v>
      </c>
      <c r="J104" s="71">
        <f t="shared" si="19"/>
        <v>9.336</v>
      </c>
      <c r="K104" s="71">
        <f t="shared" si="19"/>
        <v>8.41</v>
      </c>
      <c r="L104" s="71">
        <f t="shared" si="19"/>
        <v>8.02</v>
      </c>
      <c r="M104" s="71">
        <f t="shared" si="19"/>
        <v>7.059</v>
      </c>
      <c r="N104" s="71">
        <f t="shared" si="19"/>
        <v>6.018</v>
      </c>
      <c r="O104" s="71">
        <f t="shared" si="19"/>
        <v>6.2</v>
      </c>
      <c r="P104" s="71">
        <f t="shared" si="19"/>
        <v>106.235</v>
      </c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</row>
    <row r="105" ht="12.75" customHeight="1" spans="1:27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103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</row>
    <row r="106" ht="12.75" customHeight="1" spans="1:27">
      <c r="A106" s="61" t="s">
        <v>976</v>
      </c>
      <c r="P106" s="61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</row>
    <row r="107" ht="8.25" customHeight="1" spans="1:27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103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</row>
    <row r="108" ht="22.5" customHeight="1" spans="1:27">
      <c r="A108" s="63" t="s">
        <v>628</v>
      </c>
      <c r="B108" s="64" t="s">
        <v>212</v>
      </c>
      <c r="C108" s="64"/>
      <c r="D108" s="63" t="s">
        <v>877</v>
      </c>
      <c r="E108" s="63" t="s">
        <v>712</v>
      </c>
      <c r="F108" s="63" t="s">
        <v>713</v>
      </c>
      <c r="G108" s="63" t="s">
        <v>714</v>
      </c>
      <c r="H108" s="63" t="s">
        <v>878</v>
      </c>
      <c r="I108" s="63" t="s">
        <v>716</v>
      </c>
      <c r="J108" s="63" t="s">
        <v>717</v>
      </c>
      <c r="K108" s="63" t="s">
        <v>718</v>
      </c>
      <c r="L108" s="63" t="s">
        <v>719</v>
      </c>
      <c r="M108" s="63" t="s">
        <v>720</v>
      </c>
      <c r="N108" s="63" t="s">
        <v>721</v>
      </c>
      <c r="O108" s="63" t="s">
        <v>722</v>
      </c>
      <c r="P108" s="63" t="s">
        <v>6</v>
      </c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</row>
    <row r="109" ht="6" customHeight="1" spans="1:27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103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</row>
    <row r="110" ht="19.5" hidden="1" customHeight="1" spans="1:27">
      <c r="A110" s="65">
        <v>1</v>
      </c>
      <c r="B110" s="66" t="s">
        <v>647</v>
      </c>
      <c r="C110" s="66"/>
      <c r="D110" s="67">
        <v>1.466</v>
      </c>
      <c r="E110" s="67">
        <v>1.563</v>
      </c>
      <c r="F110" s="67">
        <v>1.912</v>
      </c>
      <c r="G110" s="67"/>
      <c r="H110" s="67"/>
      <c r="I110" s="67"/>
      <c r="J110" s="67"/>
      <c r="K110" s="67"/>
      <c r="L110" s="67"/>
      <c r="M110" s="67"/>
      <c r="N110" s="67"/>
      <c r="O110" s="67"/>
      <c r="P110" s="130">
        <f t="shared" ref="P110:P114" si="20">SUM(D110:O110)</f>
        <v>4.941</v>
      </c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</row>
    <row r="111" ht="19.5" hidden="1" customHeight="1" spans="1:27">
      <c r="A111" s="65">
        <v>2</v>
      </c>
      <c r="B111" s="66" t="s">
        <v>645</v>
      </c>
      <c r="C111" s="68"/>
      <c r="D111" s="69">
        <v>1.145</v>
      </c>
      <c r="E111" s="67">
        <v>1.112</v>
      </c>
      <c r="F111" s="67">
        <v>1.818</v>
      </c>
      <c r="G111" s="67"/>
      <c r="H111" s="67"/>
      <c r="I111" s="67"/>
      <c r="J111" s="67"/>
      <c r="K111" s="67"/>
      <c r="L111" s="67"/>
      <c r="M111" s="67"/>
      <c r="N111" s="67"/>
      <c r="O111" s="67"/>
      <c r="P111" s="130">
        <f t="shared" si="20"/>
        <v>4.075</v>
      </c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</row>
    <row r="112" ht="19.5" hidden="1" customHeight="1" spans="1:27">
      <c r="A112" s="65">
        <v>3</v>
      </c>
      <c r="B112" s="66" t="s">
        <v>643</v>
      </c>
      <c r="C112" s="68"/>
      <c r="D112" s="69">
        <v>1.34</v>
      </c>
      <c r="E112" s="67">
        <v>1.433</v>
      </c>
      <c r="F112" s="67">
        <v>2</v>
      </c>
      <c r="G112" s="67"/>
      <c r="H112" s="67"/>
      <c r="I112" s="67"/>
      <c r="J112" s="67"/>
      <c r="K112" s="67"/>
      <c r="L112" s="67"/>
      <c r="M112" s="67"/>
      <c r="N112" s="67"/>
      <c r="O112" s="67"/>
      <c r="P112" s="130">
        <f t="shared" si="20"/>
        <v>4.773</v>
      </c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</row>
    <row r="113" ht="19.5" hidden="1" customHeight="1" spans="1:27">
      <c r="A113" s="65">
        <v>4</v>
      </c>
      <c r="B113" s="66" t="s">
        <v>639</v>
      </c>
      <c r="C113" s="68"/>
      <c r="D113" s="69">
        <v>1.895</v>
      </c>
      <c r="E113" s="67">
        <v>2.109</v>
      </c>
      <c r="F113" s="67">
        <v>2.729</v>
      </c>
      <c r="G113" s="67"/>
      <c r="H113" s="67"/>
      <c r="I113" s="67"/>
      <c r="J113" s="67"/>
      <c r="K113" s="67"/>
      <c r="L113" s="67"/>
      <c r="M113" s="67"/>
      <c r="N113" s="67"/>
      <c r="O113" s="67"/>
      <c r="P113" s="130">
        <f t="shared" si="20"/>
        <v>6.733</v>
      </c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</row>
    <row r="114" ht="19.5" hidden="1" customHeight="1" spans="1:27">
      <c r="A114" s="65">
        <v>5</v>
      </c>
      <c r="B114" s="66" t="s">
        <v>641</v>
      </c>
      <c r="C114" s="68"/>
      <c r="D114" s="69">
        <v>1.222</v>
      </c>
      <c r="E114" s="67">
        <v>1.241</v>
      </c>
      <c r="F114" s="67">
        <v>1.624</v>
      </c>
      <c r="G114" s="67"/>
      <c r="H114" s="67"/>
      <c r="I114" s="67"/>
      <c r="J114" s="67"/>
      <c r="K114" s="67"/>
      <c r="L114" s="67"/>
      <c r="M114" s="67"/>
      <c r="N114" s="67"/>
      <c r="O114" s="67"/>
      <c r="P114" s="130">
        <f t="shared" si="20"/>
        <v>4.087</v>
      </c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</row>
    <row r="115" ht="19.5" hidden="1" customHeight="1" spans="1:27">
      <c r="A115" s="74" t="s">
        <v>377</v>
      </c>
      <c r="B115" s="35"/>
      <c r="C115" s="82"/>
      <c r="D115" s="133">
        <f t="shared" ref="D115:P115" si="21">SUM(D110:D114)</f>
        <v>7.068</v>
      </c>
      <c r="E115" s="133">
        <f t="shared" si="21"/>
        <v>7.458</v>
      </c>
      <c r="F115" s="133">
        <f t="shared" si="21"/>
        <v>10.083</v>
      </c>
      <c r="G115" s="133">
        <f t="shared" si="21"/>
        <v>0</v>
      </c>
      <c r="H115" s="133">
        <f t="shared" si="21"/>
        <v>0</v>
      </c>
      <c r="I115" s="133">
        <f t="shared" si="21"/>
        <v>0</v>
      </c>
      <c r="J115" s="133">
        <f t="shared" si="21"/>
        <v>0</v>
      </c>
      <c r="K115" s="133">
        <f t="shared" si="21"/>
        <v>0</v>
      </c>
      <c r="L115" s="133">
        <f t="shared" si="21"/>
        <v>0</v>
      </c>
      <c r="M115" s="133">
        <f t="shared" si="21"/>
        <v>0</v>
      </c>
      <c r="N115" s="133">
        <f t="shared" si="21"/>
        <v>0</v>
      </c>
      <c r="O115" s="133">
        <f t="shared" si="21"/>
        <v>0</v>
      </c>
      <c r="P115" s="71">
        <f t="shared" si="21"/>
        <v>24.609</v>
      </c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</row>
    <row r="116" ht="19.5" customHeight="1" spans="1:27">
      <c r="A116" s="65">
        <v>1</v>
      </c>
      <c r="B116" s="66" t="s">
        <v>640</v>
      </c>
      <c r="C116" s="66"/>
      <c r="D116" s="67">
        <v>1.304</v>
      </c>
      <c r="E116" s="67">
        <v>1.21</v>
      </c>
      <c r="F116" s="67">
        <v>1.314</v>
      </c>
      <c r="G116" s="67">
        <v>1.642</v>
      </c>
      <c r="H116" s="67">
        <v>1.708</v>
      </c>
      <c r="I116" s="67">
        <v>1.901</v>
      </c>
      <c r="J116" s="67">
        <v>1.813</v>
      </c>
      <c r="K116" s="67">
        <v>1.78</v>
      </c>
      <c r="L116" s="67">
        <v>1.858</v>
      </c>
      <c r="M116" s="67">
        <v>1.594</v>
      </c>
      <c r="N116" s="67">
        <v>1.47704514</v>
      </c>
      <c r="O116" s="67">
        <v>1.428</v>
      </c>
      <c r="P116" s="130">
        <f t="shared" ref="P116:P120" si="22">SUM(D116:O116)</f>
        <v>19.02904514</v>
      </c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</row>
    <row r="117" ht="19.5" customHeight="1" spans="1:27">
      <c r="A117" s="65">
        <v>2</v>
      </c>
      <c r="B117" s="66" t="s">
        <v>648</v>
      </c>
      <c r="C117" s="68"/>
      <c r="D117" s="69">
        <v>0.955</v>
      </c>
      <c r="E117" s="67">
        <v>0.898</v>
      </c>
      <c r="F117" s="67">
        <v>1.081</v>
      </c>
      <c r="G117" s="67">
        <v>1.345</v>
      </c>
      <c r="H117" s="67">
        <v>1.453</v>
      </c>
      <c r="I117" s="67">
        <v>1.497</v>
      </c>
      <c r="J117" s="67">
        <v>1.479</v>
      </c>
      <c r="K117" s="67">
        <v>1.489</v>
      </c>
      <c r="L117" s="67">
        <v>1.453</v>
      </c>
      <c r="M117" s="67">
        <v>1.296</v>
      </c>
      <c r="N117" s="67">
        <v>1.18996422</v>
      </c>
      <c r="O117" s="67">
        <v>1.061</v>
      </c>
      <c r="P117" s="130">
        <f t="shared" si="22"/>
        <v>15.19696422</v>
      </c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</row>
    <row r="118" ht="19.5" customHeight="1" spans="1:27">
      <c r="A118" s="65">
        <v>3</v>
      </c>
      <c r="B118" s="66" t="s">
        <v>644</v>
      </c>
      <c r="C118" s="68"/>
      <c r="D118" s="69">
        <v>0.453</v>
      </c>
      <c r="E118" s="67">
        <v>0.514</v>
      </c>
      <c r="F118" s="67">
        <v>0.59</v>
      </c>
      <c r="G118" s="67">
        <v>0.621</v>
      </c>
      <c r="H118" s="67">
        <v>0.667</v>
      </c>
      <c r="I118" s="67">
        <v>0.734</v>
      </c>
      <c r="J118" s="67">
        <v>0.72</v>
      </c>
      <c r="K118" s="67">
        <v>0.71</v>
      </c>
      <c r="L118" s="67">
        <v>0.721</v>
      </c>
      <c r="M118" s="67">
        <v>0.646</v>
      </c>
      <c r="N118" s="67">
        <v>0.56486056</v>
      </c>
      <c r="O118" s="67">
        <v>0.62</v>
      </c>
      <c r="P118" s="130">
        <f t="shared" si="22"/>
        <v>7.56086056</v>
      </c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</row>
    <row r="119" ht="19.5" customHeight="1" spans="1:27">
      <c r="A119" s="65">
        <v>4</v>
      </c>
      <c r="B119" s="66" t="s">
        <v>646</v>
      </c>
      <c r="C119" s="68"/>
      <c r="D119" s="69">
        <v>1.296</v>
      </c>
      <c r="E119" s="67">
        <v>1.389</v>
      </c>
      <c r="F119" s="67">
        <v>1.591</v>
      </c>
      <c r="G119" s="67">
        <v>1.688</v>
      </c>
      <c r="H119" s="67">
        <v>1.766</v>
      </c>
      <c r="I119" s="67">
        <v>1.882</v>
      </c>
      <c r="J119" s="67">
        <v>1.85</v>
      </c>
      <c r="K119" s="67">
        <v>1.97</v>
      </c>
      <c r="L119" s="67">
        <v>1.89</v>
      </c>
      <c r="M119" s="67">
        <v>1.76</v>
      </c>
      <c r="N119" s="67">
        <v>1.63757308</v>
      </c>
      <c r="O119" s="67">
        <v>1.49</v>
      </c>
      <c r="P119" s="130">
        <f t="shared" si="22"/>
        <v>20.20957308</v>
      </c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</row>
    <row r="120" ht="19.5" customHeight="1" spans="1:27">
      <c r="A120" s="65">
        <v>5</v>
      </c>
      <c r="B120" s="66" t="s">
        <v>642</v>
      </c>
      <c r="C120" s="68"/>
      <c r="D120" s="69">
        <v>1.665</v>
      </c>
      <c r="E120" s="67">
        <v>1.848</v>
      </c>
      <c r="F120" s="67">
        <v>2.266</v>
      </c>
      <c r="G120" s="67">
        <v>2.661</v>
      </c>
      <c r="H120" s="67">
        <v>2.906</v>
      </c>
      <c r="I120" s="67">
        <v>3.018</v>
      </c>
      <c r="J120" s="67">
        <v>2.954</v>
      </c>
      <c r="K120" s="67">
        <v>2.75</v>
      </c>
      <c r="L120" s="67">
        <v>2.736</v>
      </c>
      <c r="M120" s="67">
        <v>2.475</v>
      </c>
      <c r="N120" s="67">
        <v>2.15107014</v>
      </c>
      <c r="O120" s="67">
        <v>1.994</v>
      </c>
      <c r="P120" s="130">
        <f t="shared" si="22"/>
        <v>29.42407014</v>
      </c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</row>
    <row r="121" ht="19.5" customHeight="1" spans="1:27">
      <c r="A121" s="74" t="s">
        <v>19</v>
      </c>
      <c r="B121" s="35"/>
      <c r="C121" s="82"/>
      <c r="D121" s="128">
        <f t="shared" ref="D121:P121" si="23">SUM(D116:D120)</f>
        <v>5.673</v>
      </c>
      <c r="E121" s="128">
        <f t="shared" si="23"/>
        <v>5.859</v>
      </c>
      <c r="F121" s="128">
        <f t="shared" si="23"/>
        <v>6.842</v>
      </c>
      <c r="G121" s="128">
        <f t="shared" si="23"/>
        <v>7.957</v>
      </c>
      <c r="H121" s="128">
        <f t="shared" si="23"/>
        <v>8.5</v>
      </c>
      <c r="I121" s="128">
        <f t="shared" si="23"/>
        <v>9.032</v>
      </c>
      <c r="J121" s="128">
        <f t="shared" si="23"/>
        <v>8.816</v>
      </c>
      <c r="K121" s="128">
        <f t="shared" si="23"/>
        <v>8.699</v>
      </c>
      <c r="L121" s="128">
        <f t="shared" si="23"/>
        <v>8.658</v>
      </c>
      <c r="M121" s="128">
        <f t="shared" si="23"/>
        <v>7.771</v>
      </c>
      <c r="N121" s="128">
        <f t="shared" si="23"/>
        <v>7.02051314</v>
      </c>
      <c r="O121" s="128">
        <f t="shared" si="23"/>
        <v>6.593</v>
      </c>
      <c r="P121" s="134">
        <f t="shared" si="23"/>
        <v>91.42051314</v>
      </c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</row>
    <row r="122" ht="12.75" customHeight="1" spans="1:27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103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</row>
    <row r="123" ht="12.75" customHeight="1" spans="1:27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103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</row>
    <row r="124" ht="12.75" customHeight="1" spans="1:27">
      <c r="A124" s="61" t="s">
        <v>977</v>
      </c>
      <c r="P124" s="61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</row>
    <row r="125" ht="8.25" customHeight="1" spans="1:27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103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</row>
    <row r="126" ht="35.25" customHeight="1" spans="1:27">
      <c r="A126" s="63" t="s">
        <v>628</v>
      </c>
      <c r="B126" s="64" t="s">
        <v>212</v>
      </c>
      <c r="C126" s="94" t="s">
        <v>978</v>
      </c>
      <c r="D126" s="63" t="s">
        <v>840</v>
      </c>
      <c r="E126" s="63" t="s">
        <v>841</v>
      </c>
      <c r="F126" s="63" t="s">
        <v>842</v>
      </c>
      <c r="G126" s="63" t="s">
        <v>843</v>
      </c>
      <c r="H126" s="63" t="s">
        <v>948</v>
      </c>
      <c r="I126" s="63" t="s">
        <v>845</v>
      </c>
      <c r="J126" s="63" t="s">
        <v>846</v>
      </c>
      <c r="K126" s="63" t="s">
        <v>847</v>
      </c>
      <c r="L126" s="63" t="s">
        <v>848</v>
      </c>
      <c r="M126" s="63" t="s">
        <v>849</v>
      </c>
      <c r="N126" s="63" t="s">
        <v>850</v>
      </c>
      <c r="O126" s="63" t="s">
        <v>949</v>
      </c>
      <c r="P126" s="63" t="s">
        <v>6</v>
      </c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</row>
    <row r="127" ht="6" customHeight="1" spans="1:27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103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</row>
    <row r="128" ht="19.5" hidden="1" customHeight="1" spans="1:27">
      <c r="A128" s="65">
        <v>1</v>
      </c>
      <c r="B128" s="66" t="s">
        <v>647</v>
      </c>
      <c r="C128" s="66"/>
      <c r="D128" s="67">
        <v>1.466</v>
      </c>
      <c r="E128" s="67">
        <v>1.563</v>
      </c>
      <c r="F128" s="67">
        <v>1.912</v>
      </c>
      <c r="G128" s="67"/>
      <c r="H128" s="67"/>
      <c r="I128" s="67"/>
      <c r="J128" s="67"/>
      <c r="K128" s="67"/>
      <c r="L128" s="67"/>
      <c r="M128" s="67"/>
      <c r="N128" s="67"/>
      <c r="O128" s="67"/>
      <c r="P128" s="130">
        <f t="shared" ref="P128:P132" si="24">SUM(D128:O128)</f>
        <v>4.941</v>
      </c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</row>
    <row r="129" ht="19.5" hidden="1" customHeight="1" spans="1:27">
      <c r="A129" s="65">
        <v>2</v>
      </c>
      <c r="B129" s="66" t="s">
        <v>645</v>
      </c>
      <c r="C129" s="68"/>
      <c r="D129" s="69">
        <v>1.145</v>
      </c>
      <c r="E129" s="67">
        <v>1.112</v>
      </c>
      <c r="F129" s="67">
        <v>1.818</v>
      </c>
      <c r="G129" s="67"/>
      <c r="H129" s="67"/>
      <c r="I129" s="67"/>
      <c r="J129" s="67"/>
      <c r="K129" s="67"/>
      <c r="L129" s="67"/>
      <c r="M129" s="67"/>
      <c r="N129" s="67"/>
      <c r="O129" s="67"/>
      <c r="P129" s="130">
        <f t="shared" si="24"/>
        <v>4.075</v>
      </c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</row>
    <row r="130" ht="19.5" hidden="1" customHeight="1" spans="1:27">
      <c r="A130" s="65">
        <v>3</v>
      </c>
      <c r="B130" s="66" t="s">
        <v>643</v>
      </c>
      <c r="C130" s="68"/>
      <c r="D130" s="69">
        <v>1.34</v>
      </c>
      <c r="E130" s="67">
        <v>1.433</v>
      </c>
      <c r="F130" s="67">
        <v>2</v>
      </c>
      <c r="G130" s="67"/>
      <c r="H130" s="67"/>
      <c r="I130" s="67"/>
      <c r="J130" s="67"/>
      <c r="K130" s="67"/>
      <c r="L130" s="67"/>
      <c r="M130" s="67"/>
      <c r="N130" s="67"/>
      <c r="O130" s="67"/>
      <c r="P130" s="130">
        <f t="shared" si="24"/>
        <v>4.773</v>
      </c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</row>
    <row r="131" ht="19.5" hidden="1" customHeight="1" spans="1:27">
      <c r="A131" s="65">
        <v>4</v>
      </c>
      <c r="B131" s="66" t="s">
        <v>639</v>
      </c>
      <c r="C131" s="68"/>
      <c r="D131" s="69">
        <v>1.895</v>
      </c>
      <c r="E131" s="67">
        <v>2.109</v>
      </c>
      <c r="F131" s="67">
        <v>2.729</v>
      </c>
      <c r="G131" s="67"/>
      <c r="H131" s="67"/>
      <c r="I131" s="67"/>
      <c r="J131" s="67"/>
      <c r="K131" s="67"/>
      <c r="L131" s="67"/>
      <c r="M131" s="67"/>
      <c r="N131" s="67"/>
      <c r="O131" s="67"/>
      <c r="P131" s="130">
        <f t="shared" si="24"/>
        <v>6.733</v>
      </c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</row>
    <row r="132" ht="19.5" hidden="1" customHeight="1" spans="1:27">
      <c r="A132" s="65">
        <v>5</v>
      </c>
      <c r="B132" s="66" t="s">
        <v>641</v>
      </c>
      <c r="C132" s="68"/>
      <c r="D132" s="69">
        <v>1.222</v>
      </c>
      <c r="E132" s="67">
        <v>1.241</v>
      </c>
      <c r="F132" s="67">
        <v>1.624</v>
      </c>
      <c r="G132" s="67"/>
      <c r="H132" s="67"/>
      <c r="I132" s="67"/>
      <c r="J132" s="67"/>
      <c r="K132" s="67"/>
      <c r="L132" s="67"/>
      <c r="M132" s="67"/>
      <c r="N132" s="67"/>
      <c r="O132" s="67"/>
      <c r="P132" s="130">
        <f t="shared" si="24"/>
        <v>4.087</v>
      </c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</row>
    <row r="133" ht="19.5" hidden="1" customHeight="1" spans="1:27">
      <c r="A133" s="74" t="s">
        <v>377</v>
      </c>
      <c r="B133" s="35"/>
      <c r="C133" s="82"/>
      <c r="D133" s="133">
        <f t="shared" ref="D133:P133" si="25">SUM(D128:D132)</f>
        <v>7.068</v>
      </c>
      <c r="E133" s="133">
        <f t="shared" si="25"/>
        <v>7.458</v>
      </c>
      <c r="F133" s="133">
        <f t="shared" si="25"/>
        <v>10.083</v>
      </c>
      <c r="G133" s="133">
        <f t="shared" si="25"/>
        <v>0</v>
      </c>
      <c r="H133" s="133">
        <f t="shared" si="25"/>
        <v>0</v>
      </c>
      <c r="I133" s="133">
        <f t="shared" si="25"/>
        <v>0</v>
      </c>
      <c r="J133" s="133">
        <f t="shared" si="25"/>
        <v>0</v>
      </c>
      <c r="K133" s="133">
        <f t="shared" si="25"/>
        <v>0</v>
      </c>
      <c r="L133" s="133">
        <f t="shared" si="25"/>
        <v>0</v>
      </c>
      <c r="M133" s="133">
        <f t="shared" si="25"/>
        <v>0</v>
      </c>
      <c r="N133" s="133">
        <f t="shared" si="25"/>
        <v>0</v>
      </c>
      <c r="O133" s="133">
        <f t="shared" si="25"/>
        <v>0</v>
      </c>
      <c r="P133" s="71">
        <f t="shared" si="25"/>
        <v>24.609</v>
      </c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</row>
    <row r="134" ht="19.5" customHeight="1" spans="1:27">
      <c r="A134" s="65">
        <v>1</v>
      </c>
      <c r="B134" s="66" t="s">
        <v>640</v>
      </c>
      <c r="C134" s="67">
        <v>2.48641666666667</v>
      </c>
      <c r="D134" s="67">
        <v>1.314</v>
      </c>
      <c r="E134" s="67">
        <v>1.67290007</v>
      </c>
      <c r="F134" s="67">
        <v>1.97065289</v>
      </c>
      <c r="G134" s="135">
        <v>1.862</v>
      </c>
      <c r="H134" s="135">
        <v>1.929</v>
      </c>
      <c r="I134" s="67">
        <v>2.034</v>
      </c>
      <c r="J134" s="67">
        <v>2.036</v>
      </c>
      <c r="K134" s="67">
        <v>1.96542234</v>
      </c>
      <c r="L134" s="67">
        <v>1.979</v>
      </c>
      <c r="M134" s="67">
        <v>1.764</v>
      </c>
      <c r="N134" s="67">
        <v>1.58</v>
      </c>
      <c r="O134" s="67">
        <v>1.569</v>
      </c>
      <c r="P134" s="130">
        <f t="shared" ref="P134:P138" si="26">SUM(D134:O134)</f>
        <v>21.6759753</v>
      </c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</row>
    <row r="135" ht="19.5" customHeight="1" spans="1:27">
      <c r="A135" s="65">
        <v>2</v>
      </c>
      <c r="B135" s="66" t="s">
        <v>648</v>
      </c>
      <c r="C135" s="69">
        <v>1.78491666666667</v>
      </c>
      <c r="D135" s="69">
        <v>0.972</v>
      </c>
      <c r="E135" s="67">
        <v>1.14177974</v>
      </c>
      <c r="F135" s="67">
        <v>1.31347938</v>
      </c>
      <c r="G135" s="136">
        <v>1.49966</v>
      </c>
      <c r="H135" s="136">
        <v>1.585</v>
      </c>
      <c r="I135" s="67">
        <v>1.647</v>
      </c>
      <c r="J135" s="67">
        <v>1.657</v>
      </c>
      <c r="K135" s="67">
        <v>1.62581754</v>
      </c>
      <c r="L135" s="67">
        <v>1.593</v>
      </c>
      <c r="M135" s="67">
        <v>1.372</v>
      </c>
      <c r="N135" s="67">
        <v>1.207</v>
      </c>
      <c r="O135" s="67">
        <v>1.123</v>
      </c>
      <c r="P135" s="130">
        <f t="shared" si="26"/>
        <v>16.73673666</v>
      </c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</row>
    <row r="136" ht="19.5" customHeight="1" spans="1:27">
      <c r="A136" s="65">
        <v>3</v>
      </c>
      <c r="B136" s="66" t="s">
        <v>644</v>
      </c>
      <c r="C136" s="69">
        <v>1.24066666666667</v>
      </c>
      <c r="D136" s="69">
        <v>0.514</v>
      </c>
      <c r="E136" s="67">
        <v>0.59787357</v>
      </c>
      <c r="F136" s="67">
        <v>1.0188868</v>
      </c>
      <c r="G136" s="136">
        <v>0.78389</v>
      </c>
      <c r="H136" s="136">
        <v>0.79</v>
      </c>
      <c r="I136" s="67">
        <v>0.853</v>
      </c>
      <c r="J136" s="67">
        <v>0.817</v>
      </c>
      <c r="K136" s="67">
        <v>0.80403195</v>
      </c>
      <c r="L136" s="67">
        <v>0.79</v>
      </c>
      <c r="M136" s="67">
        <v>0.724</v>
      </c>
      <c r="N136" s="67">
        <v>0.596</v>
      </c>
      <c r="O136" s="67">
        <v>0.572</v>
      </c>
      <c r="P136" s="130">
        <f t="shared" si="26"/>
        <v>8.86068232</v>
      </c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</row>
    <row r="137" ht="19.5" customHeight="1" spans="1:27">
      <c r="A137" s="65">
        <v>4</v>
      </c>
      <c r="B137" s="66" t="s">
        <v>646</v>
      </c>
      <c r="C137" s="69">
        <v>2.84125</v>
      </c>
      <c r="D137" s="69">
        <v>1.568</v>
      </c>
      <c r="E137" s="67">
        <v>1.79508686</v>
      </c>
      <c r="F137" s="67">
        <v>1.85431783</v>
      </c>
      <c r="G137" s="136">
        <v>1.957</v>
      </c>
      <c r="H137" s="136">
        <v>2.135</v>
      </c>
      <c r="I137" s="67">
        <v>2.178</v>
      </c>
      <c r="J137" s="67">
        <v>2.054</v>
      </c>
      <c r="K137" s="67">
        <v>2.1139413</v>
      </c>
      <c r="L137" s="67">
        <v>2.064</v>
      </c>
      <c r="M137" s="67">
        <v>1.991</v>
      </c>
      <c r="N137" s="67">
        <v>1.671</v>
      </c>
      <c r="O137" s="67">
        <v>1.626</v>
      </c>
      <c r="P137" s="130">
        <f t="shared" si="26"/>
        <v>23.00734599</v>
      </c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</row>
    <row r="138" ht="19.5" customHeight="1" spans="1:27">
      <c r="A138" s="65">
        <v>5</v>
      </c>
      <c r="B138" s="66" t="s">
        <v>642</v>
      </c>
      <c r="C138" s="69">
        <v>4.07841666666667</v>
      </c>
      <c r="D138" s="69">
        <v>1.867</v>
      </c>
      <c r="E138" s="67">
        <v>2.23386795</v>
      </c>
      <c r="F138" s="67">
        <v>2.62286182</v>
      </c>
      <c r="G138" s="136">
        <v>2.95009</v>
      </c>
      <c r="H138" s="136">
        <v>3.132</v>
      </c>
      <c r="I138" s="67">
        <v>3.14</v>
      </c>
      <c r="J138" s="67">
        <v>2.95</v>
      </c>
      <c r="K138" s="67">
        <v>3.0201042</v>
      </c>
      <c r="L138" s="67">
        <v>2.991</v>
      </c>
      <c r="M138" s="67">
        <v>2.776</v>
      </c>
      <c r="N138" s="67">
        <v>2.195</v>
      </c>
      <c r="O138" s="67">
        <v>2.077</v>
      </c>
      <c r="P138" s="130">
        <f t="shared" si="26"/>
        <v>31.95492397</v>
      </c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</row>
    <row r="139" ht="19.5" customHeight="1" spans="1:27">
      <c r="A139" s="74" t="s">
        <v>19</v>
      </c>
      <c r="B139" s="35"/>
      <c r="C139" s="128">
        <f t="shared" ref="C139:P139" si="27">SUM(C134:C138)</f>
        <v>12.4316666666667</v>
      </c>
      <c r="D139" s="128">
        <f t="shared" si="27"/>
        <v>6.235</v>
      </c>
      <c r="E139" s="128">
        <f t="shared" si="27"/>
        <v>7.44150819</v>
      </c>
      <c r="F139" s="128">
        <f t="shared" si="27"/>
        <v>8.78019872</v>
      </c>
      <c r="G139" s="128">
        <f t="shared" si="27"/>
        <v>9.05264</v>
      </c>
      <c r="H139" s="128">
        <f t="shared" si="27"/>
        <v>9.571</v>
      </c>
      <c r="I139" s="128">
        <f t="shared" si="27"/>
        <v>9.852</v>
      </c>
      <c r="J139" s="128">
        <f t="shared" si="27"/>
        <v>9.514</v>
      </c>
      <c r="K139" s="128">
        <f t="shared" si="27"/>
        <v>9.52931733</v>
      </c>
      <c r="L139" s="128">
        <f t="shared" si="27"/>
        <v>9.417</v>
      </c>
      <c r="M139" s="128">
        <f t="shared" si="27"/>
        <v>8.627</v>
      </c>
      <c r="N139" s="128">
        <f t="shared" si="27"/>
        <v>7.249</v>
      </c>
      <c r="O139" s="128">
        <f t="shared" si="27"/>
        <v>6.967</v>
      </c>
      <c r="P139" s="134">
        <f t="shared" si="27"/>
        <v>102.23566424</v>
      </c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</row>
    <row r="140" ht="19.5" customHeight="1" spans="1:27">
      <c r="A140" s="77"/>
      <c r="B140" s="77"/>
      <c r="C140" s="137"/>
      <c r="D140" s="137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</row>
    <row r="141" ht="19.5" customHeight="1" spans="1:27">
      <c r="A141" s="61" t="s">
        <v>979</v>
      </c>
      <c r="P141" s="61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</row>
    <row r="142" ht="19.5" customHeight="1" spans="1:27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103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</row>
    <row r="143" ht="39.75" customHeight="1" spans="1:27">
      <c r="A143" s="63" t="s">
        <v>628</v>
      </c>
      <c r="B143" s="64" t="s">
        <v>212</v>
      </c>
      <c r="C143" s="94" t="s">
        <v>978</v>
      </c>
      <c r="D143" s="63" t="s">
        <v>855</v>
      </c>
      <c r="E143" s="63" t="s">
        <v>736</v>
      </c>
      <c r="F143" s="63" t="s">
        <v>737</v>
      </c>
      <c r="G143" s="63" t="s">
        <v>738</v>
      </c>
      <c r="H143" s="63" t="s">
        <v>951</v>
      </c>
      <c r="I143" s="63" t="s">
        <v>856</v>
      </c>
      <c r="J143" s="63" t="s">
        <v>741</v>
      </c>
      <c r="K143" s="63" t="s">
        <v>742</v>
      </c>
      <c r="L143" s="63" t="s">
        <v>743</v>
      </c>
      <c r="M143" s="63" t="s">
        <v>744</v>
      </c>
      <c r="N143" s="63" t="s">
        <v>745</v>
      </c>
      <c r="O143" s="63" t="s">
        <v>746</v>
      </c>
      <c r="P143" s="63" t="s">
        <v>6</v>
      </c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</row>
    <row r="144" ht="4.5" customHeight="1" spans="1:27">
      <c r="A144" s="77"/>
      <c r="B144" s="77"/>
      <c r="C144" s="137"/>
      <c r="D144" s="137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</row>
    <row r="145" ht="19.5" customHeight="1" spans="1:27">
      <c r="A145" s="65">
        <v>1</v>
      </c>
      <c r="B145" s="66" t="s">
        <v>640</v>
      </c>
      <c r="C145" s="67">
        <v>2.48641666666667</v>
      </c>
      <c r="D145" s="67">
        <v>1.461</v>
      </c>
      <c r="E145" s="67">
        <v>1.55</v>
      </c>
      <c r="F145" s="67">
        <v>1.67914574</v>
      </c>
      <c r="G145" s="135">
        <v>1.944</v>
      </c>
      <c r="H145" s="135">
        <v>2.272</v>
      </c>
      <c r="I145" s="67">
        <v>2.289</v>
      </c>
      <c r="J145" s="67">
        <v>2.433</v>
      </c>
      <c r="K145" s="67">
        <v>2.45007391</v>
      </c>
      <c r="L145" s="67">
        <v>2.32226076</v>
      </c>
      <c r="M145" s="67">
        <v>2.029</v>
      </c>
      <c r="N145" s="67">
        <v>1.66946314</v>
      </c>
      <c r="O145" s="67">
        <v>1.714</v>
      </c>
      <c r="P145" s="130">
        <f t="shared" ref="P145:P149" si="28">SUM(D145:O145)</f>
        <v>23.81294355</v>
      </c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</row>
    <row r="146" ht="19.5" customHeight="1" spans="1:27">
      <c r="A146" s="65">
        <v>2</v>
      </c>
      <c r="B146" s="66" t="s">
        <v>648</v>
      </c>
      <c r="C146" s="69">
        <v>1.78491666666667</v>
      </c>
      <c r="D146" s="69">
        <v>1.063</v>
      </c>
      <c r="E146" s="67">
        <v>1.148</v>
      </c>
      <c r="F146" s="67">
        <v>1.29019158</v>
      </c>
      <c r="G146" s="136">
        <v>1.485</v>
      </c>
      <c r="H146" s="136">
        <v>1.628</v>
      </c>
      <c r="I146" s="67">
        <v>1.662</v>
      </c>
      <c r="J146" s="67">
        <v>1.796</v>
      </c>
      <c r="K146" s="67">
        <v>1.75895036</v>
      </c>
      <c r="L146" s="67">
        <v>1.70098161</v>
      </c>
      <c r="M146" s="67">
        <v>1.478</v>
      </c>
      <c r="N146" s="67">
        <v>1.26023279</v>
      </c>
      <c r="O146" s="67">
        <v>1.145</v>
      </c>
      <c r="P146" s="130">
        <f t="shared" si="28"/>
        <v>17.41535634</v>
      </c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</row>
    <row r="147" ht="19.5" customHeight="1" spans="1:27">
      <c r="A147" s="65">
        <v>3</v>
      </c>
      <c r="B147" s="66" t="s">
        <v>644</v>
      </c>
      <c r="C147" s="69">
        <v>1.24066666666667</v>
      </c>
      <c r="D147" s="69">
        <v>0.558</v>
      </c>
      <c r="E147" s="67">
        <v>0.575</v>
      </c>
      <c r="F147" s="67">
        <v>0.70958443</v>
      </c>
      <c r="G147" s="136">
        <v>0.761</v>
      </c>
      <c r="H147" s="136">
        <v>0.833</v>
      </c>
      <c r="I147" s="67">
        <v>0.858</v>
      </c>
      <c r="J147" s="67">
        <v>0.992</v>
      </c>
      <c r="K147" s="67">
        <v>0.973</v>
      </c>
      <c r="L147" s="67">
        <v>0.95616385</v>
      </c>
      <c r="M147" s="67">
        <v>0.851</v>
      </c>
      <c r="N147" s="67">
        <v>0.6335879</v>
      </c>
      <c r="O147" s="67">
        <v>0.694</v>
      </c>
      <c r="P147" s="130">
        <f t="shared" si="28"/>
        <v>9.39433618</v>
      </c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</row>
    <row r="148" ht="19.5" customHeight="1" spans="1:27">
      <c r="A148" s="65">
        <v>4</v>
      </c>
      <c r="B148" s="66" t="s">
        <v>646</v>
      </c>
      <c r="C148" s="69">
        <v>2.84125</v>
      </c>
      <c r="D148" s="69">
        <v>1.606</v>
      </c>
      <c r="E148" s="67">
        <v>1.841</v>
      </c>
      <c r="F148" s="67">
        <v>1.74767373</v>
      </c>
      <c r="G148" s="136">
        <v>1.913</v>
      </c>
      <c r="H148" s="136">
        <v>2.15</v>
      </c>
      <c r="I148" s="67">
        <v>2.209</v>
      </c>
      <c r="J148" s="67">
        <v>2.292</v>
      </c>
      <c r="K148" s="67">
        <v>2.43559143</v>
      </c>
      <c r="L148" s="67">
        <v>2.27070953</v>
      </c>
      <c r="M148" s="67">
        <v>2.098</v>
      </c>
      <c r="N148" s="140">
        <v>1.79372742</v>
      </c>
      <c r="O148" s="67">
        <v>3.161</v>
      </c>
      <c r="P148" s="130">
        <f t="shared" si="28"/>
        <v>25.51770211</v>
      </c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</row>
    <row r="149" ht="19.5" customHeight="1" spans="1:27">
      <c r="A149" s="65">
        <v>5</v>
      </c>
      <c r="B149" s="66" t="s">
        <v>642</v>
      </c>
      <c r="C149" s="69">
        <v>4.07841666666667</v>
      </c>
      <c r="D149" s="69">
        <v>1.877</v>
      </c>
      <c r="E149" s="67">
        <v>2.087</v>
      </c>
      <c r="F149" s="67">
        <v>2.53826855</v>
      </c>
      <c r="G149" s="136">
        <v>2.983</v>
      </c>
      <c r="H149" s="136">
        <v>3.353</v>
      </c>
      <c r="I149" s="67">
        <v>3.309</v>
      </c>
      <c r="J149" s="67">
        <v>3.36</v>
      </c>
      <c r="K149" s="67">
        <v>3.352</v>
      </c>
      <c r="L149" s="67">
        <v>3.22052287</v>
      </c>
      <c r="M149" s="67">
        <v>2.846</v>
      </c>
      <c r="N149" s="67">
        <v>2.21723719</v>
      </c>
      <c r="O149" s="67">
        <v>2.22</v>
      </c>
      <c r="P149" s="130">
        <f t="shared" si="28"/>
        <v>33.36302861</v>
      </c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</row>
    <row r="150" ht="19.5" customHeight="1" spans="1:27">
      <c r="A150" s="74" t="s">
        <v>19</v>
      </c>
      <c r="B150" s="35"/>
      <c r="C150" s="128">
        <f t="shared" ref="C150:P150" si="29">SUM(C145:C149)</f>
        <v>12.4316666666667</v>
      </c>
      <c r="D150" s="128">
        <f t="shared" si="29"/>
        <v>6.565</v>
      </c>
      <c r="E150" s="128">
        <f t="shared" si="29"/>
        <v>7.201</v>
      </c>
      <c r="F150" s="128">
        <f t="shared" si="29"/>
        <v>7.96486403</v>
      </c>
      <c r="G150" s="128">
        <f t="shared" si="29"/>
        <v>9.086</v>
      </c>
      <c r="H150" s="128">
        <f t="shared" si="29"/>
        <v>10.236</v>
      </c>
      <c r="I150" s="128">
        <f t="shared" si="29"/>
        <v>10.327</v>
      </c>
      <c r="J150" s="128">
        <f t="shared" si="29"/>
        <v>10.873</v>
      </c>
      <c r="K150" s="128">
        <f t="shared" si="29"/>
        <v>10.9696157</v>
      </c>
      <c r="L150" s="128">
        <f t="shared" si="29"/>
        <v>10.47063862</v>
      </c>
      <c r="M150" s="128">
        <f t="shared" si="29"/>
        <v>9.302</v>
      </c>
      <c r="N150" s="128">
        <f t="shared" si="29"/>
        <v>7.57424844</v>
      </c>
      <c r="O150" s="128">
        <f t="shared" si="29"/>
        <v>8.934</v>
      </c>
      <c r="P150" s="134">
        <f t="shared" si="29"/>
        <v>109.50336679</v>
      </c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</row>
    <row r="151" ht="19.5" customHeight="1" spans="1:27">
      <c r="A151" s="77"/>
      <c r="B151" s="77"/>
      <c r="C151" s="137"/>
      <c r="D151" s="137">
        <f t="shared" ref="D151:O151" si="30">D150-D139</f>
        <v>0.329999999999999</v>
      </c>
      <c r="E151" s="137">
        <f t="shared" si="30"/>
        <v>-0.24050819</v>
      </c>
      <c r="F151" s="137">
        <f t="shared" si="30"/>
        <v>-0.815334689999998</v>
      </c>
      <c r="G151" s="137">
        <f t="shared" si="30"/>
        <v>0.0333600000000001</v>
      </c>
      <c r="H151" s="137">
        <f t="shared" si="30"/>
        <v>0.664999999999999</v>
      </c>
      <c r="I151" s="137">
        <f t="shared" si="30"/>
        <v>0.475000000000001</v>
      </c>
      <c r="J151" s="137">
        <f t="shared" si="30"/>
        <v>1.359</v>
      </c>
      <c r="K151" s="137">
        <f t="shared" si="30"/>
        <v>1.44029837</v>
      </c>
      <c r="L151" s="137">
        <f t="shared" si="30"/>
        <v>1.05363862</v>
      </c>
      <c r="M151" s="137">
        <f t="shared" si="30"/>
        <v>0.674999999999999</v>
      </c>
      <c r="N151" s="137">
        <f t="shared" si="30"/>
        <v>0.325248439999999</v>
      </c>
      <c r="O151" s="137">
        <f t="shared" si="30"/>
        <v>1.967</v>
      </c>
      <c r="P151" s="13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</row>
    <row r="152" ht="19.5" customHeight="1" spans="1:27">
      <c r="A152" s="77"/>
      <c r="B152" s="77"/>
      <c r="C152" s="137"/>
      <c r="D152" s="137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</row>
    <row r="153" ht="19.5" customHeight="1" spans="1:27">
      <c r="A153" s="61" t="s">
        <v>980</v>
      </c>
      <c r="P153" s="61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</row>
    <row r="154" ht="19.5" customHeight="1" spans="1:27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103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</row>
    <row r="155" ht="39.75" customHeight="1" spans="1:27">
      <c r="A155" s="63" t="s">
        <v>628</v>
      </c>
      <c r="B155" s="64" t="s">
        <v>212</v>
      </c>
      <c r="C155" s="94" t="s">
        <v>978</v>
      </c>
      <c r="D155" s="63" t="s">
        <v>747</v>
      </c>
      <c r="E155" s="63" t="s">
        <v>748</v>
      </c>
      <c r="F155" s="63" t="s">
        <v>749</v>
      </c>
      <c r="G155" s="63" t="s">
        <v>859</v>
      </c>
      <c r="H155" s="63" t="s">
        <v>953</v>
      </c>
      <c r="I155" s="63" t="s">
        <v>860</v>
      </c>
      <c r="J155" s="63" t="s">
        <v>753</v>
      </c>
      <c r="K155" s="63" t="s">
        <v>754</v>
      </c>
      <c r="L155" s="63" t="s">
        <v>755</v>
      </c>
      <c r="M155" s="63" t="s">
        <v>756</v>
      </c>
      <c r="N155" s="63" t="s">
        <v>757</v>
      </c>
      <c r="O155" s="63" t="s">
        <v>758</v>
      </c>
      <c r="P155" s="63" t="s">
        <v>6</v>
      </c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</row>
    <row r="156" ht="4.5" customHeight="1" spans="1:27">
      <c r="A156" s="77"/>
      <c r="B156" s="77"/>
      <c r="C156" s="137"/>
      <c r="D156" s="137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</row>
    <row r="157" ht="19.5" customHeight="1" spans="1:27">
      <c r="A157" s="65">
        <v>1</v>
      </c>
      <c r="B157" s="66" t="s">
        <v>640</v>
      </c>
      <c r="C157" s="67"/>
      <c r="D157" s="67">
        <v>1.701</v>
      </c>
      <c r="E157" s="67">
        <v>1.788</v>
      </c>
      <c r="F157" s="67">
        <v>1.85883481</v>
      </c>
      <c r="G157" s="135">
        <v>2.32822779</v>
      </c>
      <c r="H157" s="135">
        <v>2.575</v>
      </c>
      <c r="I157" s="67">
        <v>2.81164115</v>
      </c>
      <c r="J157" s="67">
        <v>2.958</v>
      </c>
      <c r="K157" s="67">
        <v>3.08744784</v>
      </c>
      <c r="L157" s="67">
        <v>2.77499299</v>
      </c>
      <c r="M157" s="67">
        <v>2.46012985</v>
      </c>
      <c r="N157" s="67">
        <v>2.109</v>
      </c>
      <c r="O157" s="67">
        <v>2.17651786</v>
      </c>
      <c r="P157" s="130">
        <f t="shared" ref="P157:P161" si="31">SUM(D157:O157)</f>
        <v>28.62879229</v>
      </c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</row>
    <row r="158" ht="19.5" customHeight="1" spans="1:27">
      <c r="A158" s="65">
        <v>2</v>
      </c>
      <c r="B158" s="66" t="s">
        <v>648</v>
      </c>
      <c r="C158" s="69"/>
      <c r="D158" s="69">
        <v>1.138</v>
      </c>
      <c r="E158" s="67">
        <v>1.232</v>
      </c>
      <c r="F158" s="67">
        <v>1.3442593</v>
      </c>
      <c r="G158" s="136">
        <v>1.67114833</v>
      </c>
      <c r="H158" s="136">
        <v>1.897</v>
      </c>
      <c r="I158" s="67">
        <v>2.04222625</v>
      </c>
      <c r="J158" s="67">
        <v>2.127</v>
      </c>
      <c r="K158" s="67">
        <v>2.11347933</v>
      </c>
      <c r="L158" s="67">
        <v>1.98570664</v>
      </c>
      <c r="M158" s="67">
        <v>1.69889287</v>
      </c>
      <c r="N158" s="67">
        <v>1.486</v>
      </c>
      <c r="O158" s="67">
        <v>1.31561024</v>
      </c>
      <c r="P158" s="130">
        <f t="shared" si="31"/>
        <v>20.05132296</v>
      </c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</row>
    <row r="159" ht="19.5" customHeight="1" spans="1:27">
      <c r="A159" s="65">
        <v>3</v>
      </c>
      <c r="B159" s="66" t="s">
        <v>644</v>
      </c>
      <c r="C159" s="69"/>
      <c r="D159" s="69">
        <v>0.603</v>
      </c>
      <c r="E159" s="67">
        <v>0.611</v>
      </c>
      <c r="F159" s="67">
        <v>0.76057983</v>
      </c>
      <c r="G159" s="136">
        <v>0.91541674</v>
      </c>
      <c r="H159" s="136">
        <v>1.003</v>
      </c>
      <c r="I159" s="67">
        <v>1.17246627</v>
      </c>
      <c r="J159" s="67">
        <v>1.17</v>
      </c>
      <c r="K159" s="67">
        <v>1.09768403</v>
      </c>
      <c r="L159" s="67">
        <v>1.08809526</v>
      </c>
      <c r="M159" s="67">
        <v>0.99998553</v>
      </c>
      <c r="N159" s="67">
        <v>0.751</v>
      </c>
      <c r="O159" s="67">
        <v>0.79001721</v>
      </c>
      <c r="P159" s="130">
        <f t="shared" si="31"/>
        <v>10.96224487</v>
      </c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</row>
    <row r="160" ht="19.5" customHeight="1" spans="1:27">
      <c r="A160" s="65">
        <v>4</v>
      </c>
      <c r="B160" s="66" t="s">
        <v>646</v>
      </c>
      <c r="C160" s="69"/>
      <c r="D160" s="69">
        <v>1.845</v>
      </c>
      <c r="E160" s="67">
        <v>1.846</v>
      </c>
      <c r="F160" s="67">
        <v>1.97161588</v>
      </c>
      <c r="G160" s="136">
        <v>2.27219578</v>
      </c>
      <c r="H160" s="136">
        <v>2.525</v>
      </c>
      <c r="I160" s="67">
        <v>2.66589508</v>
      </c>
      <c r="J160" s="67">
        <v>2.846</v>
      </c>
      <c r="K160" s="67">
        <v>2.89065137</v>
      </c>
      <c r="L160" s="67">
        <v>2.60329765</v>
      </c>
      <c r="M160" s="67">
        <v>2.50475297</v>
      </c>
      <c r="N160" s="140">
        <v>2.021</v>
      </c>
      <c r="O160" s="67">
        <v>2.07792835</v>
      </c>
      <c r="P160" s="130">
        <f t="shared" si="31"/>
        <v>28.06933708</v>
      </c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</row>
    <row r="161" ht="19.5" customHeight="1" spans="1:27">
      <c r="A161" s="65">
        <v>5</v>
      </c>
      <c r="B161" s="66" t="s">
        <v>642</v>
      </c>
      <c r="C161" s="69"/>
      <c r="D161" s="69">
        <v>2.086</v>
      </c>
      <c r="E161" s="67">
        <v>2.22</v>
      </c>
      <c r="F161" s="67">
        <v>2.71338068</v>
      </c>
      <c r="G161" s="136">
        <v>3.41048621</v>
      </c>
      <c r="H161" s="136">
        <v>3.728</v>
      </c>
      <c r="I161" s="67">
        <v>4.00046196</v>
      </c>
      <c r="J161" s="67">
        <v>4.163</v>
      </c>
      <c r="K161" s="67">
        <v>3.97161303</v>
      </c>
      <c r="L161" s="67">
        <v>3.7798408</v>
      </c>
      <c r="M161" s="67">
        <v>3.41235792</v>
      </c>
      <c r="N161" s="67">
        <v>2.648</v>
      </c>
      <c r="O161" s="67">
        <v>2.36716555</v>
      </c>
      <c r="P161" s="130">
        <f t="shared" si="31"/>
        <v>38.50030615</v>
      </c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</row>
    <row r="162" ht="19.5" customHeight="1" spans="1:27">
      <c r="A162" s="74" t="s">
        <v>19</v>
      </c>
      <c r="B162" s="35"/>
      <c r="C162" s="128">
        <f t="shared" ref="C162:P162" si="32">SUM(C157:C161)</f>
        <v>0</v>
      </c>
      <c r="D162" s="128">
        <f t="shared" si="32"/>
        <v>7.373</v>
      </c>
      <c r="E162" s="128">
        <f t="shared" si="32"/>
        <v>7.697</v>
      </c>
      <c r="F162" s="128">
        <f t="shared" si="32"/>
        <v>8.6486705</v>
      </c>
      <c r="G162" s="128">
        <f t="shared" si="32"/>
        <v>10.59747485</v>
      </c>
      <c r="H162" s="128">
        <f t="shared" si="32"/>
        <v>11.728</v>
      </c>
      <c r="I162" s="128">
        <f t="shared" si="32"/>
        <v>12.69269071</v>
      </c>
      <c r="J162" s="128">
        <f t="shared" si="32"/>
        <v>13.264</v>
      </c>
      <c r="K162" s="128">
        <f t="shared" si="32"/>
        <v>13.1608756</v>
      </c>
      <c r="L162" s="128">
        <f t="shared" si="32"/>
        <v>12.23193334</v>
      </c>
      <c r="M162" s="128">
        <f t="shared" si="32"/>
        <v>11.07611914</v>
      </c>
      <c r="N162" s="128">
        <f t="shared" si="32"/>
        <v>9.015</v>
      </c>
      <c r="O162" s="128">
        <f t="shared" si="32"/>
        <v>8.72723921</v>
      </c>
      <c r="P162" s="134">
        <f t="shared" si="32"/>
        <v>126.21200335</v>
      </c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</row>
    <row r="163" ht="19.5" customHeight="1" spans="1:27">
      <c r="A163" s="77"/>
      <c r="B163" s="77"/>
      <c r="C163" s="137"/>
      <c r="D163" s="79">
        <f t="shared" ref="D163:O163" si="33">D162-D150</f>
        <v>0.808</v>
      </c>
      <c r="E163" s="79">
        <f t="shared" si="33"/>
        <v>0.496</v>
      </c>
      <c r="F163" s="79">
        <f t="shared" si="33"/>
        <v>0.68380647</v>
      </c>
      <c r="G163" s="79">
        <f t="shared" si="33"/>
        <v>1.51147485</v>
      </c>
      <c r="H163" s="79">
        <f t="shared" si="33"/>
        <v>1.492</v>
      </c>
      <c r="I163" s="79">
        <f t="shared" si="33"/>
        <v>2.36569071</v>
      </c>
      <c r="J163" s="79">
        <f t="shared" si="33"/>
        <v>2.391</v>
      </c>
      <c r="K163" s="79">
        <f t="shared" si="33"/>
        <v>2.1912599</v>
      </c>
      <c r="L163" s="79">
        <f t="shared" si="33"/>
        <v>1.76129472</v>
      </c>
      <c r="M163" s="79">
        <f t="shared" si="33"/>
        <v>1.77411914</v>
      </c>
      <c r="N163" s="79">
        <f t="shared" si="33"/>
        <v>1.44075156</v>
      </c>
      <c r="O163" s="79">
        <f t="shared" si="33"/>
        <v>-0.206760790000001</v>
      </c>
      <c r="P163" s="13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</row>
    <row r="164" ht="12.75" customHeight="1" spans="1:27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103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</row>
    <row r="165" ht="19.5" customHeight="1" spans="1:27">
      <c r="A165" s="138" t="s">
        <v>981</v>
      </c>
      <c r="P165" s="61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</row>
    <row r="166" ht="19.5" customHeight="1" spans="1:27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103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</row>
    <row r="167" ht="63" customHeight="1" spans="1:27">
      <c r="A167" s="63" t="s">
        <v>628</v>
      </c>
      <c r="B167" s="64" t="s">
        <v>212</v>
      </c>
      <c r="C167" s="94" t="s">
        <v>982</v>
      </c>
      <c r="D167" s="63" t="s">
        <v>759</v>
      </c>
      <c r="E167" s="63" t="s">
        <v>760</v>
      </c>
      <c r="F167" s="63" t="s">
        <v>761</v>
      </c>
      <c r="G167" s="63" t="s">
        <v>864</v>
      </c>
      <c r="H167" s="63" t="s">
        <v>956</v>
      </c>
      <c r="I167" s="63" t="s">
        <v>865</v>
      </c>
      <c r="J167" s="63" t="s">
        <v>765</v>
      </c>
      <c r="K167" s="63" t="s">
        <v>766</v>
      </c>
      <c r="L167" s="63" t="s">
        <v>767</v>
      </c>
      <c r="M167" s="63" t="s">
        <v>768</v>
      </c>
      <c r="N167" s="63" t="s">
        <v>769</v>
      </c>
      <c r="O167" s="63" t="s">
        <v>770</v>
      </c>
      <c r="P167" s="63" t="s">
        <v>6</v>
      </c>
      <c r="Q167" s="141" t="s">
        <v>957</v>
      </c>
      <c r="R167" s="142" t="s">
        <v>983</v>
      </c>
      <c r="S167" s="77"/>
      <c r="T167" s="77"/>
      <c r="U167" s="77"/>
      <c r="V167" s="77"/>
      <c r="W167" s="77"/>
      <c r="X167" s="77"/>
      <c r="Y167" s="77"/>
      <c r="Z167" s="77"/>
      <c r="AA167" s="77"/>
    </row>
    <row r="168" ht="4.5" customHeight="1" spans="1:27">
      <c r="A168" s="77"/>
      <c r="B168" s="77"/>
      <c r="C168" s="137"/>
      <c r="D168" s="137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</row>
    <row r="169" ht="19.5" customHeight="1" spans="1:27">
      <c r="A169" s="65">
        <v>1</v>
      </c>
      <c r="B169" s="66" t="s">
        <v>640</v>
      </c>
      <c r="C169" s="67">
        <f t="shared" ref="C169:C173" si="34">C272/12</f>
        <v>3.52333333333333</v>
      </c>
      <c r="D169" s="139">
        <v>1.75383297</v>
      </c>
      <c r="E169" s="140">
        <v>1.90980142</v>
      </c>
      <c r="F169" s="67">
        <v>2.11189544</v>
      </c>
      <c r="G169" s="135">
        <v>2.57509836</v>
      </c>
      <c r="H169" s="135">
        <v>3.11072752</v>
      </c>
      <c r="I169" s="67">
        <v>3.38017955</v>
      </c>
      <c r="J169" s="67">
        <v>3.33861588</v>
      </c>
      <c r="K169" s="67">
        <v>3.25478438</v>
      </c>
      <c r="L169" s="67">
        <v>2.87561497</v>
      </c>
      <c r="M169" s="67">
        <v>2.51522489</v>
      </c>
      <c r="N169" s="67">
        <v>2.173</v>
      </c>
      <c r="O169" s="67">
        <v>1.82562982</v>
      </c>
      <c r="P169" s="130">
        <f t="shared" ref="P169:P173" si="35">SUM(D169:O169)</f>
        <v>30.8244052</v>
      </c>
      <c r="Q169" s="71">
        <f t="shared" ref="Q169:Q174" si="36">N169-C169</f>
        <v>-1.35033333333333</v>
      </c>
      <c r="R169" s="143">
        <f t="shared" ref="R169:R174" si="37">N169-N157</f>
        <v>0.0640000000000001</v>
      </c>
      <c r="S169" s="77"/>
      <c r="T169" s="77"/>
      <c r="U169" s="77"/>
      <c r="V169" s="77"/>
      <c r="W169" s="77"/>
      <c r="X169" s="77"/>
      <c r="Y169" s="77"/>
      <c r="Z169" s="77"/>
      <c r="AA169" s="77"/>
    </row>
    <row r="170" ht="19.5" customHeight="1" spans="1:27">
      <c r="A170" s="65">
        <v>2</v>
      </c>
      <c r="B170" s="66" t="s">
        <v>648</v>
      </c>
      <c r="C170" s="67">
        <f t="shared" si="34"/>
        <v>2.20083333333333</v>
      </c>
      <c r="D170" s="139">
        <v>1.21180676</v>
      </c>
      <c r="E170" s="140">
        <v>1.29543129</v>
      </c>
      <c r="F170" s="67">
        <v>1.50375526</v>
      </c>
      <c r="G170" s="136">
        <v>1.89688779</v>
      </c>
      <c r="H170" s="136">
        <v>2.28295423</v>
      </c>
      <c r="I170" s="67">
        <v>2.47517856</v>
      </c>
      <c r="J170" s="67">
        <v>2.41732325</v>
      </c>
      <c r="K170" s="67">
        <v>2.41917625</v>
      </c>
      <c r="L170" s="67">
        <v>2.18330904</v>
      </c>
      <c r="M170" s="67">
        <v>1.95736231</v>
      </c>
      <c r="N170" s="67">
        <v>1.581</v>
      </c>
      <c r="O170" s="67">
        <v>1.29317208</v>
      </c>
      <c r="P170" s="130">
        <f t="shared" si="35"/>
        <v>22.51735682</v>
      </c>
      <c r="Q170" s="71">
        <f t="shared" si="36"/>
        <v>-0.619833333333333</v>
      </c>
      <c r="R170" s="143">
        <f t="shared" si="37"/>
        <v>0.095</v>
      </c>
      <c r="S170" s="77"/>
      <c r="T170" s="77"/>
      <c r="U170" s="77"/>
      <c r="V170" s="77"/>
      <c r="W170" s="77"/>
      <c r="X170" s="77"/>
      <c r="Y170" s="77"/>
      <c r="Z170" s="77"/>
      <c r="AA170" s="77"/>
    </row>
    <row r="171" ht="19.5" customHeight="1" spans="1:27">
      <c r="A171" s="65">
        <v>3</v>
      </c>
      <c r="B171" s="66" t="s">
        <v>644</v>
      </c>
      <c r="C171" s="67">
        <f t="shared" si="34"/>
        <v>1.52833333333333</v>
      </c>
      <c r="D171" s="139">
        <v>0.64590869</v>
      </c>
      <c r="E171" s="140">
        <v>0.65775862</v>
      </c>
      <c r="F171" s="67">
        <v>0.83383685</v>
      </c>
      <c r="G171" s="136">
        <v>1.08888629</v>
      </c>
      <c r="H171" s="136">
        <v>1.22401284</v>
      </c>
      <c r="I171" s="67">
        <v>1.39819181</v>
      </c>
      <c r="J171" s="67">
        <v>1.33989588</v>
      </c>
      <c r="K171" s="67">
        <v>1.2915898</v>
      </c>
      <c r="L171" s="67">
        <v>1.21130617</v>
      </c>
      <c r="M171" s="67">
        <v>1.04003005</v>
      </c>
      <c r="N171" s="67">
        <v>0.798</v>
      </c>
      <c r="O171" s="67">
        <v>0.65143468</v>
      </c>
      <c r="P171" s="130">
        <f t="shared" si="35"/>
        <v>12.18085168</v>
      </c>
      <c r="Q171" s="71">
        <f t="shared" si="36"/>
        <v>-0.730333333333333</v>
      </c>
      <c r="R171" s="143">
        <f t="shared" si="37"/>
        <v>0.047</v>
      </c>
      <c r="S171" s="77"/>
      <c r="T171" s="77"/>
      <c r="U171" s="77"/>
      <c r="V171" s="77"/>
      <c r="W171" s="77"/>
      <c r="X171" s="77"/>
      <c r="Y171" s="77"/>
      <c r="Z171" s="77"/>
      <c r="AA171" s="77"/>
    </row>
    <row r="172" ht="19.5" customHeight="1" spans="1:27">
      <c r="A172" s="65">
        <v>4</v>
      </c>
      <c r="B172" s="66" t="s">
        <v>646</v>
      </c>
      <c r="C172" s="67">
        <f t="shared" si="34"/>
        <v>3.625</v>
      </c>
      <c r="D172" s="139">
        <v>1.86604236</v>
      </c>
      <c r="E172" s="140">
        <v>2.08039808</v>
      </c>
      <c r="F172" s="67">
        <v>2.36999772</v>
      </c>
      <c r="G172" s="136">
        <v>2.61649833</v>
      </c>
      <c r="H172" s="136">
        <v>3.06473555</v>
      </c>
      <c r="I172" s="67">
        <v>3.30840725</v>
      </c>
      <c r="J172" s="67">
        <v>3.15970794</v>
      </c>
      <c r="K172" s="67">
        <v>3.1665498</v>
      </c>
      <c r="L172" s="67">
        <v>2.87688125</v>
      </c>
      <c r="M172" s="67">
        <v>2.69756984</v>
      </c>
      <c r="N172" s="140">
        <v>2.181</v>
      </c>
      <c r="O172" s="67">
        <v>1.79557613</v>
      </c>
      <c r="P172" s="130">
        <f t="shared" si="35"/>
        <v>31.18336425</v>
      </c>
      <c r="Q172" s="71">
        <f t="shared" si="36"/>
        <v>-1.444</v>
      </c>
      <c r="R172" s="143">
        <f t="shared" si="37"/>
        <v>0.16</v>
      </c>
      <c r="S172" s="77"/>
      <c r="T172" s="77"/>
      <c r="U172" s="77"/>
      <c r="V172" s="77"/>
      <c r="W172" s="77"/>
      <c r="X172" s="77"/>
      <c r="Y172" s="77"/>
      <c r="Z172" s="77"/>
      <c r="AA172" s="77"/>
    </row>
    <row r="173" ht="19.5" customHeight="1" spans="1:27">
      <c r="A173" s="65">
        <v>5</v>
      </c>
      <c r="B173" s="66" t="s">
        <v>642</v>
      </c>
      <c r="C173" s="67">
        <f t="shared" si="34"/>
        <v>4.36333333333333</v>
      </c>
      <c r="D173" s="139">
        <v>2.27425503</v>
      </c>
      <c r="E173" s="140">
        <v>2.42437598</v>
      </c>
      <c r="F173" s="67">
        <v>2.94092813</v>
      </c>
      <c r="G173" s="136">
        <v>3.76989025</v>
      </c>
      <c r="H173" s="136">
        <v>4.49685142</v>
      </c>
      <c r="I173" s="67">
        <v>4.89419058</v>
      </c>
      <c r="J173" s="67">
        <v>4.57247775</v>
      </c>
      <c r="K173" s="67">
        <v>4.36919226</v>
      </c>
      <c r="L173" s="67">
        <v>3.9871546</v>
      </c>
      <c r="M173" s="67">
        <v>3.43690433</v>
      </c>
      <c r="N173" s="67">
        <v>2.736</v>
      </c>
      <c r="O173" s="67">
        <v>2.26741388</v>
      </c>
      <c r="P173" s="130">
        <f t="shared" si="35"/>
        <v>42.16963421</v>
      </c>
      <c r="Q173" s="71">
        <f t="shared" si="36"/>
        <v>-1.62733333333333</v>
      </c>
      <c r="R173" s="143">
        <f t="shared" si="37"/>
        <v>0.0880000000000001</v>
      </c>
      <c r="S173" s="77"/>
      <c r="T173" s="77"/>
      <c r="U173" s="77"/>
      <c r="V173" s="77"/>
      <c r="W173" s="77"/>
      <c r="X173" s="77"/>
      <c r="Y173" s="77"/>
      <c r="Z173" s="77"/>
      <c r="AA173" s="77"/>
    </row>
    <row r="174" ht="19.5" customHeight="1" spans="1:27">
      <c r="A174" s="74" t="s">
        <v>19</v>
      </c>
      <c r="B174" s="35"/>
      <c r="C174" s="128">
        <f t="shared" ref="C174:P174" si="38">SUM(C169:C173)</f>
        <v>15.2408333333333</v>
      </c>
      <c r="D174" s="134">
        <f t="shared" si="38"/>
        <v>7.75184581</v>
      </c>
      <c r="E174" s="134">
        <f t="shared" si="38"/>
        <v>8.36776539</v>
      </c>
      <c r="F174" s="128">
        <f t="shared" si="38"/>
        <v>9.7604134</v>
      </c>
      <c r="G174" s="128">
        <f t="shared" si="38"/>
        <v>11.94726102</v>
      </c>
      <c r="H174" s="128">
        <f t="shared" si="38"/>
        <v>14.17928156</v>
      </c>
      <c r="I174" s="128">
        <f t="shared" si="38"/>
        <v>15.45614775</v>
      </c>
      <c r="J174" s="128">
        <f t="shared" si="38"/>
        <v>14.8280207</v>
      </c>
      <c r="K174" s="128">
        <f t="shared" si="38"/>
        <v>14.50129249</v>
      </c>
      <c r="L174" s="128">
        <f t="shared" si="38"/>
        <v>13.13426603</v>
      </c>
      <c r="M174" s="128">
        <f t="shared" si="38"/>
        <v>11.64709142</v>
      </c>
      <c r="N174" s="128">
        <f t="shared" si="38"/>
        <v>9.469</v>
      </c>
      <c r="O174" s="128">
        <f t="shared" si="38"/>
        <v>7.83322659</v>
      </c>
      <c r="P174" s="134">
        <f t="shared" si="38"/>
        <v>138.87561216</v>
      </c>
      <c r="Q174" s="71">
        <f t="shared" si="36"/>
        <v>-5.77183333333334</v>
      </c>
      <c r="R174" s="143">
        <f t="shared" si="37"/>
        <v>0.453999999999999</v>
      </c>
      <c r="S174" s="77"/>
      <c r="T174" s="77"/>
      <c r="U174" s="77"/>
      <c r="V174" s="77"/>
      <c r="W174" s="77"/>
      <c r="X174" s="77"/>
      <c r="Y174" s="77"/>
      <c r="Z174" s="77"/>
      <c r="AA174" s="77"/>
    </row>
    <row r="175" ht="19.5" customHeight="1" spans="1:27">
      <c r="A175" s="77"/>
      <c r="B175" s="77"/>
      <c r="C175" s="137"/>
      <c r="D175" s="137">
        <f t="shared" ref="D175:O175" si="39">D174-D162</f>
        <v>0.378845810000001</v>
      </c>
      <c r="E175" s="137">
        <f t="shared" si="39"/>
        <v>0.67076539</v>
      </c>
      <c r="F175" s="137">
        <f t="shared" si="39"/>
        <v>1.1117429</v>
      </c>
      <c r="G175" s="137">
        <f t="shared" si="39"/>
        <v>1.34978617</v>
      </c>
      <c r="H175" s="137">
        <f t="shared" si="39"/>
        <v>2.45128156</v>
      </c>
      <c r="I175" s="137">
        <f t="shared" si="39"/>
        <v>2.76345704</v>
      </c>
      <c r="J175" s="137">
        <f t="shared" si="39"/>
        <v>1.5640207</v>
      </c>
      <c r="K175" s="137">
        <f t="shared" si="39"/>
        <v>1.34041689</v>
      </c>
      <c r="L175" s="137">
        <f t="shared" si="39"/>
        <v>0.902332690000001</v>
      </c>
      <c r="M175" s="137">
        <f t="shared" si="39"/>
        <v>0.570972279999999</v>
      </c>
      <c r="N175" s="137">
        <f t="shared" si="39"/>
        <v>0.453999999999999</v>
      </c>
      <c r="O175" s="137">
        <f t="shared" si="39"/>
        <v>-0.89401262</v>
      </c>
      <c r="P175" s="13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</row>
    <row r="176" ht="15.75" customHeight="1" spans="1:27">
      <c r="A176" s="77"/>
      <c r="B176" s="77"/>
      <c r="C176" s="137"/>
      <c r="D176" s="137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</row>
    <row r="177" ht="19.5" customHeight="1" spans="1:27">
      <c r="A177" s="138" t="s">
        <v>984</v>
      </c>
      <c r="P177" s="61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</row>
    <row r="178" ht="19.5" customHeight="1" spans="1:27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103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</row>
    <row r="179" ht="63" customHeight="1" spans="1:27">
      <c r="A179" s="63" t="s">
        <v>628</v>
      </c>
      <c r="B179" s="64" t="s">
        <v>212</v>
      </c>
      <c r="C179" s="94" t="s">
        <v>985</v>
      </c>
      <c r="D179" s="63" t="s">
        <v>771</v>
      </c>
      <c r="E179" s="63" t="s">
        <v>772</v>
      </c>
      <c r="F179" s="63" t="s">
        <v>773</v>
      </c>
      <c r="G179" s="63" t="s">
        <v>774</v>
      </c>
      <c r="H179" s="63" t="s">
        <v>775</v>
      </c>
      <c r="I179" s="63" t="s">
        <v>776</v>
      </c>
      <c r="J179" s="63" t="s">
        <v>777</v>
      </c>
      <c r="K179" s="63" t="s">
        <v>778</v>
      </c>
      <c r="L179" s="63" t="s">
        <v>779</v>
      </c>
      <c r="M179" s="63" t="s">
        <v>405</v>
      </c>
      <c r="N179" s="63" t="s">
        <v>406</v>
      </c>
      <c r="O179" s="63" t="s">
        <v>780</v>
      </c>
      <c r="P179" s="63" t="s">
        <v>6</v>
      </c>
      <c r="Q179" s="141" t="s">
        <v>957</v>
      </c>
      <c r="R179" s="142" t="s">
        <v>983</v>
      </c>
      <c r="S179" s="77"/>
      <c r="T179" s="77"/>
      <c r="U179" s="77"/>
      <c r="V179" s="77"/>
      <c r="W179" s="77"/>
      <c r="X179" s="77"/>
      <c r="Y179" s="77"/>
      <c r="Z179" s="77"/>
      <c r="AA179" s="77"/>
    </row>
    <row r="180" ht="4.5" customHeight="1" spans="1:27">
      <c r="A180" s="77"/>
      <c r="B180" s="77"/>
      <c r="C180" s="137"/>
      <c r="D180" s="137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</row>
    <row r="181" ht="19.5" customHeight="1" spans="1:27">
      <c r="A181" s="65">
        <v>1</v>
      </c>
      <c r="B181" s="66" t="s">
        <v>640</v>
      </c>
      <c r="C181" s="67">
        <f t="shared" ref="C181:C185" si="40">C284/12</f>
        <v>3.52333333333333</v>
      </c>
      <c r="D181" s="139">
        <v>0.77652697</v>
      </c>
      <c r="E181" s="140">
        <v>0.4324583</v>
      </c>
      <c r="F181" s="67">
        <v>2.66116331</v>
      </c>
      <c r="G181" s="135">
        <v>3.9013881</v>
      </c>
      <c r="H181" s="135">
        <v>4.1940304</v>
      </c>
      <c r="I181" s="67">
        <v>4.4208777</v>
      </c>
      <c r="J181" s="67">
        <v>4.0497316</v>
      </c>
      <c r="K181" s="67">
        <v>4.16459413</v>
      </c>
      <c r="L181" s="67">
        <v>4.96232547</v>
      </c>
      <c r="M181" s="67">
        <v>4.04677896</v>
      </c>
      <c r="N181" s="67">
        <v>2.93417746</v>
      </c>
      <c r="O181" s="67">
        <v>4.09522591</v>
      </c>
      <c r="P181" s="130">
        <f t="shared" ref="P181:P185" si="41">SUM(D181:O181)</f>
        <v>40.63927831</v>
      </c>
      <c r="Q181" s="71">
        <f t="shared" ref="Q181:Q186" si="42">O181-C181</f>
        <v>0.571892576666666</v>
      </c>
      <c r="R181" s="80">
        <f>O181-O169</f>
        <v>2.26959609</v>
      </c>
      <c r="S181" s="80"/>
      <c r="T181" s="77"/>
      <c r="U181" s="80">
        <f>SUM(D181:N181)</f>
        <v>36.5440524</v>
      </c>
      <c r="V181" s="77">
        <v>44.77593331</v>
      </c>
      <c r="W181" s="77"/>
      <c r="X181" s="77"/>
      <c r="Y181" s="77"/>
      <c r="Z181" s="77"/>
      <c r="AA181" s="77"/>
    </row>
    <row r="182" ht="19.5" customHeight="1" spans="1:27">
      <c r="A182" s="65">
        <v>2</v>
      </c>
      <c r="B182" s="66" t="s">
        <v>648</v>
      </c>
      <c r="C182" s="67">
        <f t="shared" si="40"/>
        <v>2.20083333333333</v>
      </c>
      <c r="D182" s="139">
        <v>0.28114671</v>
      </c>
      <c r="E182" s="140">
        <v>0.39888798</v>
      </c>
      <c r="F182" s="67">
        <v>1.10722201</v>
      </c>
      <c r="G182" s="136">
        <v>2.83942573</v>
      </c>
      <c r="H182" s="136">
        <v>2.48439695</v>
      </c>
      <c r="I182" s="67">
        <v>2.69282727</v>
      </c>
      <c r="J182" s="67">
        <v>2.75329106</v>
      </c>
      <c r="K182" s="67">
        <v>2.77254962</v>
      </c>
      <c r="L182" s="67">
        <v>3.35333892</v>
      </c>
      <c r="M182" s="67">
        <v>2.65831232</v>
      </c>
      <c r="N182" s="67">
        <v>1.99032753</v>
      </c>
      <c r="O182" s="67">
        <v>2.27929272</v>
      </c>
      <c r="P182" s="130">
        <f t="shared" si="41"/>
        <v>25.61101882</v>
      </c>
      <c r="Q182" s="71">
        <f t="shared" si="42"/>
        <v>0.0784593866666667</v>
      </c>
      <c r="R182" s="80">
        <f t="shared" ref="R181:R186" si="43">O182-O170</f>
        <v>0.98612064</v>
      </c>
      <c r="S182" s="80"/>
      <c r="T182" s="77"/>
      <c r="U182" s="80">
        <f t="shared" ref="U182:U197" si="44">SUM(D182:N182)</f>
        <v>23.3317261</v>
      </c>
      <c r="V182" s="77">
        <v>28.87048793</v>
      </c>
      <c r="W182" s="77"/>
      <c r="X182" s="77"/>
      <c r="Y182" s="77"/>
      <c r="Z182" s="77"/>
      <c r="AA182" s="77"/>
    </row>
    <row r="183" ht="19.5" customHeight="1" spans="1:27">
      <c r="A183" s="65">
        <v>3</v>
      </c>
      <c r="B183" s="66" t="s">
        <v>644</v>
      </c>
      <c r="C183" s="67">
        <f t="shared" si="40"/>
        <v>1.52833333333333</v>
      </c>
      <c r="D183" s="139">
        <v>0.21364345</v>
      </c>
      <c r="E183" s="140">
        <v>0.15855585</v>
      </c>
      <c r="F183" s="67">
        <v>0.54634684</v>
      </c>
      <c r="G183" s="136">
        <v>1.6239016</v>
      </c>
      <c r="H183" s="136">
        <v>1.62114897</v>
      </c>
      <c r="I183" s="67">
        <v>2.13997236</v>
      </c>
      <c r="J183" s="67">
        <v>1.67000313</v>
      </c>
      <c r="K183" s="67">
        <v>1.94242892</v>
      </c>
      <c r="L183" s="67">
        <v>2.35302868</v>
      </c>
      <c r="M183" s="140">
        <v>1.74140562</v>
      </c>
      <c r="N183" s="67">
        <v>1.37439901</v>
      </c>
      <c r="O183" s="67">
        <v>1.8469325</v>
      </c>
      <c r="P183" s="130">
        <f t="shared" si="41"/>
        <v>17.23176693</v>
      </c>
      <c r="Q183" s="71">
        <f t="shared" si="42"/>
        <v>0.318599166666667</v>
      </c>
      <c r="R183" s="80">
        <f t="shared" si="43"/>
        <v>1.19549782</v>
      </c>
      <c r="S183" s="80"/>
      <c r="T183" s="77"/>
      <c r="U183" s="80">
        <f t="shared" si="44"/>
        <v>15.38483443</v>
      </c>
      <c r="V183" s="77">
        <v>20.77818908</v>
      </c>
      <c r="W183" s="77"/>
      <c r="X183" s="77"/>
      <c r="Y183" s="77"/>
      <c r="Z183" s="77"/>
      <c r="AA183" s="77"/>
    </row>
    <row r="184" ht="19.5" customHeight="1" spans="1:27">
      <c r="A184" s="65">
        <v>4</v>
      </c>
      <c r="B184" s="66" t="s">
        <v>646</v>
      </c>
      <c r="C184" s="67">
        <f t="shared" si="40"/>
        <v>3.625</v>
      </c>
      <c r="D184" s="139">
        <v>0.63164641</v>
      </c>
      <c r="E184" s="140">
        <v>0.54456676</v>
      </c>
      <c r="F184" s="67">
        <v>2.4793465</v>
      </c>
      <c r="G184" s="136">
        <v>3.97929999</v>
      </c>
      <c r="H184" s="136">
        <v>3.92929237</v>
      </c>
      <c r="I184" s="67">
        <v>4.17467066</v>
      </c>
      <c r="J184" s="67">
        <v>3.95318894</v>
      </c>
      <c r="K184" s="67">
        <v>4.41832983</v>
      </c>
      <c r="L184" s="67">
        <v>5.57949392</v>
      </c>
      <c r="M184" s="67">
        <v>4.32904688</v>
      </c>
      <c r="N184" s="140">
        <v>3.0688598</v>
      </c>
      <c r="O184" s="67">
        <v>3.7368964</v>
      </c>
      <c r="P184" s="130">
        <f t="shared" si="41"/>
        <v>40.82463846</v>
      </c>
      <c r="Q184" s="71">
        <f t="shared" si="42"/>
        <v>0.1118964</v>
      </c>
      <c r="R184" s="80">
        <f t="shared" si="43"/>
        <v>1.94132027</v>
      </c>
      <c r="S184" s="80"/>
      <c r="T184" s="77"/>
      <c r="U184" s="80">
        <f t="shared" si="44"/>
        <v>37.08774206</v>
      </c>
      <c r="V184" s="77">
        <v>44.38145448</v>
      </c>
      <c r="W184" s="77"/>
      <c r="X184" s="77"/>
      <c r="Y184" s="77"/>
      <c r="Z184" s="77"/>
      <c r="AA184" s="77"/>
    </row>
    <row r="185" ht="19.5" customHeight="1" spans="1:27">
      <c r="A185" s="65">
        <v>5</v>
      </c>
      <c r="B185" s="66" t="s">
        <v>642</v>
      </c>
      <c r="C185" s="67">
        <f t="shared" si="40"/>
        <v>4.36333333333333</v>
      </c>
      <c r="D185" s="139">
        <v>0.53896514</v>
      </c>
      <c r="E185" s="140">
        <v>1.01098601</v>
      </c>
      <c r="F185" s="67">
        <v>3.51383814</v>
      </c>
      <c r="G185" s="136">
        <v>4.34148373</v>
      </c>
      <c r="H185" s="136">
        <v>5.53887006</v>
      </c>
      <c r="I185" s="67">
        <v>5.66806514</v>
      </c>
      <c r="J185" s="67">
        <v>4.97847308</v>
      </c>
      <c r="K185" s="67">
        <v>5.77427583</v>
      </c>
      <c r="L185" s="67">
        <v>6.49032876</v>
      </c>
      <c r="M185" s="67">
        <v>4.79503492</v>
      </c>
      <c r="N185" s="67">
        <v>4.60939245</v>
      </c>
      <c r="O185" s="67">
        <v>5.55951051</v>
      </c>
      <c r="P185" s="130">
        <f t="shared" si="41"/>
        <v>52.81922377</v>
      </c>
      <c r="Q185" s="71">
        <f t="shared" si="42"/>
        <v>1.19617717666667</v>
      </c>
      <c r="R185" s="80">
        <f t="shared" si="43"/>
        <v>3.29209663</v>
      </c>
      <c r="S185" s="80"/>
      <c r="T185" s="77"/>
      <c r="U185" s="80">
        <f t="shared" si="44"/>
        <v>47.25971326</v>
      </c>
      <c r="V185" s="77">
        <v>57.90824271</v>
      </c>
      <c r="W185" s="77"/>
      <c r="X185" s="77"/>
      <c r="Y185" s="77"/>
      <c r="Z185" s="77"/>
      <c r="AA185" s="77"/>
    </row>
    <row r="186" ht="19.5" customHeight="1" spans="1:27">
      <c r="A186" s="74" t="s">
        <v>19</v>
      </c>
      <c r="B186" s="35"/>
      <c r="C186" s="128">
        <f t="shared" ref="C186:P186" si="45">SUM(C181:C185)</f>
        <v>15.2408333333333</v>
      </c>
      <c r="D186" s="134">
        <f t="shared" si="45"/>
        <v>2.44192868</v>
      </c>
      <c r="E186" s="134">
        <f t="shared" si="45"/>
        <v>2.5454549</v>
      </c>
      <c r="F186" s="128">
        <f t="shared" si="45"/>
        <v>10.3079168</v>
      </c>
      <c r="G186" s="128">
        <f t="shared" si="45"/>
        <v>16.68549915</v>
      </c>
      <c r="H186" s="128">
        <f t="shared" si="45"/>
        <v>17.76773875</v>
      </c>
      <c r="I186" s="128">
        <f t="shared" si="45"/>
        <v>19.09641313</v>
      </c>
      <c r="J186" s="128">
        <f t="shared" si="45"/>
        <v>17.40468781</v>
      </c>
      <c r="K186" s="128">
        <f t="shared" si="45"/>
        <v>19.07217833</v>
      </c>
      <c r="L186" s="128">
        <f t="shared" si="45"/>
        <v>22.73851575</v>
      </c>
      <c r="M186" s="128">
        <f t="shared" si="45"/>
        <v>17.5705787</v>
      </c>
      <c r="N186" s="128">
        <f t="shared" si="45"/>
        <v>13.97715625</v>
      </c>
      <c r="O186" s="128">
        <f t="shared" si="45"/>
        <v>17.51785804</v>
      </c>
      <c r="P186" s="134">
        <f t="shared" si="45"/>
        <v>177.12592629</v>
      </c>
      <c r="Q186" s="71">
        <f t="shared" si="42"/>
        <v>2.27702470666667</v>
      </c>
      <c r="R186" s="80">
        <f t="shared" si="43"/>
        <v>9.68463145</v>
      </c>
      <c r="S186" s="77"/>
      <c r="T186" s="77"/>
      <c r="U186" s="80"/>
      <c r="V186" s="77"/>
      <c r="W186" s="77"/>
      <c r="X186" s="77"/>
      <c r="Y186" s="77"/>
      <c r="Z186" s="77"/>
      <c r="AA186" s="77"/>
    </row>
    <row r="187" ht="19.5" customHeight="1" spans="1:27">
      <c r="A187" s="77"/>
      <c r="B187" s="77"/>
      <c r="C187" s="137"/>
      <c r="D187" s="137">
        <f t="shared" ref="D187:O187" si="46">D186-D174</f>
        <v>-5.30991713</v>
      </c>
      <c r="E187" s="137">
        <f t="shared" si="46"/>
        <v>-5.82231049</v>
      </c>
      <c r="F187" s="137">
        <f t="shared" si="46"/>
        <v>0.547503400000002</v>
      </c>
      <c r="G187" s="137">
        <f t="shared" si="46"/>
        <v>4.73823813</v>
      </c>
      <c r="H187" s="137">
        <f t="shared" si="46"/>
        <v>3.58845719</v>
      </c>
      <c r="I187" s="137">
        <f t="shared" si="46"/>
        <v>3.64026538</v>
      </c>
      <c r="J187" s="137">
        <f t="shared" si="46"/>
        <v>2.57666711</v>
      </c>
      <c r="K187" s="137">
        <f t="shared" si="46"/>
        <v>4.57088584</v>
      </c>
      <c r="L187" s="137">
        <f t="shared" si="46"/>
        <v>9.60424972</v>
      </c>
      <c r="M187" s="137">
        <f t="shared" si="46"/>
        <v>5.92348728</v>
      </c>
      <c r="N187" s="137">
        <f t="shared" si="46"/>
        <v>4.50815625</v>
      </c>
      <c r="O187" s="137">
        <f t="shared" si="46"/>
        <v>9.68463145</v>
      </c>
      <c r="P187" s="137"/>
      <c r="Q187" s="77"/>
      <c r="R187" s="77"/>
      <c r="S187" s="77"/>
      <c r="T187" s="77"/>
      <c r="U187" s="80"/>
      <c r="V187" s="77"/>
      <c r="W187" s="77"/>
      <c r="X187" s="77"/>
      <c r="Y187" s="77"/>
      <c r="Z187" s="77"/>
      <c r="AA187" s="77"/>
    </row>
    <row r="188" ht="19.5" customHeight="1" spans="1:27">
      <c r="A188" s="138" t="s">
        <v>984</v>
      </c>
      <c r="P188" s="61"/>
      <c r="Q188" s="77"/>
      <c r="R188" s="77"/>
      <c r="S188" s="77"/>
      <c r="T188" s="77"/>
      <c r="U188" s="80"/>
      <c r="V188" s="77"/>
      <c r="W188" s="77"/>
      <c r="X188" s="77"/>
      <c r="Y188" s="77"/>
      <c r="Z188" s="77"/>
      <c r="AA188" s="77"/>
    </row>
    <row r="189" ht="19.5" customHeight="1" spans="1:27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103"/>
      <c r="Q189" s="77"/>
      <c r="R189" s="77"/>
      <c r="S189" s="77"/>
      <c r="T189" s="77"/>
      <c r="U189" s="80"/>
      <c r="V189" s="77"/>
      <c r="W189" s="77"/>
      <c r="X189" s="77"/>
      <c r="Y189" s="77"/>
      <c r="Z189" s="77"/>
      <c r="AA189" s="77"/>
    </row>
    <row r="190" ht="63" customHeight="1" spans="1:27">
      <c r="A190" s="63" t="s">
        <v>628</v>
      </c>
      <c r="B190" s="64" t="s">
        <v>212</v>
      </c>
      <c r="C190" s="94" t="s">
        <v>985</v>
      </c>
      <c r="D190" s="63" t="s">
        <v>781</v>
      </c>
      <c r="E190" s="63" t="s">
        <v>782</v>
      </c>
      <c r="F190" s="63" t="s">
        <v>783</v>
      </c>
      <c r="G190" s="63" t="s">
        <v>784</v>
      </c>
      <c r="H190" s="63" t="s">
        <v>785</v>
      </c>
      <c r="I190" s="63" t="s">
        <v>786</v>
      </c>
      <c r="J190" s="63" t="s">
        <v>787</v>
      </c>
      <c r="K190" s="63" t="s">
        <v>788</v>
      </c>
      <c r="L190" s="63" t="s">
        <v>789</v>
      </c>
      <c r="M190" s="63" t="s">
        <v>790</v>
      </c>
      <c r="N190" s="63" t="s">
        <v>791</v>
      </c>
      <c r="O190" s="63" t="s">
        <v>815</v>
      </c>
      <c r="P190" s="63" t="s">
        <v>6</v>
      </c>
      <c r="Q190" s="141" t="s">
        <v>957</v>
      </c>
      <c r="R190" s="142" t="s">
        <v>983</v>
      </c>
      <c r="S190" s="77"/>
      <c r="T190" s="77"/>
      <c r="U190" s="80"/>
      <c r="V190" s="77"/>
      <c r="W190" s="77"/>
      <c r="X190" s="77"/>
      <c r="Y190" s="77"/>
      <c r="Z190" s="77"/>
      <c r="AA190" s="77"/>
    </row>
    <row r="191" ht="4.5" customHeight="1" spans="1:27">
      <c r="A191" s="77"/>
      <c r="B191" s="77"/>
      <c r="C191" s="137"/>
      <c r="D191" s="137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77"/>
      <c r="R191" s="77"/>
      <c r="S191" s="77"/>
      <c r="T191" s="77"/>
      <c r="U191" s="80">
        <f t="shared" si="44"/>
        <v>0</v>
      </c>
      <c r="V191" s="77"/>
      <c r="W191" s="77"/>
      <c r="X191" s="77"/>
      <c r="Y191" s="77"/>
      <c r="Z191" s="77"/>
      <c r="AA191" s="77"/>
    </row>
    <row r="192" ht="19.5" customHeight="1" spans="1:27">
      <c r="A192" s="65">
        <v>1</v>
      </c>
      <c r="B192" s="66" t="s">
        <v>640</v>
      </c>
      <c r="C192" s="67">
        <f t="shared" ref="C192:C196" si="47">C295/12</f>
        <v>3.52333333333333</v>
      </c>
      <c r="D192" s="140">
        <v>2.97665879</v>
      </c>
      <c r="E192" s="67">
        <v>2.62744088</v>
      </c>
      <c r="F192" s="67">
        <v>2.5854816</v>
      </c>
      <c r="G192" s="135">
        <v>4.13577915</v>
      </c>
      <c r="H192" s="67">
        <v>4.5961416</v>
      </c>
      <c r="I192" s="67">
        <v>5.58602267</v>
      </c>
      <c r="J192" s="67">
        <v>4.40385513</v>
      </c>
      <c r="K192" s="67">
        <v>4.63248379</v>
      </c>
      <c r="L192" s="67">
        <v>4.42155426</v>
      </c>
      <c r="M192" s="67">
        <v>3.91503148</v>
      </c>
      <c r="N192" s="67">
        <v>4.89548396</v>
      </c>
      <c r="O192" s="67">
        <v>5.07030156</v>
      </c>
      <c r="P192" s="130">
        <f t="shared" ref="P192:P196" si="48">SUM(D192:O192)</f>
        <v>49.84623487</v>
      </c>
      <c r="Q192" s="71">
        <f t="shared" ref="Q192:Q197" si="49">M192-C192</f>
        <v>0.39169814666667</v>
      </c>
      <c r="R192" s="80">
        <f t="shared" ref="R192:R197" si="50">O192-O181</f>
        <v>0.97507565</v>
      </c>
      <c r="S192" s="77"/>
      <c r="T192" s="77"/>
      <c r="U192" s="80">
        <f t="shared" si="44"/>
        <v>44.77593331</v>
      </c>
      <c r="V192" s="77"/>
      <c r="W192" s="77"/>
      <c r="X192" s="77"/>
      <c r="Y192" s="77"/>
      <c r="Z192" s="77"/>
      <c r="AA192" s="77"/>
    </row>
    <row r="193" ht="19.5" customHeight="1" spans="1:27">
      <c r="A193" s="65">
        <v>2</v>
      </c>
      <c r="B193" s="66" t="s">
        <v>648</v>
      </c>
      <c r="C193" s="67">
        <f t="shared" si="47"/>
        <v>2.20083333333333</v>
      </c>
      <c r="D193" s="140">
        <v>1.82519373</v>
      </c>
      <c r="E193" s="67">
        <v>1.78666866</v>
      </c>
      <c r="F193" s="67">
        <v>2.60384694</v>
      </c>
      <c r="G193" s="136">
        <v>2.96006602</v>
      </c>
      <c r="H193" s="67">
        <v>2.9944923</v>
      </c>
      <c r="I193" s="67">
        <v>3.18609976</v>
      </c>
      <c r="J193" s="67">
        <v>3.29343146</v>
      </c>
      <c r="K193" s="67">
        <v>2.93482324</v>
      </c>
      <c r="L193" s="67">
        <v>3.02343139</v>
      </c>
      <c r="M193" s="67">
        <v>2.54748066</v>
      </c>
      <c r="N193" s="67">
        <v>1.71495377</v>
      </c>
      <c r="O193" s="67">
        <v>2.10324861</v>
      </c>
      <c r="P193" s="130">
        <f t="shared" si="48"/>
        <v>30.97373654</v>
      </c>
      <c r="Q193" s="71">
        <f t="shared" si="49"/>
        <v>0.34664732666667</v>
      </c>
      <c r="R193" s="80">
        <f t="shared" si="50"/>
        <v>-0.17604411</v>
      </c>
      <c r="S193" s="77"/>
      <c r="T193" s="77"/>
      <c r="U193" s="80">
        <f t="shared" si="44"/>
        <v>28.87048793</v>
      </c>
      <c r="V193" s="77"/>
      <c r="W193" s="77"/>
      <c r="X193" s="77"/>
      <c r="Y193" s="77"/>
      <c r="Z193" s="77"/>
      <c r="AA193" s="77"/>
    </row>
    <row r="194" ht="19.5" customHeight="1" spans="1:27">
      <c r="A194" s="65">
        <v>3</v>
      </c>
      <c r="B194" s="66" t="s">
        <v>644</v>
      </c>
      <c r="C194" s="67">
        <f t="shared" si="47"/>
        <v>1.52833333333333</v>
      </c>
      <c r="D194" s="140">
        <v>1.1734821</v>
      </c>
      <c r="E194" s="67">
        <v>0.91728734</v>
      </c>
      <c r="F194" s="67">
        <v>1.27731215</v>
      </c>
      <c r="G194" s="136">
        <v>1.64085925</v>
      </c>
      <c r="H194" s="67">
        <v>1.98024763</v>
      </c>
      <c r="I194" s="67">
        <v>2.63050984</v>
      </c>
      <c r="J194" s="67">
        <v>1.8864366</v>
      </c>
      <c r="K194" s="67">
        <v>1.99613232</v>
      </c>
      <c r="L194" s="67">
        <v>2.22124083</v>
      </c>
      <c r="M194" s="140">
        <v>1.95689244</v>
      </c>
      <c r="N194" s="67">
        <v>3.09778858</v>
      </c>
      <c r="O194" s="67">
        <v>2.38593206</v>
      </c>
      <c r="P194" s="130">
        <f t="shared" si="48"/>
        <v>23.16412114</v>
      </c>
      <c r="Q194" s="71">
        <f t="shared" si="49"/>
        <v>0.42855910666667</v>
      </c>
      <c r="R194" s="80">
        <f t="shared" si="50"/>
        <v>0.53899956</v>
      </c>
      <c r="S194" s="77"/>
      <c r="T194" s="77"/>
      <c r="U194" s="80">
        <f t="shared" si="44"/>
        <v>20.77818908</v>
      </c>
      <c r="V194" s="77"/>
      <c r="W194" s="77"/>
      <c r="X194" s="77"/>
      <c r="Y194" s="77"/>
      <c r="Z194" s="77"/>
      <c r="AA194" s="77"/>
    </row>
    <row r="195" ht="19.5" customHeight="1" spans="1:27">
      <c r="A195" s="65">
        <v>4</v>
      </c>
      <c r="B195" s="66" t="s">
        <v>646</v>
      </c>
      <c r="C195" s="67">
        <f t="shared" si="47"/>
        <v>3.625</v>
      </c>
      <c r="D195" s="140">
        <v>2.82447024</v>
      </c>
      <c r="E195" s="67">
        <v>2.87055177</v>
      </c>
      <c r="F195" s="67">
        <v>3.43732387</v>
      </c>
      <c r="G195" s="136">
        <v>4.12636416</v>
      </c>
      <c r="H195" s="67">
        <v>4.42449559</v>
      </c>
      <c r="I195" s="67">
        <v>5.0795201</v>
      </c>
      <c r="J195" s="67">
        <v>4.6995052</v>
      </c>
      <c r="K195" s="67">
        <v>4.68938189</v>
      </c>
      <c r="L195" s="67">
        <v>4.66321663</v>
      </c>
      <c r="M195" s="67">
        <v>4.11185827</v>
      </c>
      <c r="N195" s="140">
        <v>3.45476676</v>
      </c>
      <c r="O195" s="67">
        <v>3.91172748</v>
      </c>
      <c r="P195" s="130">
        <f t="shared" si="48"/>
        <v>48.29318196</v>
      </c>
      <c r="Q195" s="71">
        <f t="shared" si="49"/>
        <v>0.48685827</v>
      </c>
      <c r="R195" s="80">
        <f t="shared" si="50"/>
        <v>0.17483108</v>
      </c>
      <c r="S195" s="77"/>
      <c r="T195" s="77"/>
      <c r="U195" s="80">
        <f t="shared" si="44"/>
        <v>44.38145448</v>
      </c>
      <c r="V195" s="77"/>
      <c r="W195" s="77"/>
      <c r="X195" s="77"/>
      <c r="Y195" s="77"/>
      <c r="Z195" s="77"/>
      <c r="AA195" s="77"/>
    </row>
    <row r="196" ht="19.5" customHeight="1" spans="1:27">
      <c r="A196" s="65">
        <v>5</v>
      </c>
      <c r="B196" s="66" t="s">
        <v>642</v>
      </c>
      <c r="C196" s="67">
        <f t="shared" si="47"/>
        <v>4.36333333333333</v>
      </c>
      <c r="D196" s="140">
        <v>3.48351073</v>
      </c>
      <c r="E196" s="67">
        <v>3.33723026</v>
      </c>
      <c r="F196" s="67">
        <v>3.81448303</v>
      </c>
      <c r="G196" s="136">
        <v>4.91330813</v>
      </c>
      <c r="H196" s="67">
        <v>6.16657751</v>
      </c>
      <c r="I196" s="67">
        <v>7.49945927</v>
      </c>
      <c r="J196" s="67">
        <v>5.51867076</v>
      </c>
      <c r="K196" s="67">
        <v>6.49916662</v>
      </c>
      <c r="L196" s="67">
        <v>6.53562449</v>
      </c>
      <c r="M196" s="67">
        <v>5.36660786</v>
      </c>
      <c r="N196" s="67">
        <v>4.77360405</v>
      </c>
      <c r="O196" s="67">
        <v>6.17624079</v>
      </c>
      <c r="P196" s="130">
        <f t="shared" si="48"/>
        <v>64.0844835</v>
      </c>
      <c r="Q196" s="71">
        <f t="shared" si="49"/>
        <v>1.00327452666667</v>
      </c>
      <c r="R196" s="80">
        <f t="shared" si="50"/>
        <v>0.61673028</v>
      </c>
      <c r="S196" s="77"/>
      <c r="T196" s="77"/>
      <c r="U196" s="80">
        <f t="shared" si="44"/>
        <v>57.90824271</v>
      </c>
      <c r="V196" s="77"/>
      <c r="W196" s="77"/>
      <c r="X196" s="77"/>
      <c r="Y196" s="77"/>
      <c r="Z196" s="77"/>
      <c r="AA196" s="77"/>
    </row>
    <row r="197" ht="19.5" customHeight="1" spans="1:27">
      <c r="A197" s="74" t="s">
        <v>19</v>
      </c>
      <c r="B197" s="35"/>
      <c r="C197" s="128">
        <f t="shared" ref="C197:P197" si="51">SUM(C192:C196)</f>
        <v>15.2408333333333</v>
      </c>
      <c r="D197" s="134">
        <f t="shared" si="51"/>
        <v>12.28331559</v>
      </c>
      <c r="E197" s="134">
        <f t="shared" si="51"/>
        <v>11.53917891</v>
      </c>
      <c r="F197" s="128">
        <f t="shared" si="51"/>
        <v>13.71844759</v>
      </c>
      <c r="G197" s="128">
        <f t="shared" si="51"/>
        <v>17.77637671</v>
      </c>
      <c r="H197" s="128">
        <f t="shared" si="51"/>
        <v>20.16195463</v>
      </c>
      <c r="I197" s="128">
        <f t="shared" si="51"/>
        <v>23.98161164</v>
      </c>
      <c r="J197" s="128">
        <f t="shared" si="51"/>
        <v>19.80189915</v>
      </c>
      <c r="K197" s="128">
        <f t="shared" si="51"/>
        <v>20.75198786</v>
      </c>
      <c r="L197" s="128">
        <f t="shared" si="51"/>
        <v>20.8650676</v>
      </c>
      <c r="M197" s="128">
        <f t="shared" si="51"/>
        <v>17.89787071</v>
      </c>
      <c r="N197" s="128">
        <f t="shared" si="51"/>
        <v>17.93659712</v>
      </c>
      <c r="O197" s="128">
        <f t="shared" si="51"/>
        <v>19.6474505</v>
      </c>
      <c r="P197" s="134">
        <f t="shared" si="51"/>
        <v>216.36175801</v>
      </c>
      <c r="Q197" s="71">
        <f t="shared" si="49"/>
        <v>2.65703737666668</v>
      </c>
      <c r="R197" s="80">
        <f t="shared" si="50"/>
        <v>2.12959246</v>
      </c>
      <c r="S197" s="77"/>
      <c r="T197" s="77"/>
      <c r="U197" s="80">
        <f t="shared" si="44"/>
        <v>196.71430751</v>
      </c>
      <c r="V197" s="77"/>
      <c r="W197" s="77"/>
      <c r="X197" s="77"/>
      <c r="Y197" s="77"/>
      <c r="Z197" s="77"/>
      <c r="AA197" s="77"/>
    </row>
    <row r="198" ht="19.5" customHeight="1" spans="1:27">
      <c r="A198" s="77"/>
      <c r="B198" s="77"/>
      <c r="C198" s="137"/>
      <c r="D198" s="137">
        <f t="shared" ref="D198:O198" si="52">D197-D186</f>
        <v>9.84138691</v>
      </c>
      <c r="E198" s="137">
        <f t="shared" si="52"/>
        <v>8.99372401</v>
      </c>
      <c r="F198" s="137">
        <f t="shared" si="52"/>
        <v>3.41053079</v>
      </c>
      <c r="G198" s="137">
        <f t="shared" si="52"/>
        <v>1.09087756</v>
      </c>
      <c r="H198" s="137">
        <f t="shared" si="52"/>
        <v>2.39421588</v>
      </c>
      <c r="I198" s="137">
        <f t="shared" si="52"/>
        <v>4.88519851</v>
      </c>
      <c r="J198" s="137">
        <f t="shared" si="52"/>
        <v>2.39721134</v>
      </c>
      <c r="K198" s="137">
        <f t="shared" si="52"/>
        <v>1.67980953</v>
      </c>
      <c r="L198" s="137">
        <f t="shared" si="52"/>
        <v>-1.87344815</v>
      </c>
      <c r="M198" s="137">
        <f t="shared" si="52"/>
        <v>0.327292010000001</v>
      </c>
      <c r="N198" s="137">
        <f t="shared" si="52"/>
        <v>3.95944087</v>
      </c>
      <c r="O198" s="137">
        <f t="shared" si="52"/>
        <v>2.12959246</v>
      </c>
      <c r="P198" s="137"/>
      <c r="Q198" s="71"/>
      <c r="R198" s="80">
        <f>N198-N187</f>
        <v>-0.548715379999998</v>
      </c>
      <c r="S198" s="77"/>
      <c r="T198" s="77"/>
      <c r="U198" s="77"/>
      <c r="V198" s="77"/>
      <c r="W198" s="77"/>
      <c r="X198" s="77"/>
      <c r="Y198" s="77"/>
      <c r="Z198" s="77"/>
      <c r="AA198" s="77"/>
    </row>
    <row r="199" ht="19.5" customHeight="1" spans="1:27">
      <c r="A199" s="138" t="s">
        <v>986</v>
      </c>
      <c r="P199" s="61"/>
      <c r="Q199" s="77"/>
      <c r="R199" s="77"/>
      <c r="S199" s="77"/>
      <c r="T199" s="77"/>
      <c r="U199" s="80"/>
      <c r="V199" s="77"/>
      <c r="W199" s="77"/>
      <c r="X199" s="77"/>
      <c r="Y199" s="77"/>
      <c r="Z199" s="77"/>
      <c r="AA199" s="77"/>
    </row>
    <row r="200" ht="19.5" customHeight="1" spans="1:27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103"/>
      <c r="Q200" s="77"/>
      <c r="R200" s="77"/>
      <c r="S200" s="77"/>
      <c r="T200" s="77"/>
      <c r="U200" s="80"/>
      <c r="V200" s="77"/>
      <c r="W200" s="77"/>
      <c r="X200" s="77"/>
      <c r="Y200" s="77"/>
      <c r="Z200" s="77"/>
      <c r="AA200" s="77"/>
    </row>
    <row r="201" ht="63" customHeight="1" spans="1:27">
      <c r="A201" s="63" t="s">
        <v>628</v>
      </c>
      <c r="B201" s="64" t="s">
        <v>212</v>
      </c>
      <c r="C201" s="94" t="s">
        <v>985</v>
      </c>
      <c r="D201" s="63" t="s">
        <v>390</v>
      </c>
      <c r="E201" s="63" t="s">
        <v>391</v>
      </c>
      <c r="F201" s="63" t="s">
        <v>392</v>
      </c>
      <c r="G201" s="63" t="s">
        <v>393</v>
      </c>
      <c r="H201" s="63" t="s">
        <v>872</v>
      </c>
      <c r="I201" s="63" t="s">
        <v>395</v>
      </c>
      <c r="J201" s="63" t="s">
        <v>396</v>
      </c>
      <c r="K201" s="63" t="s">
        <v>397</v>
      </c>
      <c r="L201" s="63" t="s">
        <v>398</v>
      </c>
      <c r="M201" s="63" t="s">
        <v>399</v>
      </c>
      <c r="N201" s="63" t="s">
        <v>400</v>
      </c>
      <c r="O201" s="63" t="s">
        <v>965</v>
      </c>
      <c r="P201" s="63" t="s">
        <v>6</v>
      </c>
      <c r="Q201" s="141" t="s">
        <v>957</v>
      </c>
      <c r="R201" s="142" t="s">
        <v>983</v>
      </c>
      <c r="S201" s="77"/>
      <c r="T201" s="77"/>
      <c r="U201" s="80"/>
      <c r="V201" s="77"/>
      <c r="W201" s="77"/>
      <c r="X201" s="77"/>
      <c r="Y201" s="77"/>
      <c r="Z201" s="77"/>
      <c r="AA201" s="77"/>
    </row>
    <row r="202" ht="4.5" customHeight="1" spans="1:27">
      <c r="A202" s="77"/>
      <c r="B202" s="77"/>
      <c r="C202" s="137"/>
      <c r="D202" s="137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77"/>
      <c r="R202" s="77"/>
      <c r="S202" s="77"/>
      <c r="T202" s="77"/>
      <c r="U202" s="80">
        <f t="shared" ref="U202:U208" si="53">SUM(D202:N202)</f>
        <v>0</v>
      </c>
      <c r="V202" s="77"/>
      <c r="W202" s="77"/>
      <c r="X202" s="77"/>
      <c r="Y202" s="77"/>
      <c r="Z202" s="77"/>
      <c r="AA202" s="77"/>
    </row>
    <row r="203" ht="19.5" customHeight="1" spans="1:27">
      <c r="A203" s="65">
        <v>1</v>
      </c>
      <c r="B203" s="66" t="s">
        <v>640</v>
      </c>
      <c r="C203" s="67">
        <f t="shared" ref="C203:C207" si="54">C306/12</f>
        <v>2.20083333333333</v>
      </c>
      <c r="D203" s="140">
        <v>2.98927909</v>
      </c>
      <c r="E203" s="67">
        <v>3.62140727</v>
      </c>
      <c r="F203" s="67">
        <v>3.97371288</v>
      </c>
      <c r="G203" s="135">
        <v>5.45769607</v>
      </c>
      <c r="H203" s="67"/>
      <c r="I203" s="67"/>
      <c r="J203" s="67"/>
      <c r="K203" s="67"/>
      <c r="L203" s="67"/>
      <c r="M203" s="67"/>
      <c r="N203" s="67"/>
      <c r="O203" s="67"/>
      <c r="P203" s="130">
        <f t="shared" ref="P203:P207" si="55">SUM(D203:O203)</f>
        <v>16.04209531</v>
      </c>
      <c r="Q203" s="71">
        <f t="shared" ref="Q203:Q208" si="56">G203-C203</f>
        <v>3.25686273666667</v>
      </c>
      <c r="R203" s="80">
        <f t="shared" ref="R203:R208" si="57">G203-G192</f>
        <v>1.32191692</v>
      </c>
      <c r="S203" s="77"/>
      <c r="T203" s="77"/>
      <c r="U203" s="80">
        <f t="shared" si="53"/>
        <v>16.04209531</v>
      </c>
      <c r="V203" s="77"/>
      <c r="W203" s="77"/>
      <c r="X203" s="77"/>
      <c r="Y203" s="77"/>
      <c r="Z203" s="77"/>
      <c r="AA203" s="77"/>
    </row>
    <row r="204" ht="19.5" customHeight="1" spans="1:27">
      <c r="A204" s="65">
        <v>2</v>
      </c>
      <c r="B204" s="66" t="s">
        <v>648</v>
      </c>
      <c r="C204" s="67">
        <f t="shared" si="54"/>
        <v>1.52833333333333</v>
      </c>
      <c r="D204" s="140">
        <v>2.03968755</v>
      </c>
      <c r="E204" s="67">
        <v>2.26783857</v>
      </c>
      <c r="F204" s="67">
        <v>2.60406752</v>
      </c>
      <c r="G204" s="136">
        <v>3.31361242</v>
      </c>
      <c r="H204" s="67"/>
      <c r="I204" s="67"/>
      <c r="J204" s="67"/>
      <c r="K204" s="67"/>
      <c r="L204" s="67"/>
      <c r="M204" s="67"/>
      <c r="N204" s="67"/>
      <c r="O204" s="67"/>
      <c r="P204" s="130">
        <f t="shared" si="55"/>
        <v>10.22520606</v>
      </c>
      <c r="Q204" s="71">
        <f t="shared" si="56"/>
        <v>1.78527908666667</v>
      </c>
      <c r="R204" s="80">
        <f t="shared" si="57"/>
        <v>0.3535464</v>
      </c>
      <c r="S204" s="77"/>
      <c r="T204" s="77"/>
      <c r="U204" s="80">
        <f t="shared" si="53"/>
        <v>10.22520606</v>
      </c>
      <c r="V204" s="77"/>
      <c r="W204" s="77"/>
      <c r="X204" s="77"/>
      <c r="Y204" s="77"/>
      <c r="Z204" s="77"/>
      <c r="AA204" s="77"/>
    </row>
    <row r="205" ht="19.5" customHeight="1" spans="1:27">
      <c r="A205" s="65">
        <v>3</v>
      </c>
      <c r="B205" s="66" t="s">
        <v>644</v>
      </c>
      <c r="C205" s="67">
        <f t="shared" si="54"/>
        <v>3.625</v>
      </c>
      <c r="D205" s="140">
        <v>1.54900587</v>
      </c>
      <c r="E205" s="67">
        <v>1.52392444</v>
      </c>
      <c r="F205" s="67">
        <v>1.7704129</v>
      </c>
      <c r="G205" s="136">
        <v>2.21931364</v>
      </c>
      <c r="H205" s="67"/>
      <c r="I205" s="67"/>
      <c r="J205" s="67"/>
      <c r="K205" s="67"/>
      <c r="L205" s="67"/>
      <c r="M205" s="140"/>
      <c r="N205" s="67"/>
      <c r="O205" s="67"/>
      <c r="P205" s="130">
        <f t="shared" si="55"/>
        <v>7.06265685</v>
      </c>
      <c r="Q205" s="71">
        <f t="shared" si="56"/>
        <v>-1.40568636</v>
      </c>
      <c r="R205" s="80">
        <f t="shared" si="57"/>
        <v>0.57845439</v>
      </c>
      <c r="S205" s="77"/>
      <c r="T205" s="77"/>
      <c r="U205" s="80">
        <f t="shared" si="53"/>
        <v>7.06265685</v>
      </c>
      <c r="V205" s="77"/>
      <c r="W205" s="77"/>
      <c r="X205" s="77"/>
      <c r="Y205" s="77"/>
      <c r="Z205" s="77"/>
      <c r="AA205" s="77"/>
    </row>
    <row r="206" ht="19.5" customHeight="1" spans="1:27">
      <c r="A206" s="65">
        <v>4</v>
      </c>
      <c r="B206" s="66" t="s">
        <v>646</v>
      </c>
      <c r="C206" s="67">
        <f t="shared" si="54"/>
        <v>4.36333333333333</v>
      </c>
      <c r="D206" s="140">
        <v>3.10883933</v>
      </c>
      <c r="E206" s="67">
        <v>3.78728686</v>
      </c>
      <c r="F206" s="67">
        <v>4.2344228</v>
      </c>
      <c r="G206" s="136">
        <v>4.7703894</v>
      </c>
      <c r="H206" s="67"/>
      <c r="I206" s="67"/>
      <c r="J206" s="67"/>
      <c r="K206" s="67"/>
      <c r="L206" s="67"/>
      <c r="M206" s="67"/>
      <c r="N206" s="140"/>
      <c r="O206" s="67"/>
      <c r="P206" s="130">
        <f t="shared" si="55"/>
        <v>15.90093839</v>
      </c>
      <c r="Q206" s="71">
        <f t="shared" si="56"/>
        <v>0.40705606666667</v>
      </c>
      <c r="R206" s="80">
        <f t="shared" si="57"/>
        <v>0.64402524</v>
      </c>
      <c r="S206" s="77"/>
      <c r="T206" s="77"/>
      <c r="U206" s="80">
        <f t="shared" si="53"/>
        <v>15.90093839</v>
      </c>
      <c r="V206" s="77"/>
      <c r="W206" s="77"/>
      <c r="X206" s="77"/>
      <c r="Y206" s="77"/>
      <c r="Z206" s="77"/>
      <c r="AA206" s="77"/>
    </row>
    <row r="207" ht="19.5" customHeight="1" spans="1:27">
      <c r="A207" s="65">
        <v>5</v>
      </c>
      <c r="B207" s="66" t="s">
        <v>642</v>
      </c>
      <c r="C207" s="67">
        <f t="shared" si="54"/>
        <v>15.2408333333333</v>
      </c>
      <c r="D207" s="140">
        <v>3.52431344</v>
      </c>
      <c r="E207" s="67">
        <v>4.68842551</v>
      </c>
      <c r="F207" s="67">
        <v>5.03916616</v>
      </c>
      <c r="G207" s="136">
        <v>5.78789846</v>
      </c>
      <c r="H207" s="67"/>
      <c r="I207" s="67"/>
      <c r="J207" s="67"/>
      <c r="K207" s="67"/>
      <c r="L207" s="67"/>
      <c r="M207" s="67"/>
      <c r="N207" s="67"/>
      <c r="O207" s="67"/>
      <c r="P207" s="130">
        <f t="shared" si="55"/>
        <v>19.03980357</v>
      </c>
      <c r="Q207" s="71">
        <f t="shared" si="56"/>
        <v>-9.45293487333333</v>
      </c>
      <c r="R207" s="80">
        <f t="shared" si="57"/>
        <v>0.87459033</v>
      </c>
      <c r="S207" s="77"/>
      <c r="T207" s="77"/>
      <c r="U207" s="80">
        <f t="shared" si="53"/>
        <v>19.03980357</v>
      </c>
      <c r="V207" s="77"/>
      <c r="W207" s="77"/>
      <c r="X207" s="77"/>
      <c r="Y207" s="77"/>
      <c r="Z207" s="77"/>
      <c r="AA207" s="77"/>
    </row>
    <row r="208" ht="19.5" customHeight="1" spans="1:27">
      <c r="A208" s="74" t="s">
        <v>19</v>
      </c>
      <c r="B208" s="35"/>
      <c r="C208" s="128">
        <f t="shared" ref="C208:P208" si="58">SUM(C203:C207)</f>
        <v>26.9583333333333</v>
      </c>
      <c r="D208" s="134">
        <f t="shared" si="58"/>
        <v>13.21112528</v>
      </c>
      <c r="E208" s="134">
        <f t="shared" si="58"/>
        <v>15.88888265</v>
      </c>
      <c r="F208" s="128">
        <f t="shared" si="58"/>
        <v>17.62178226</v>
      </c>
      <c r="G208" s="128">
        <f t="shared" si="58"/>
        <v>21.54890999</v>
      </c>
      <c r="H208" s="128">
        <f t="shared" si="58"/>
        <v>0</v>
      </c>
      <c r="I208" s="128">
        <f t="shared" si="58"/>
        <v>0</v>
      </c>
      <c r="J208" s="128">
        <f t="shared" si="58"/>
        <v>0</v>
      </c>
      <c r="K208" s="128">
        <f t="shared" si="58"/>
        <v>0</v>
      </c>
      <c r="L208" s="128">
        <f t="shared" si="58"/>
        <v>0</v>
      </c>
      <c r="M208" s="128">
        <f t="shared" si="58"/>
        <v>0</v>
      </c>
      <c r="N208" s="128">
        <f t="shared" si="58"/>
        <v>0</v>
      </c>
      <c r="O208" s="128">
        <f t="shared" si="58"/>
        <v>0</v>
      </c>
      <c r="P208" s="134">
        <f t="shared" si="58"/>
        <v>68.27070018</v>
      </c>
      <c r="Q208" s="71">
        <f t="shared" si="56"/>
        <v>-5.40942334333332</v>
      </c>
      <c r="R208" s="80">
        <f t="shared" si="57"/>
        <v>3.77253328</v>
      </c>
      <c r="S208" s="77"/>
      <c r="T208" s="77"/>
      <c r="U208" s="80">
        <f t="shared" si="53"/>
        <v>68.27070018</v>
      </c>
      <c r="V208" s="77"/>
      <c r="W208" s="77"/>
      <c r="X208" s="77"/>
      <c r="Y208" s="77"/>
      <c r="Z208" s="77"/>
      <c r="AA208" s="77"/>
    </row>
    <row r="209" ht="19.5" customHeight="1" spans="1:27">
      <c r="A209" s="77"/>
      <c r="B209" s="77"/>
      <c r="C209" s="137"/>
      <c r="D209" s="137">
        <f t="shared" ref="D209:O209" si="59">D208-D197</f>
        <v>0.92780969</v>
      </c>
      <c r="E209" s="137">
        <f t="shared" si="59"/>
        <v>4.34970374</v>
      </c>
      <c r="F209" s="137">
        <f t="shared" si="59"/>
        <v>3.90333467</v>
      </c>
      <c r="G209" s="137">
        <f t="shared" si="59"/>
        <v>3.77253328</v>
      </c>
      <c r="H209" s="137">
        <f t="shared" si="59"/>
        <v>-20.16195463</v>
      </c>
      <c r="I209" s="137">
        <f t="shared" si="59"/>
        <v>-23.98161164</v>
      </c>
      <c r="J209" s="137">
        <f t="shared" si="59"/>
        <v>-19.80189915</v>
      </c>
      <c r="K209" s="137">
        <f t="shared" si="59"/>
        <v>-20.75198786</v>
      </c>
      <c r="L209" s="137">
        <f t="shared" si="59"/>
        <v>-20.8650676</v>
      </c>
      <c r="M209" s="137">
        <f t="shared" si="59"/>
        <v>-17.89787071</v>
      </c>
      <c r="N209" s="137">
        <f t="shared" si="59"/>
        <v>-17.93659712</v>
      </c>
      <c r="O209" s="137">
        <f t="shared" si="59"/>
        <v>-19.6474505</v>
      </c>
      <c r="P209" s="137"/>
      <c r="Q209" s="71"/>
      <c r="R209" s="80">
        <f>N209-N198</f>
        <v>-21.89603799</v>
      </c>
      <c r="S209" s="77"/>
      <c r="T209" s="77"/>
      <c r="U209" s="77"/>
      <c r="V209" s="77"/>
      <c r="W209" s="77"/>
      <c r="X209" s="77"/>
      <c r="Y209" s="77"/>
      <c r="Z209" s="77"/>
      <c r="AA209" s="77"/>
    </row>
    <row r="210" ht="12.75" customHeight="1" spans="1:27">
      <c r="A210" s="62"/>
      <c r="B210" s="62"/>
      <c r="C210" s="62"/>
      <c r="D210" s="62"/>
      <c r="E210" s="62"/>
      <c r="F210" s="62"/>
      <c r="G210" s="62" t="s">
        <v>987</v>
      </c>
      <c r="I210" s="145"/>
      <c r="J210" s="65" t="s">
        <v>962</v>
      </c>
      <c r="K210" s="62"/>
      <c r="L210" s="62"/>
      <c r="M210" s="62"/>
      <c r="N210" s="62"/>
      <c r="O210" s="62"/>
      <c r="P210" s="103"/>
      <c r="Q210" s="62"/>
      <c r="R210" s="80"/>
      <c r="S210" s="62"/>
      <c r="T210" s="62"/>
      <c r="U210" s="62"/>
      <c r="V210" s="62"/>
      <c r="W210" s="62"/>
      <c r="X210" s="62"/>
      <c r="Y210" s="62"/>
      <c r="Z210" s="62"/>
      <c r="AA210" s="62"/>
    </row>
    <row r="211" ht="12.75" customHeight="1" spans="1:27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103"/>
      <c r="Q211" s="62"/>
      <c r="R211" s="80"/>
      <c r="S211" s="62"/>
      <c r="T211" s="62"/>
      <c r="U211" s="62"/>
      <c r="V211" s="62"/>
      <c r="W211" s="62"/>
      <c r="X211" s="62"/>
      <c r="Y211" s="62"/>
      <c r="Z211" s="62"/>
      <c r="AA211" s="62"/>
    </row>
    <row r="212" ht="19.5" customHeight="1" spans="1:27">
      <c r="A212" s="63" t="s">
        <v>628</v>
      </c>
      <c r="B212" s="64" t="s">
        <v>212</v>
      </c>
      <c r="C212" s="64"/>
      <c r="D212" s="63" t="s">
        <v>699</v>
      </c>
      <c r="E212" s="63" t="s">
        <v>700</v>
      </c>
      <c r="F212" s="63" t="s">
        <v>701</v>
      </c>
      <c r="G212" s="63" t="s">
        <v>702</v>
      </c>
      <c r="H212" s="63" t="s">
        <v>703</v>
      </c>
      <c r="I212" s="63" t="s">
        <v>704</v>
      </c>
      <c r="J212" s="63" t="s">
        <v>705</v>
      </c>
      <c r="K212" s="63" t="s">
        <v>706</v>
      </c>
      <c r="L212" s="63" t="s">
        <v>707</v>
      </c>
      <c r="M212" s="63" t="s">
        <v>708</v>
      </c>
      <c r="N212" s="63" t="s">
        <v>709</v>
      </c>
      <c r="O212" s="63" t="s">
        <v>710</v>
      </c>
      <c r="P212" s="63" t="s">
        <v>6</v>
      </c>
      <c r="Q212" s="62"/>
      <c r="R212" s="80"/>
      <c r="S212" s="62"/>
      <c r="T212" s="62"/>
      <c r="U212" s="62"/>
      <c r="V212" s="62"/>
      <c r="W212" s="62"/>
      <c r="X212" s="62"/>
      <c r="Y212" s="62"/>
      <c r="Z212" s="62"/>
      <c r="AA212" s="62"/>
    </row>
    <row r="213" ht="19.5" customHeight="1" spans="1:27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103"/>
      <c r="Q213" s="62"/>
      <c r="R213" s="80"/>
      <c r="S213" s="62"/>
      <c r="T213" s="62"/>
      <c r="U213" s="62"/>
      <c r="V213" s="62"/>
      <c r="W213" s="62"/>
      <c r="X213" s="62"/>
      <c r="Y213" s="62"/>
      <c r="Z213" s="62"/>
      <c r="AA213" s="62"/>
    </row>
    <row r="214" ht="19.5" customHeight="1" spans="1:27">
      <c r="A214" s="65">
        <v>1</v>
      </c>
      <c r="B214" s="66" t="s">
        <v>640</v>
      </c>
      <c r="C214" s="66"/>
      <c r="D214" s="67"/>
      <c r="E214" s="67"/>
      <c r="F214" s="67"/>
      <c r="G214" s="67">
        <v>18.643</v>
      </c>
      <c r="H214" s="67">
        <v>18.657</v>
      </c>
      <c r="I214" s="67">
        <v>18.822</v>
      </c>
      <c r="J214" s="67">
        <v>19.096</v>
      </c>
      <c r="K214" s="67">
        <v>19.26</v>
      </c>
      <c r="L214" s="67">
        <v>19.47</v>
      </c>
      <c r="M214" s="65">
        <v>19.693</v>
      </c>
      <c r="N214" s="65">
        <v>19.897</v>
      </c>
      <c r="O214" s="65">
        <v>21.09</v>
      </c>
      <c r="P214" s="63"/>
      <c r="Q214" s="62"/>
      <c r="R214" s="80"/>
      <c r="S214" s="62"/>
      <c r="T214" s="62"/>
      <c r="U214" s="62"/>
      <c r="V214" s="62"/>
      <c r="W214" s="62"/>
      <c r="X214" s="62"/>
      <c r="Y214" s="62"/>
      <c r="Z214" s="62"/>
      <c r="AA214" s="62"/>
    </row>
    <row r="215" ht="19.5" customHeight="1" spans="1:27">
      <c r="A215" s="65">
        <v>2</v>
      </c>
      <c r="B215" s="66" t="s">
        <v>648</v>
      </c>
      <c r="C215" s="66"/>
      <c r="D215" s="67"/>
      <c r="E215" s="67"/>
      <c r="F215" s="67"/>
      <c r="G215" s="67">
        <v>14.434</v>
      </c>
      <c r="H215" s="67">
        <v>14.426</v>
      </c>
      <c r="I215" s="67">
        <v>14.25</v>
      </c>
      <c r="J215" s="67">
        <v>14.345</v>
      </c>
      <c r="K215" s="67">
        <v>14.51</v>
      </c>
      <c r="L215" s="67">
        <v>14.96</v>
      </c>
      <c r="M215" s="65">
        <v>15.135</v>
      </c>
      <c r="N215" s="65">
        <v>15.466</v>
      </c>
      <c r="O215" s="65">
        <v>15.95</v>
      </c>
      <c r="P215" s="63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</row>
    <row r="216" ht="19.5" customHeight="1" spans="1:27">
      <c r="A216" s="65">
        <v>3</v>
      </c>
      <c r="B216" s="66" t="s">
        <v>644</v>
      </c>
      <c r="C216" s="66"/>
      <c r="D216" s="67"/>
      <c r="E216" s="67"/>
      <c r="F216" s="67"/>
      <c r="G216" s="67">
        <v>7.925</v>
      </c>
      <c r="H216" s="67">
        <v>8.063</v>
      </c>
      <c r="I216" s="67">
        <v>8.076</v>
      </c>
      <c r="J216" s="67">
        <v>8.113</v>
      </c>
      <c r="K216" s="67">
        <v>8.25</v>
      </c>
      <c r="L216" s="67">
        <v>8.39</v>
      </c>
      <c r="M216" s="65">
        <v>8.614</v>
      </c>
      <c r="N216" s="65">
        <v>8.662</v>
      </c>
      <c r="O216" s="65">
        <v>9.142</v>
      </c>
      <c r="P216" s="63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</row>
    <row r="217" ht="19.5" customHeight="1" spans="1:27">
      <c r="A217" s="65">
        <v>4</v>
      </c>
      <c r="B217" s="66" t="s">
        <v>646</v>
      </c>
      <c r="C217" s="66"/>
      <c r="D217" s="67"/>
      <c r="E217" s="67"/>
      <c r="F217" s="67"/>
      <c r="G217" s="67">
        <v>22.423</v>
      </c>
      <c r="H217" s="67">
        <v>21.911</v>
      </c>
      <c r="I217" s="67">
        <v>22.113</v>
      </c>
      <c r="J217" s="67">
        <v>23.163</v>
      </c>
      <c r="K217" s="67">
        <v>23.97</v>
      </c>
      <c r="L217" s="67">
        <v>24.52</v>
      </c>
      <c r="M217" s="65">
        <v>24.981</v>
      </c>
      <c r="N217" s="65">
        <v>25.012</v>
      </c>
      <c r="O217" s="65">
        <v>25.327</v>
      </c>
      <c r="P217" s="63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</row>
    <row r="218" ht="19.5" customHeight="1" spans="1:27">
      <c r="A218" s="65">
        <v>5</v>
      </c>
      <c r="B218" s="66" t="s">
        <v>642</v>
      </c>
      <c r="C218" s="66"/>
      <c r="D218" s="67"/>
      <c r="E218" s="67"/>
      <c r="F218" s="67"/>
      <c r="G218" s="67">
        <v>29.81</v>
      </c>
      <c r="H218" s="67">
        <v>30.576</v>
      </c>
      <c r="I218" s="67">
        <v>31.065</v>
      </c>
      <c r="J218" s="67">
        <v>31.346</v>
      </c>
      <c r="K218" s="126">
        <v>32.25</v>
      </c>
      <c r="L218" s="67">
        <v>33.12</v>
      </c>
      <c r="M218" s="65">
        <v>33.408</v>
      </c>
      <c r="N218" s="65">
        <v>33.718</v>
      </c>
      <c r="O218" s="65">
        <v>35.872</v>
      </c>
      <c r="P218" s="63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</row>
    <row r="219" ht="19.5" customHeight="1" spans="1:27">
      <c r="A219" s="74" t="s">
        <v>19</v>
      </c>
      <c r="B219" s="35"/>
      <c r="C219" s="75"/>
      <c r="D219" s="71">
        <f t="shared" ref="D219:P219" si="60">SUM(D214:D218)</f>
        <v>0</v>
      </c>
      <c r="E219" s="71">
        <f t="shared" si="60"/>
        <v>0</v>
      </c>
      <c r="F219" s="71">
        <f t="shared" si="60"/>
        <v>0</v>
      </c>
      <c r="G219" s="71">
        <f t="shared" si="60"/>
        <v>93.235</v>
      </c>
      <c r="H219" s="71">
        <f t="shared" si="60"/>
        <v>93.633</v>
      </c>
      <c r="I219" s="71">
        <f t="shared" si="60"/>
        <v>94.326</v>
      </c>
      <c r="J219" s="71">
        <f t="shared" si="60"/>
        <v>96.063</v>
      </c>
      <c r="K219" s="71">
        <f t="shared" si="60"/>
        <v>98.24</v>
      </c>
      <c r="L219" s="71">
        <f t="shared" si="60"/>
        <v>100.46</v>
      </c>
      <c r="M219" s="71">
        <f t="shared" si="60"/>
        <v>101.831</v>
      </c>
      <c r="N219" s="71">
        <f t="shared" si="60"/>
        <v>102.755</v>
      </c>
      <c r="O219" s="71">
        <f t="shared" si="60"/>
        <v>107.381</v>
      </c>
      <c r="P219" s="71">
        <f t="shared" si="60"/>
        <v>0</v>
      </c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</row>
    <row r="220" ht="12.75" customHeight="1" spans="1:27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103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</row>
    <row r="221" ht="12.75" customHeight="1" spans="1:27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103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</row>
    <row r="222" ht="19.5" customHeight="1" spans="1:27">
      <c r="A222" s="62"/>
      <c r="B222" s="62"/>
      <c r="C222" s="62"/>
      <c r="D222" s="62"/>
      <c r="E222" s="62"/>
      <c r="F222" s="62"/>
      <c r="G222" s="62" t="s">
        <v>988</v>
      </c>
      <c r="I222" s="145"/>
      <c r="J222" s="65" t="s">
        <v>875</v>
      </c>
      <c r="K222" s="65"/>
      <c r="L222" s="62"/>
      <c r="M222" s="62"/>
      <c r="N222" s="62"/>
      <c r="O222" s="62"/>
      <c r="P222" s="103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</row>
    <row r="223" ht="19.5" customHeight="1" spans="1:27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103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</row>
    <row r="224" ht="19.5" customHeight="1" spans="1:27">
      <c r="A224" s="63" t="s">
        <v>628</v>
      </c>
      <c r="B224" s="64" t="s">
        <v>212</v>
      </c>
      <c r="C224" s="64"/>
      <c r="D224" s="63" t="s">
        <v>877</v>
      </c>
      <c r="E224" s="63" t="s">
        <v>712</v>
      </c>
      <c r="F224" s="63" t="s">
        <v>713</v>
      </c>
      <c r="G224" s="63" t="s">
        <v>714</v>
      </c>
      <c r="H224" s="63" t="s">
        <v>878</v>
      </c>
      <c r="I224" s="63" t="s">
        <v>716</v>
      </c>
      <c r="J224" s="63" t="s">
        <v>717</v>
      </c>
      <c r="K224" s="63" t="s">
        <v>718</v>
      </c>
      <c r="L224" s="63" t="s">
        <v>719</v>
      </c>
      <c r="M224" s="63" t="s">
        <v>720</v>
      </c>
      <c r="N224" s="63" t="s">
        <v>721</v>
      </c>
      <c r="O224" s="63" t="s">
        <v>722</v>
      </c>
      <c r="P224" s="63" t="s">
        <v>6</v>
      </c>
      <c r="Q224" s="142" t="s">
        <v>851</v>
      </c>
      <c r="R224" s="149" t="s">
        <v>852</v>
      </c>
      <c r="S224" s="62"/>
      <c r="T224" s="62"/>
      <c r="U224" s="62"/>
      <c r="V224" s="62"/>
      <c r="W224" s="62"/>
      <c r="X224" s="62"/>
      <c r="Y224" s="62"/>
      <c r="Z224" s="62"/>
      <c r="AA224" s="62"/>
    </row>
    <row r="225" ht="35.25" customHeight="1" spans="1:27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103"/>
      <c r="S225" s="62"/>
      <c r="T225" s="62"/>
      <c r="U225" s="62"/>
      <c r="V225" s="62"/>
      <c r="W225" s="62"/>
      <c r="X225" s="62"/>
      <c r="Y225" s="62"/>
      <c r="Z225" s="62"/>
      <c r="AA225" s="62"/>
    </row>
    <row r="226" ht="19.5" customHeight="1" spans="1:27">
      <c r="A226" s="65">
        <v>1</v>
      </c>
      <c r="B226" s="66" t="s">
        <v>640</v>
      </c>
      <c r="C226" s="66"/>
      <c r="D226" s="67">
        <v>20.942</v>
      </c>
      <c r="E226" s="67">
        <v>20.734</v>
      </c>
      <c r="F226" s="67">
        <v>20.614</v>
      </c>
      <c r="G226" s="67">
        <v>20.907</v>
      </c>
      <c r="H226" s="67">
        <v>21.236</v>
      </c>
      <c r="I226" s="67">
        <v>21.451</v>
      </c>
      <c r="J226" s="67">
        <v>21.227</v>
      </c>
      <c r="K226" s="67">
        <v>21.28</v>
      </c>
      <c r="L226" s="67">
        <v>21.676</v>
      </c>
      <c r="M226" s="65">
        <v>21.823</v>
      </c>
      <c r="N226" s="67">
        <v>22.07157431</v>
      </c>
      <c r="O226" s="65">
        <v>22.248</v>
      </c>
      <c r="P226" s="63"/>
      <c r="Q226" s="79">
        <f t="shared" ref="Q226:Q231" si="61">O226-O214</f>
        <v>1.158</v>
      </c>
      <c r="R226" s="79">
        <f t="shared" ref="R226:R231" si="62">O226-N226</f>
        <v>0.176425690000002</v>
      </c>
      <c r="S226" s="62"/>
      <c r="T226" s="62"/>
      <c r="U226" s="62"/>
      <c r="V226" s="62"/>
      <c r="W226" s="62"/>
      <c r="X226" s="62"/>
      <c r="Y226" s="62"/>
      <c r="Z226" s="62"/>
      <c r="AA226" s="62"/>
    </row>
    <row r="227" ht="19.5" customHeight="1" spans="1:27">
      <c r="A227" s="65">
        <v>2</v>
      </c>
      <c r="B227" s="66" t="s">
        <v>648</v>
      </c>
      <c r="C227" s="66"/>
      <c r="D227" s="67">
        <v>15.875</v>
      </c>
      <c r="E227" s="67">
        <v>15.852</v>
      </c>
      <c r="F227" s="67">
        <v>16.054</v>
      </c>
      <c r="G227" s="67">
        <v>16.438</v>
      </c>
      <c r="H227" s="67">
        <v>16.988</v>
      </c>
      <c r="I227" s="67">
        <v>17.197</v>
      </c>
      <c r="J227" s="67">
        <v>17.049</v>
      </c>
      <c r="K227" s="67">
        <v>17.151</v>
      </c>
      <c r="L227" s="67">
        <v>17.372</v>
      </c>
      <c r="M227" s="65">
        <v>17.534</v>
      </c>
      <c r="N227" s="67">
        <v>17.74125433</v>
      </c>
      <c r="O227" s="65">
        <v>17.857</v>
      </c>
      <c r="P227" s="63"/>
      <c r="Q227" s="79">
        <f t="shared" si="61"/>
        <v>1.907</v>
      </c>
      <c r="R227" s="79">
        <f t="shared" si="62"/>
        <v>0.115745669999999</v>
      </c>
      <c r="S227" s="62"/>
      <c r="T227" s="62"/>
      <c r="U227" s="62"/>
      <c r="V227" s="62"/>
      <c r="W227" s="62"/>
      <c r="X227" s="62"/>
      <c r="Y227" s="62"/>
      <c r="Z227" s="62"/>
      <c r="AA227" s="62"/>
    </row>
    <row r="228" ht="19.5" customHeight="1" spans="1:27">
      <c r="A228" s="65">
        <v>3</v>
      </c>
      <c r="B228" s="66" t="s">
        <v>644</v>
      </c>
      <c r="C228" s="66"/>
      <c r="D228" s="67">
        <v>8.985</v>
      </c>
      <c r="E228" s="67">
        <v>8.896</v>
      </c>
      <c r="F228" s="67">
        <v>8.757</v>
      </c>
      <c r="G228" s="67">
        <v>8.731</v>
      </c>
      <c r="H228" s="67">
        <v>8.944</v>
      </c>
      <c r="I228" s="67">
        <v>9.272</v>
      </c>
      <c r="J228" s="67">
        <v>9.092</v>
      </c>
      <c r="K228" s="67">
        <v>8.99</v>
      </c>
      <c r="L228" s="67">
        <v>9.013</v>
      </c>
      <c r="M228" s="65">
        <v>9.034</v>
      </c>
      <c r="N228" s="67">
        <v>9.21178732</v>
      </c>
      <c r="O228" s="65">
        <v>9.67</v>
      </c>
      <c r="P228" s="63"/>
      <c r="Q228" s="79">
        <f t="shared" si="61"/>
        <v>0.528</v>
      </c>
      <c r="R228" s="79">
        <f t="shared" si="62"/>
        <v>0.458212680000001</v>
      </c>
      <c r="S228" s="62"/>
      <c r="T228" s="62"/>
      <c r="U228" s="62"/>
      <c r="V228" s="62"/>
      <c r="W228" s="62"/>
      <c r="X228" s="62"/>
      <c r="Y228" s="62"/>
      <c r="Z228" s="62"/>
      <c r="AA228" s="62"/>
    </row>
    <row r="229" ht="19.5" customHeight="1" spans="1:27">
      <c r="A229" s="65">
        <v>4</v>
      </c>
      <c r="B229" s="66" t="s">
        <v>646</v>
      </c>
      <c r="C229" s="66"/>
      <c r="D229" s="67">
        <v>24.747</v>
      </c>
      <c r="E229" s="67">
        <v>24.568</v>
      </c>
      <c r="F229" s="67">
        <v>25.181</v>
      </c>
      <c r="G229" s="67">
        <v>25.995</v>
      </c>
      <c r="H229" s="67">
        <v>26.521</v>
      </c>
      <c r="I229" s="67">
        <v>26.397</v>
      </c>
      <c r="J229" s="67">
        <v>25.096</v>
      </c>
      <c r="K229" s="67">
        <v>24.75</v>
      </c>
      <c r="L229" s="67">
        <v>24.879</v>
      </c>
      <c r="M229" s="65">
        <v>25.095</v>
      </c>
      <c r="N229" s="67">
        <v>25.42745254</v>
      </c>
      <c r="O229" s="65">
        <v>25.454</v>
      </c>
      <c r="P229" s="63"/>
      <c r="Q229" s="79">
        <f t="shared" si="61"/>
        <v>0.126999999999999</v>
      </c>
      <c r="R229" s="79">
        <f t="shared" si="62"/>
        <v>0.0265474599999997</v>
      </c>
      <c r="S229" s="62"/>
      <c r="T229" s="62"/>
      <c r="U229" s="62"/>
      <c r="V229" s="62"/>
      <c r="W229" s="62"/>
      <c r="X229" s="62"/>
      <c r="Y229" s="62"/>
      <c r="Z229" s="62"/>
      <c r="AA229" s="62"/>
    </row>
    <row r="230" ht="19.5" customHeight="1" spans="1:27">
      <c r="A230" s="65">
        <v>5</v>
      </c>
      <c r="B230" s="66" t="s">
        <v>642</v>
      </c>
      <c r="C230" s="66"/>
      <c r="D230" s="67">
        <v>36.124</v>
      </c>
      <c r="E230" s="67">
        <v>36.212</v>
      </c>
      <c r="F230" s="67">
        <v>36.269</v>
      </c>
      <c r="G230" s="67">
        <v>35.901</v>
      </c>
      <c r="H230" s="67">
        <v>35.938</v>
      </c>
      <c r="I230" s="67">
        <v>35.909</v>
      </c>
      <c r="J230" s="67">
        <v>36.108</v>
      </c>
      <c r="K230" s="126">
        <v>35.516</v>
      </c>
      <c r="L230" s="67">
        <v>35.663</v>
      </c>
      <c r="M230" s="65">
        <v>36.005</v>
      </c>
      <c r="N230" s="67">
        <v>36.71358989</v>
      </c>
      <c r="O230" s="65">
        <v>37.967</v>
      </c>
      <c r="P230" s="63"/>
      <c r="Q230" s="79">
        <f t="shared" si="61"/>
        <v>2.095</v>
      </c>
      <c r="R230" s="79">
        <f t="shared" si="62"/>
        <v>1.25341011</v>
      </c>
      <c r="S230" s="62"/>
      <c r="T230" s="62"/>
      <c r="U230" s="62"/>
      <c r="V230" s="62"/>
      <c r="W230" s="62"/>
      <c r="X230" s="62"/>
      <c r="Y230" s="62"/>
      <c r="Z230" s="62"/>
      <c r="AA230" s="62"/>
    </row>
    <row r="231" ht="19.5" customHeight="1" spans="1:27">
      <c r="A231" s="74" t="s">
        <v>19</v>
      </c>
      <c r="B231" s="35"/>
      <c r="C231" s="75"/>
      <c r="D231" s="71">
        <f t="shared" ref="D231:P231" si="63">SUM(D226:D230)</f>
        <v>106.673</v>
      </c>
      <c r="E231" s="71">
        <f t="shared" si="63"/>
        <v>106.262</v>
      </c>
      <c r="F231" s="71">
        <f t="shared" si="63"/>
        <v>106.875</v>
      </c>
      <c r="G231" s="71">
        <f t="shared" si="63"/>
        <v>107.972</v>
      </c>
      <c r="H231" s="71">
        <f t="shared" si="63"/>
        <v>109.627</v>
      </c>
      <c r="I231" s="71">
        <f t="shared" si="63"/>
        <v>110.226</v>
      </c>
      <c r="J231" s="71">
        <f t="shared" si="63"/>
        <v>108.572</v>
      </c>
      <c r="K231" s="71">
        <f t="shared" si="63"/>
        <v>107.687</v>
      </c>
      <c r="L231" s="71">
        <f t="shared" si="63"/>
        <v>108.603</v>
      </c>
      <c r="M231" s="71">
        <f t="shared" si="63"/>
        <v>109.491</v>
      </c>
      <c r="N231" s="71">
        <f t="shared" si="63"/>
        <v>111.16565839</v>
      </c>
      <c r="O231" s="71">
        <f t="shared" si="63"/>
        <v>113.196</v>
      </c>
      <c r="P231" s="71">
        <f t="shared" si="63"/>
        <v>0</v>
      </c>
      <c r="Q231" s="79">
        <f t="shared" si="61"/>
        <v>5.81500000000001</v>
      </c>
      <c r="R231" s="79">
        <f t="shared" si="62"/>
        <v>2.03034161000001</v>
      </c>
      <c r="S231" s="62"/>
      <c r="T231" s="62"/>
      <c r="U231" s="62"/>
      <c r="V231" s="62"/>
      <c r="W231" s="62"/>
      <c r="X231" s="62"/>
      <c r="Y231" s="62"/>
      <c r="Z231" s="62"/>
      <c r="AA231" s="62"/>
    </row>
    <row r="232" ht="12.75" customHeight="1" spans="1:27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103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</row>
    <row r="233" ht="12.75" customHeight="1" spans="1:27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103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</row>
    <row r="234" ht="12.75" customHeight="1" spans="1:27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103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</row>
    <row r="235" ht="19.5" customHeight="1" spans="1:27">
      <c r="A235" s="62"/>
      <c r="B235" s="62"/>
      <c r="C235" s="62"/>
      <c r="D235" s="62"/>
      <c r="E235" s="62"/>
      <c r="F235" s="62"/>
      <c r="G235" s="62" t="s">
        <v>988</v>
      </c>
      <c r="I235" s="145"/>
      <c r="J235" s="65" t="s">
        <v>880</v>
      </c>
      <c r="K235" s="65"/>
      <c r="L235" s="62"/>
      <c r="M235" s="62"/>
      <c r="N235" s="62"/>
      <c r="O235" s="62"/>
      <c r="P235" s="103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</row>
    <row r="236" ht="19.5" customHeight="1" spans="1:27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103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</row>
    <row r="237" ht="44.25" customHeight="1" spans="1:27">
      <c r="A237" s="63" t="s">
        <v>628</v>
      </c>
      <c r="B237" s="64" t="s">
        <v>212</v>
      </c>
      <c r="C237" s="94" t="s">
        <v>989</v>
      </c>
      <c r="D237" s="63" t="s">
        <v>840</v>
      </c>
      <c r="E237" s="63" t="s">
        <v>841</v>
      </c>
      <c r="F237" s="63" t="s">
        <v>842</v>
      </c>
      <c r="G237" s="63" t="s">
        <v>843</v>
      </c>
      <c r="H237" s="63" t="s">
        <v>948</v>
      </c>
      <c r="I237" s="63" t="s">
        <v>845</v>
      </c>
      <c r="J237" s="63" t="s">
        <v>846</v>
      </c>
      <c r="K237" s="63" t="s">
        <v>847</v>
      </c>
      <c r="L237" s="63" t="s">
        <v>848</v>
      </c>
      <c r="M237" s="63" t="s">
        <v>849</v>
      </c>
      <c r="N237" s="63" t="s">
        <v>850</v>
      </c>
      <c r="O237" s="63" t="s">
        <v>949</v>
      </c>
      <c r="P237" s="146" t="s">
        <v>6</v>
      </c>
      <c r="Q237" s="150" t="s">
        <v>851</v>
      </c>
      <c r="R237" s="151" t="s">
        <v>852</v>
      </c>
      <c r="S237" s="62"/>
      <c r="T237" s="62"/>
      <c r="U237" s="62"/>
      <c r="V237" s="62"/>
      <c r="W237" s="62"/>
      <c r="X237" s="62"/>
      <c r="Y237" s="62"/>
      <c r="Z237" s="62"/>
      <c r="AA237" s="62"/>
    </row>
    <row r="238" ht="21.75" customHeight="1" spans="1:27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103"/>
      <c r="Q238" s="36"/>
      <c r="R238" s="36"/>
      <c r="S238" s="62"/>
      <c r="T238" s="62"/>
      <c r="U238" s="62"/>
      <c r="V238" s="62"/>
      <c r="W238" s="62"/>
      <c r="X238" s="62"/>
      <c r="Y238" s="62"/>
      <c r="Z238" s="62"/>
      <c r="AA238" s="62"/>
    </row>
    <row r="239" ht="19.5" customHeight="1" spans="1:27">
      <c r="A239" s="65">
        <v>1</v>
      </c>
      <c r="B239" s="66" t="s">
        <v>640</v>
      </c>
      <c r="C239" s="144">
        <v>29.837</v>
      </c>
      <c r="D239" s="67">
        <v>22.189</v>
      </c>
      <c r="E239" s="67">
        <v>22.52866217</v>
      </c>
      <c r="F239" s="67">
        <v>23.140586</v>
      </c>
      <c r="G239" s="67">
        <v>23.432</v>
      </c>
      <c r="H239" s="135">
        <v>23.755</v>
      </c>
      <c r="I239" s="67">
        <v>23.856</v>
      </c>
      <c r="J239" s="67">
        <v>23.948</v>
      </c>
      <c r="K239" s="67">
        <v>24.09769411</v>
      </c>
      <c r="L239" s="67">
        <v>24.413</v>
      </c>
      <c r="M239" s="65">
        <v>25.208</v>
      </c>
      <c r="N239" s="67">
        <v>25.615</v>
      </c>
      <c r="O239" s="65">
        <v>26.613</v>
      </c>
      <c r="P239" s="147">
        <f t="shared" ref="P239:P243" si="64">SUM(D239:O239)</f>
        <v>288.79594228</v>
      </c>
      <c r="Q239" s="130">
        <f t="shared" ref="Q239:Q244" si="65">O239-O226</f>
        <v>4.365</v>
      </c>
      <c r="R239" s="130">
        <f t="shared" ref="R239:R244" si="66">O239-N239</f>
        <v>0.998000000000001</v>
      </c>
      <c r="S239" s="62"/>
      <c r="T239" s="62"/>
      <c r="U239" s="62"/>
      <c r="V239" s="62"/>
      <c r="W239" s="62"/>
      <c r="X239" s="62"/>
      <c r="Y239" s="62"/>
      <c r="Z239" s="62"/>
      <c r="AA239" s="62"/>
    </row>
    <row r="240" ht="19.5" customHeight="1" spans="1:27">
      <c r="A240" s="65">
        <v>2</v>
      </c>
      <c r="B240" s="66" t="s">
        <v>648</v>
      </c>
      <c r="C240" s="144">
        <v>21.419</v>
      </c>
      <c r="D240" s="67">
        <v>17.858</v>
      </c>
      <c r="E240" s="67">
        <v>18.09200531</v>
      </c>
      <c r="F240" s="67">
        <v>18.29359665</v>
      </c>
      <c r="G240" s="67">
        <v>18.444</v>
      </c>
      <c r="H240" s="136">
        <v>18.582</v>
      </c>
      <c r="I240" s="67">
        <v>18.698</v>
      </c>
      <c r="J240" s="67">
        <v>18.813</v>
      </c>
      <c r="K240" s="67">
        <v>18.93824993</v>
      </c>
      <c r="L240" s="67">
        <v>19.15</v>
      </c>
      <c r="M240" s="65">
        <v>19.34</v>
      </c>
      <c r="N240" s="67">
        <v>19.505</v>
      </c>
      <c r="O240" s="65">
        <v>19.716</v>
      </c>
      <c r="P240" s="147">
        <f t="shared" si="64"/>
        <v>225.42985189</v>
      </c>
      <c r="Q240" s="130">
        <f t="shared" si="65"/>
        <v>1.859</v>
      </c>
      <c r="R240" s="130">
        <f t="shared" si="66"/>
        <v>0.211000000000002</v>
      </c>
      <c r="S240" s="62"/>
      <c r="T240" s="62"/>
      <c r="U240" s="62"/>
      <c r="V240" s="62"/>
      <c r="W240" s="62"/>
      <c r="X240" s="62"/>
      <c r="Y240" s="62"/>
      <c r="Z240" s="62"/>
      <c r="AA240" s="62"/>
    </row>
    <row r="241" ht="19.5" customHeight="1" spans="1:27">
      <c r="A241" s="65">
        <v>3</v>
      </c>
      <c r="B241" s="66" t="s">
        <v>644</v>
      </c>
      <c r="C241" s="144">
        <v>14.888</v>
      </c>
      <c r="D241" s="67">
        <v>9.72</v>
      </c>
      <c r="E241" s="67">
        <v>9.76577595</v>
      </c>
      <c r="F241" s="67">
        <v>10.24384718</v>
      </c>
      <c r="G241" s="67">
        <v>10.518</v>
      </c>
      <c r="H241" s="136">
        <v>10.689</v>
      </c>
      <c r="I241" s="67">
        <v>10.812</v>
      </c>
      <c r="J241" s="67">
        <v>10.82</v>
      </c>
      <c r="K241" s="67">
        <v>10.8999249</v>
      </c>
      <c r="L241" s="67">
        <v>11.056</v>
      </c>
      <c r="M241" s="65">
        <v>11.38</v>
      </c>
      <c r="N241" s="67">
        <v>11.474</v>
      </c>
      <c r="O241" s="65">
        <v>11.963</v>
      </c>
      <c r="P241" s="147">
        <f t="shared" si="64"/>
        <v>129.34154803</v>
      </c>
      <c r="Q241" s="130">
        <f t="shared" si="65"/>
        <v>2.293</v>
      </c>
      <c r="R241" s="130">
        <f t="shared" si="66"/>
        <v>0.488999999999999</v>
      </c>
      <c r="S241" s="62"/>
      <c r="T241" s="62"/>
      <c r="U241" s="62"/>
      <c r="V241" s="62"/>
      <c r="W241" s="62"/>
      <c r="X241" s="62"/>
      <c r="Y241" s="62"/>
      <c r="Z241" s="62"/>
      <c r="AA241" s="62"/>
    </row>
    <row r="242" ht="19.5" customHeight="1" spans="1:27">
      <c r="A242" s="65">
        <v>4</v>
      </c>
      <c r="B242" s="66" t="s">
        <v>646</v>
      </c>
      <c r="C242" s="144">
        <v>34.095</v>
      </c>
      <c r="D242" s="67">
        <v>25.488</v>
      </c>
      <c r="E242" s="67">
        <v>25.6743315</v>
      </c>
      <c r="F242" s="67">
        <v>25.88904544</v>
      </c>
      <c r="G242" s="67">
        <v>26.331</v>
      </c>
      <c r="H242" s="136">
        <v>26.805</v>
      </c>
      <c r="I242" s="67">
        <v>27.119</v>
      </c>
      <c r="J242" s="67">
        <v>27.201</v>
      </c>
      <c r="K242" s="67">
        <v>27.48013629</v>
      </c>
      <c r="L242" s="67">
        <v>27.909</v>
      </c>
      <c r="M242" s="65">
        <v>28.637</v>
      </c>
      <c r="N242" s="67">
        <v>28.94</v>
      </c>
      <c r="O242" s="65">
        <v>29.648</v>
      </c>
      <c r="P242" s="147">
        <f t="shared" si="64"/>
        <v>327.12151323</v>
      </c>
      <c r="Q242" s="130">
        <f t="shared" si="65"/>
        <v>4.194</v>
      </c>
      <c r="R242" s="130">
        <f t="shared" si="66"/>
        <v>0.707999999999998</v>
      </c>
      <c r="S242" s="62"/>
      <c r="T242" s="62"/>
      <c r="U242" s="62"/>
      <c r="V242" s="62"/>
      <c r="W242" s="62"/>
      <c r="X242" s="62"/>
      <c r="Y242" s="62"/>
      <c r="Z242" s="62"/>
      <c r="AA242" s="62"/>
    </row>
    <row r="243" ht="19.5" customHeight="1" spans="1:27">
      <c r="A243" s="65">
        <v>5</v>
      </c>
      <c r="B243" s="66" t="s">
        <v>642</v>
      </c>
      <c r="C243" s="144">
        <v>48.941</v>
      </c>
      <c r="D243" s="67">
        <v>38.144</v>
      </c>
      <c r="E243" s="67">
        <v>38.17501827</v>
      </c>
      <c r="F243" s="67">
        <v>38.51410817</v>
      </c>
      <c r="G243" s="67">
        <v>38.461</v>
      </c>
      <c r="H243" s="135">
        <v>38.727</v>
      </c>
      <c r="I243" s="67">
        <v>38.957</v>
      </c>
      <c r="J243" s="67">
        <v>38.63</v>
      </c>
      <c r="K243" s="67">
        <v>39.03990897</v>
      </c>
      <c r="L243" s="67">
        <v>39.701</v>
      </c>
      <c r="M243" s="65">
        <v>40.198</v>
      </c>
      <c r="N243" s="67">
        <v>40.431</v>
      </c>
      <c r="O243" s="65">
        <v>42.412</v>
      </c>
      <c r="P243" s="147">
        <f t="shared" si="64"/>
        <v>471.39003541</v>
      </c>
      <c r="Q243" s="130">
        <f t="shared" si="65"/>
        <v>4.445</v>
      </c>
      <c r="R243" s="130">
        <f t="shared" si="66"/>
        <v>1.981</v>
      </c>
      <c r="S243" s="62"/>
      <c r="T243" s="62"/>
      <c r="U243" s="62"/>
      <c r="V243" s="62"/>
      <c r="W243" s="62"/>
      <c r="X243" s="62"/>
      <c r="Y243" s="62"/>
      <c r="Z243" s="62"/>
      <c r="AA243" s="62"/>
    </row>
    <row r="244" ht="19.5" customHeight="1" spans="1:27">
      <c r="A244" s="74" t="s">
        <v>19</v>
      </c>
      <c r="B244" s="35"/>
      <c r="C244" s="134">
        <f t="shared" ref="C244:P244" si="67">SUM(C239:C243)</f>
        <v>149.18</v>
      </c>
      <c r="D244" s="71">
        <f t="shared" si="67"/>
        <v>113.399</v>
      </c>
      <c r="E244" s="71">
        <f t="shared" si="67"/>
        <v>114.2357932</v>
      </c>
      <c r="F244" s="71">
        <f t="shared" si="67"/>
        <v>116.08118344</v>
      </c>
      <c r="G244" s="71">
        <f t="shared" si="67"/>
        <v>117.186</v>
      </c>
      <c r="H244" s="71">
        <f t="shared" si="67"/>
        <v>118.558</v>
      </c>
      <c r="I244" s="71">
        <f t="shared" si="67"/>
        <v>119.442</v>
      </c>
      <c r="J244" s="71">
        <f t="shared" si="67"/>
        <v>119.412</v>
      </c>
      <c r="K244" s="71">
        <f t="shared" si="67"/>
        <v>120.4559142</v>
      </c>
      <c r="L244" s="71">
        <f t="shared" si="67"/>
        <v>122.229</v>
      </c>
      <c r="M244" s="71">
        <f t="shared" si="67"/>
        <v>124.763</v>
      </c>
      <c r="N244" s="71">
        <f t="shared" si="67"/>
        <v>125.965</v>
      </c>
      <c r="O244" s="71">
        <f t="shared" si="67"/>
        <v>130.352</v>
      </c>
      <c r="P244" s="148">
        <f t="shared" si="67"/>
        <v>1442.07889084</v>
      </c>
      <c r="Q244" s="130">
        <f t="shared" si="65"/>
        <v>17.156</v>
      </c>
      <c r="R244" s="130">
        <f t="shared" si="66"/>
        <v>4.38700000000001</v>
      </c>
      <c r="S244" s="62"/>
      <c r="T244" s="62"/>
      <c r="U244" s="62"/>
      <c r="V244" s="62"/>
      <c r="W244" s="62"/>
      <c r="X244" s="62"/>
      <c r="Y244" s="62"/>
      <c r="Z244" s="62"/>
      <c r="AA244" s="62"/>
    </row>
    <row r="245" ht="12.75" customHeight="1" spans="1:27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103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</row>
    <row r="246" ht="12.75" customHeight="1" spans="1:27">
      <c r="A246" s="62"/>
      <c r="B246" s="62"/>
      <c r="C246" s="62"/>
      <c r="D246" s="62"/>
      <c r="E246" s="62"/>
      <c r="F246" s="62"/>
      <c r="G246" s="62" t="s">
        <v>988</v>
      </c>
      <c r="I246" s="145"/>
      <c r="J246" s="65" t="s">
        <v>885</v>
      </c>
      <c r="K246" s="65"/>
      <c r="L246" s="62"/>
      <c r="M246" s="62"/>
      <c r="N246" s="62"/>
      <c r="O246" s="62"/>
      <c r="P246" s="103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</row>
    <row r="247" ht="12.75" customHeight="1" spans="1:27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103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</row>
    <row r="248" ht="12.75" customHeight="1" spans="1:27">
      <c r="A248" s="63" t="s">
        <v>628</v>
      </c>
      <c r="B248" s="64" t="s">
        <v>212</v>
      </c>
      <c r="C248" s="94" t="s">
        <v>989</v>
      </c>
      <c r="D248" s="63" t="s">
        <v>855</v>
      </c>
      <c r="E248" s="63" t="s">
        <v>736</v>
      </c>
      <c r="F248" s="63" t="s">
        <v>737</v>
      </c>
      <c r="G248" s="63" t="s">
        <v>738</v>
      </c>
      <c r="H248" s="63" t="s">
        <v>951</v>
      </c>
      <c r="I248" s="63" t="s">
        <v>856</v>
      </c>
      <c r="J248" s="63" t="s">
        <v>741</v>
      </c>
      <c r="K248" s="63" t="s">
        <v>742</v>
      </c>
      <c r="L248" s="63" t="s">
        <v>743</v>
      </c>
      <c r="M248" s="63" t="s">
        <v>744</v>
      </c>
      <c r="N248" s="63" t="s">
        <v>745</v>
      </c>
      <c r="O248" s="63" t="s">
        <v>746</v>
      </c>
      <c r="P248" s="146" t="s">
        <v>6</v>
      </c>
      <c r="Q248" s="150" t="s">
        <v>851</v>
      </c>
      <c r="R248" s="151" t="s">
        <v>852</v>
      </c>
      <c r="S248" s="62"/>
      <c r="T248" s="62"/>
      <c r="U248" s="62"/>
      <c r="V248" s="62"/>
      <c r="W248" s="62"/>
      <c r="X248" s="62"/>
      <c r="Y248" s="62"/>
      <c r="Z248" s="62"/>
      <c r="AA248" s="62"/>
    </row>
    <row r="249" ht="28.5" customHeight="1" spans="1:27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103"/>
      <c r="Q249" s="36"/>
      <c r="R249" s="36"/>
      <c r="S249" s="62"/>
      <c r="T249" s="62"/>
      <c r="U249" s="62"/>
      <c r="V249" s="62"/>
      <c r="W249" s="62"/>
      <c r="X249" s="62"/>
      <c r="Y249" s="62"/>
      <c r="Z249" s="62"/>
      <c r="AA249" s="62"/>
    </row>
    <row r="250" ht="12.75" customHeight="1" spans="1:27">
      <c r="A250" s="65">
        <v>1</v>
      </c>
      <c r="B250" s="66" t="s">
        <v>640</v>
      </c>
      <c r="C250" s="144">
        <v>34.08</v>
      </c>
      <c r="D250" s="67">
        <v>26.45</v>
      </c>
      <c r="E250" s="67">
        <v>26.124</v>
      </c>
      <c r="F250" s="67">
        <v>26.11601779</v>
      </c>
      <c r="G250" s="67">
        <v>26.039</v>
      </c>
      <c r="H250" s="135">
        <v>27.255</v>
      </c>
      <c r="I250" s="67">
        <v>27.61</v>
      </c>
      <c r="J250" s="67">
        <v>27.95</v>
      </c>
      <c r="K250" s="67">
        <v>28.45089231</v>
      </c>
      <c r="L250" s="67">
        <v>29.09847685</v>
      </c>
      <c r="M250" s="65">
        <v>29.295</v>
      </c>
      <c r="N250" s="67">
        <v>29.57693929</v>
      </c>
      <c r="O250" s="67">
        <v>30.386</v>
      </c>
      <c r="P250" s="147">
        <f t="shared" ref="P250:P254" si="68">SUM(D250:O250)</f>
        <v>334.35132624</v>
      </c>
      <c r="Q250" s="130">
        <f t="shared" ref="Q250:Q255" si="69">O250-O239</f>
        <v>3.773</v>
      </c>
      <c r="R250" s="130">
        <f t="shared" ref="R250:R255" si="70">O250-N250</f>
        <v>0.809060710000001</v>
      </c>
      <c r="S250" s="62"/>
      <c r="T250" s="62"/>
      <c r="U250" s="62"/>
      <c r="V250" s="62"/>
      <c r="W250" s="62"/>
      <c r="X250" s="62"/>
      <c r="Y250" s="62"/>
      <c r="Z250" s="62"/>
      <c r="AA250" s="62"/>
    </row>
    <row r="251" ht="12.75" customHeight="1" spans="1:27">
      <c r="A251" s="65">
        <v>2</v>
      </c>
      <c r="B251" s="66" t="s">
        <v>648</v>
      </c>
      <c r="C251" s="144">
        <v>23.11</v>
      </c>
      <c r="D251" s="67">
        <v>19.843</v>
      </c>
      <c r="E251" s="67">
        <v>19.823</v>
      </c>
      <c r="F251" s="67">
        <v>19.80514314</v>
      </c>
      <c r="G251" s="67">
        <v>19.705</v>
      </c>
      <c r="H251" s="136">
        <v>19.876</v>
      </c>
      <c r="I251" s="67">
        <v>19.883</v>
      </c>
      <c r="J251" s="67">
        <v>19.997</v>
      </c>
      <c r="K251" s="67">
        <v>20.2574353</v>
      </c>
      <c r="L251" s="67">
        <v>20.53235693</v>
      </c>
      <c r="M251" s="65">
        <v>20.669</v>
      </c>
      <c r="N251" s="67">
        <v>20.81079349</v>
      </c>
      <c r="O251" s="67">
        <v>20.98</v>
      </c>
      <c r="P251" s="147">
        <f t="shared" si="68"/>
        <v>242.18172886</v>
      </c>
      <c r="Q251" s="130">
        <f t="shared" si="69"/>
        <v>1.264</v>
      </c>
      <c r="R251" s="130">
        <f t="shared" si="70"/>
        <v>0.169206510000002</v>
      </c>
      <c r="S251" s="62"/>
      <c r="T251" s="62"/>
      <c r="U251" s="62"/>
      <c r="V251" s="62"/>
      <c r="W251" s="62"/>
      <c r="X251" s="62"/>
      <c r="Y251" s="62"/>
      <c r="Z251" s="62"/>
      <c r="AA251" s="62"/>
    </row>
    <row r="252" ht="12.75" customHeight="1" spans="1:27">
      <c r="A252" s="65">
        <v>3</v>
      </c>
      <c r="B252" s="66" t="s">
        <v>644</v>
      </c>
      <c r="C252" s="144">
        <v>17.28</v>
      </c>
      <c r="D252" s="67">
        <v>11.772</v>
      </c>
      <c r="E252" s="67">
        <v>11.569</v>
      </c>
      <c r="F252" s="67">
        <v>11.60401096</v>
      </c>
      <c r="G252" s="67">
        <v>11.353</v>
      </c>
      <c r="H252" s="136">
        <v>11.872</v>
      </c>
      <c r="I252" s="67">
        <v>11.972</v>
      </c>
      <c r="J252" s="67">
        <v>12.159</v>
      </c>
      <c r="K252" s="67">
        <v>12.39937144</v>
      </c>
      <c r="L252" s="67">
        <v>12.88142088</v>
      </c>
      <c r="M252" s="65">
        <v>13.12</v>
      </c>
      <c r="N252" s="67">
        <v>13.20401295</v>
      </c>
      <c r="O252" s="67">
        <v>13.737</v>
      </c>
      <c r="P252" s="147">
        <f t="shared" si="68"/>
        <v>147.64281623</v>
      </c>
      <c r="Q252" s="130">
        <f t="shared" si="69"/>
        <v>1.774</v>
      </c>
      <c r="R252" s="130">
        <f t="shared" si="70"/>
        <v>0.532987050000001</v>
      </c>
      <c r="S252" s="62"/>
      <c r="T252" s="62"/>
      <c r="U252" s="62"/>
      <c r="V252" s="62"/>
      <c r="W252" s="62"/>
      <c r="X252" s="62"/>
      <c r="Y252" s="62"/>
      <c r="Z252" s="62"/>
      <c r="AA252" s="62"/>
    </row>
    <row r="253" ht="12.75" customHeight="1" spans="1:27">
      <c r="A253" s="65">
        <v>4</v>
      </c>
      <c r="B253" s="66" t="s">
        <v>646</v>
      </c>
      <c r="C253" s="144">
        <v>37.36</v>
      </c>
      <c r="D253" s="67">
        <v>29.529</v>
      </c>
      <c r="E253" s="67">
        <v>29.273</v>
      </c>
      <c r="F253" s="67">
        <v>28.99145273</v>
      </c>
      <c r="G253" s="67">
        <v>28.86</v>
      </c>
      <c r="H253" s="136">
        <v>29.281</v>
      </c>
      <c r="I253" s="67">
        <v>29.275</v>
      </c>
      <c r="J253" s="67">
        <v>29.431</v>
      </c>
      <c r="K253" s="67">
        <v>29.96160819</v>
      </c>
      <c r="L253" s="67">
        <v>30.50781967</v>
      </c>
      <c r="M253" s="65">
        <v>30.801</v>
      </c>
      <c r="N253" s="67">
        <v>30.97187711</v>
      </c>
      <c r="O253" s="67">
        <v>33.072</v>
      </c>
      <c r="P253" s="147">
        <f t="shared" si="68"/>
        <v>359.9547577</v>
      </c>
      <c r="Q253" s="130">
        <f t="shared" si="69"/>
        <v>3.424</v>
      </c>
      <c r="R253" s="130">
        <f t="shared" si="70"/>
        <v>2.10012289</v>
      </c>
      <c r="S253" s="62"/>
      <c r="T253" s="62"/>
      <c r="U253" s="62"/>
      <c r="V253" s="62"/>
      <c r="W253" s="62"/>
      <c r="X253" s="62"/>
      <c r="Y253" s="62"/>
      <c r="Z253" s="62"/>
      <c r="AA253" s="62"/>
    </row>
    <row r="254" ht="12.75" customHeight="1" spans="1:27">
      <c r="A254" s="65">
        <v>5</v>
      </c>
      <c r="B254" s="66" t="s">
        <v>642</v>
      </c>
      <c r="C254" s="144">
        <v>50.97</v>
      </c>
      <c r="D254" s="67">
        <v>42.615</v>
      </c>
      <c r="E254" s="67">
        <v>42.152</v>
      </c>
      <c r="F254" s="67">
        <v>41.97640894</v>
      </c>
      <c r="G254" s="67">
        <v>41.655</v>
      </c>
      <c r="H254" s="135">
        <v>41.924</v>
      </c>
      <c r="I254" s="67">
        <v>41.807</v>
      </c>
      <c r="J254" s="67">
        <v>41.923</v>
      </c>
      <c r="K254" s="67">
        <v>41.9258207</v>
      </c>
      <c r="L254" s="67">
        <v>42.73099203</v>
      </c>
      <c r="M254" s="65">
        <v>43.01</v>
      </c>
      <c r="N254" s="67">
        <v>43.46892458</v>
      </c>
      <c r="O254" s="67">
        <v>44.741</v>
      </c>
      <c r="P254" s="147">
        <f t="shared" si="68"/>
        <v>509.92914625</v>
      </c>
      <c r="Q254" s="130">
        <f t="shared" si="69"/>
        <v>2.329</v>
      </c>
      <c r="R254" s="130">
        <f t="shared" si="70"/>
        <v>1.27207542</v>
      </c>
      <c r="S254" s="62"/>
      <c r="T254" s="62"/>
      <c r="U254" s="62"/>
      <c r="V254" s="62"/>
      <c r="W254" s="62"/>
      <c r="X254" s="62"/>
      <c r="Y254" s="62"/>
      <c r="Z254" s="62"/>
      <c r="AA254" s="62"/>
    </row>
    <row r="255" ht="12.75" customHeight="1" spans="1:27">
      <c r="A255" s="74" t="s">
        <v>19</v>
      </c>
      <c r="B255" s="35"/>
      <c r="C255" s="134">
        <f t="shared" ref="C255:P255" si="71">SUM(C250:C254)</f>
        <v>162.8</v>
      </c>
      <c r="D255" s="71">
        <f t="shared" si="71"/>
        <v>130.209</v>
      </c>
      <c r="E255" s="71">
        <f t="shared" si="71"/>
        <v>128.941</v>
      </c>
      <c r="F255" s="71">
        <f t="shared" si="71"/>
        <v>128.49303356</v>
      </c>
      <c r="G255" s="71">
        <f t="shared" si="71"/>
        <v>127.612</v>
      </c>
      <c r="H255" s="71">
        <f t="shared" si="71"/>
        <v>130.208</v>
      </c>
      <c r="I255" s="71">
        <f t="shared" si="71"/>
        <v>130.547</v>
      </c>
      <c r="J255" s="71">
        <f t="shared" si="71"/>
        <v>131.46</v>
      </c>
      <c r="K255" s="71">
        <f t="shared" si="71"/>
        <v>132.99512794</v>
      </c>
      <c r="L255" s="71">
        <f t="shared" si="71"/>
        <v>135.75106636</v>
      </c>
      <c r="M255" s="71">
        <f t="shared" si="71"/>
        <v>136.895</v>
      </c>
      <c r="N255" s="71">
        <f t="shared" si="71"/>
        <v>138.03254742</v>
      </c>
      <c r="O255" s="71">
        <f t="shared" si="71"/>
        <v>142.916</v>
      </c>
      <c r="P255" s="148">
        <f t="shared" si="71"/>
        <v>1594.05977528</v>
      </c>
      <c r="Q255" s="130">
        <f t="shared" si="69"/>
        <v>12.564</v>
      </c>
      <c r="R255" s="130">
        <f t="shared" si="70"/>
        <v>4.88345258000001</v>
      </c>
      <c r="S255" s="62"/>
      <c r="T255" s="62"/>
      <c r="U255" s="62"/>
      <c r="V255" s="62"/>
      <c r="W255" s="62"/>
      <c r="X255" s="62"/>
      <c r="Y255" s="62"/>
      <c r="Z255" s="62"/>
      <c r="AA255" s="62"/>
    </row>
    <row r="256" ht="12.75" customHeight="1" spans="1:27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103"/>
      <c r="Q256" s="152"/>
      <c r="R256" s="152"/>
      <c r="S256" s="62"/>
      <c r="T256" s="62"/>
      <c r="U256" s="62"/>
      <c r="V256" s="62"/>
      <c r="W256" s="62"/>
      <c r="X256" s="62"/>
      <c r="Y256" s="62"/>
      <c r="Z256" s="62"/>
      <c r="AA256" s="62"/>
    </row>
    <row r="257" ht="12.75" customHeight="1" spans="1:27">
      <c r="A257" s="62"/>
      <c r="B257" s="62"/>
      <c r="C257" s="62"/>
      <c r="D257" s="62"/>
      <c r="E257" s="62"/>
      <c r="F257" s="62"/>
      <c r="G257" s="62" t="s">
        <v>988</v>
      </c>
      <c r="I257" s="145"/>
      <c r="J257" s="65" t="s">
        <v>898</v>
      </c>
      <c r="K257" s="65"/>
      <c r="L257" s="62"/>
      <c r="M257" s="62"/>
      <c r="N257" s="62"/>
      <c r="O257" s="62"/>
      <c r="P257" s="103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</row>
    <row r="258" ht="12.75" customHeight="1" spans="1:27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103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</row>
    <row r="259" ht="12.75" customHeight="1" spans="1:27">
      <c r="A259" s="63" t="s">
        <v>628</v>
      </c>
      <c r="B259" s="64" t="s">
        <v>212</v>
      </c>
      <c r="C259" s="94" t="s">
        <v>989</v>
      </c>
      <c r="D259" s="63" t="s">
        <v>747</v>
      </c>
      <c r="E259" s="63" t="s">
        <v>748</v>
      </c>
      <c r="F259" s="63" t="s">
        <v>749</v>
      </c>
      <c r="G259" s="63" t="s">
        <v>859</v>
      </c>
      <c r="H259" s="63" t="s">
        <v>953</v>
      </c>
      <c r="I259" s="63" t="s">
        <v>860</v>
      </c>
      <c r="J259" s="63" t="s">
        <v>753</v>
      </c>
      <c r="K259" s="63" t="s">
        <v>754</v>
      </c>
      <c r="L259" s="63" t="s">
        <v>755</v>
      </c>
      <c r="M259" s="63" t="s">
        <v>756</v>
      </c>
      <c r="N259" s="63" t="s">
        <v>757</v>
      </c>
      <c r="O259" s="63" t="s">
        <v>758</v>
      </c>
      <c r="P259" s="146" t="s">
        <v>6</v>
      </c>
      <c r="Q259" s="150" t="s">
        <v>851</v>
      </c>
      <c r="R259" s="151" t="s">
        <v>852</v>
      </c>
      <c r="S259" s="62"/>
      <c r="T259" s="62"/>
      <c r="U259" s="62"/>
      <c r="V259" s="62"/>
      <c r="W259" s="62"/>
      <c r="X259" s="62"/>
      <c r="Y259" s="62"/>
      <c r="Z259" s="62"/>
      <c r="AA259" s="62"/>
    </row>
    <row r="260" ht="28.5" customHeight="1" spans="1:27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103"/>
      <c r="Q260" s="36"/>
      <c r="R260" s="36"/>
      <c r="S260" s="62"/>
      <c r="T260" s="62"/>
      <c r="U260" s="62"/>
      <c r="V260" s="62"/>
      <c r="W260" s="62"/>
      <c r="X260" s="62"/>
      <c r="Y260" s="62"/>
      <c r="Z260" s="62"/>
      <c r="AA260" s="62"/>
    </row>
    <row r="261" ht="12.75" customHeight="1" spans="1:27">
      <c r="A261" s="65">
        <v>1</v>
      </c>
      <c r="B261" s="66" t="s">
        <v>640</v>
      </c>
      <c r="C261" s="144">
        <v>39.84</v>
      </c>
      <c r="D261" s="67">
        <v>30.275</v>
      </c>
      <c r="E261" s="67">
        <v>30.075</v>
      </c>
      <c r="F261" s="67">
        <v>29.67318437</v>
      </c>
      <c r="G261" s="67">
        <v>30.32869357</v>
      </c>
      <c r="H261" s="135">
        <v>30.754</v>
      </c>
      <c r="I261" s="67">
        <v>31.01984444</v>
      </c>
      <c r="J261" s="67">
        <v>31.24</v>
      </c>
      <c r="K261" s="67">
        <v>31.79213769</v>
      </c>
      <c r="L261" s="67">
        <v>32.31012781</v>
      </c>
      <c r="M261" s="67">
        <v>32.88866398</v>
      </c>
      <c r="N261" s="67">
        <v>33.155</v>
      </c>
      <c r="O261" s="67">
        <v>35.28550909</v>
      </c>
      <c r="P261" s="147">
        <f t="shared" ref="P261:P265" si="72">SUM(D261:O261)</f>
        <v>378.79716095</v>
      </c>
      <c r="Q261" s="130">
        <f t="shared" ref="Q261:Q266" si="73">O261-O250</f>
        <v>4.89950909</v>
      </c>
      <c r="R261" s="130">
        <f t="shared" ref="R261:R266" si="74">O261-N261</f>
        <v>2.13050909</v>
      </c>
      <c r="S261" s="62"/>
      <c r="T261" s="62"/>
      <c r="U261" s="62"/>
      <c r="V261" s="62"/>
      <c r="W261" s="62"/>
      <c r="X261" s="62"/>
      <c r="Y261" s="62"/>
      <c r="Z261" s="62"/>
      <c r="AA261" s="62"/>
    </row>
    <row r="262" ht="12.75" customHeight="1" spans="1:27">
      <c r="A262" s="65">
        <v>2</v>
      </c>
      <c r="B262" s="66" t="s">
        <v>648</v>
      </c>
      <c r="C262" s="144">
        <v>27.23</v>
      </c>
      <c r="D262" s="67">
        <v>20.994</v>
      </c>
      <c r="E262" s="67">
        <v>20.922</v>
      </c>
      <c r="F262" s="67">
        <v>20.84322854</v>
      </c>
      <c r="G262" s="67">
        <v>20.93890989</v>
      </c>
      <c r="H262" s="136">
        <v>21.171</v>
      </c>
      <c r="I262" s="67">
        <v>21.38797669</v>
      </c>
      <c r="J262" s="67">
        <v>21.569</v>
      </c>
      <c r="K262" s="67">
        <v>21.91571656</v>
      </c>
      <c r="L262" s="67">
        <v>22.31919579</v>
      </c>
      <c r="M262" s="67">
        <v>22.66163717</v>
      </c>
      <c r="N262" s="67">
        <v>22.986</v>
      </c>
      <c r="O262" s="67">
        <v>23.33483459</v>
      </c>
      <c r="P262" s="147">
        <f t="shared" si="72"/>
        <v>261.04349923</v>
      </c>
      <c r="Q262" s="130">
        <f t="shared" si="73"/>
        <v>2.35483459</v>
      </c>
      <c r="R262" s="130">
        <f t="shared" si="74"/>
        <v>0.348834589999999</v>
      </c>
      <c r="S262" s="62"/>
      <c r="T262" s="62"/>
      <c r="U262" s="62"/>
      <c r="V262" s="62"/>
      <c r="W262" s="62"/>
      <c r="X262" s="62"/>
      <c r="Y262" s="62"/>
      <c r="Z262" s="62"/>
      <c r="AA262" s="62"/>
    </row>
    <row r="263" ht="12.75" customHeight="1" spans="1:27">
      <c r="A263" s="65">
        <v>3</v>
      </c>
      <c r="B263" s="66" t="s">
        <v>644</v>
      </c>
      <c r="C263" s="144">
        <v>20.23</v>
      </c>
      <c r="D263" s="67">
        <v>13.517</v>
      </c>
      <c r="E263" s="67">
        <v>13.061</v>
      </c>
      <c r="F263" s="67">
        <v>12.64315869</v>
      </c>
      <c r="G263" s="67">
        <v>12.747599</v>
      </c>
      <c r="H263" s="136">
        <v>13.11</v>
      </c>
      <c r="I263" s="67">
        <v>13.26765457</v>
      </c>
      <c r="J263" s="67">
        <v>13.375</v>
      </c>
      <c r="K263" s="67">
        <v>13.46338347</v>
      </c>
      <c r="L263" s="67">
        <v>13.59933449</v>
      </c>
      <c r="M263" s="67">
        <v>13.81677801</v>
      </c>
      <c r="N263" s="67">
        <v>13.924</v>
      </c>
      <c r="O263" s="67">
        <v>15.14964792</v>
      </c>
      <c r="P263" s="147">
        <f t="shared" si="72"/>
        <v>161.67455615</v>
      </c>
      <c r="Q263" s="130">
        <f t="shared" si="73"/>
        <v>1.41264792</v>
      </c>
      <c r="R263" s="130">
        <f t="shared" si="74"/>
        <v>1.22564792</v>
      </c>
      <c r="S263" s="62"/>
      <c r="T263" s="62"/>
      <c r="U263" s="62"/>
      <c r="V263" s="62"/>
      <c r="W263" s="62"/>
      <c r="X263" s="62"/>
      <c r="Y263" s="62"/>
      <c r="Z263" s="62"/>
      <c r="AA263" s="62"/>
    </row>
    <row r="264" ht="12.75" customHeight="1" spans="1:27">
      <c r="A264" s="65">
        <v>4</v>
      </c>
      <c r="B264" s="66" t="s">
        <v>646</v>
      </c>
      <c r="C264" s="144">
        <v>45.08</v>
      </c>
      <c r="D264" s="67">
        <v>33.072</v>
      </c>
      <c r="E264" s="67">
        <v>32.391</v>
      </c>
      <c r="F264" s="67">
        <v>32.25994779</v>
      </c>
      <c r="G264" s="67">
        <v>32.64278995</v>
      </c>
      <c r="H264" s="136">
        <v>32.957</v>
      </c>
      <c r="I264" s="67">
        <v>33.22420037</v>
      </c>
      <c r="J264" s="67">
        <v>33.553</v>
      </c>
      <c r="K264" s="67">
        <v>34.29439023</v>
      </c>
      <c r="L264" s="67">
        <v>34.76278704</v>
      </c>
      <c r="M264" s="67">
        <v>35.4523865</v>
      </c>
      <c r="N264" s="67">
        <v>35.771</v>
      </c>
      <c r="O264" s="67">
        <v>36.25257761</v>
      </c>
      <c r="P264" s="147">
        <f t="shared" si="72"/>
        <v>406.63307949</v>
      </c>
      <c r="Q264" s="130">
        <f t="shared" si="73"/>
        <v>3.18057761</v>
      </c>
      <c r="R264" s="130">
        <f t="shared" si="74"/>
        <v>0.481577610000002</v>
      </c>
      <c r="S264" s="62"/>
      <c r="T264" s="62"/>
      <c r="U264" s="62"/>
      <c r="V264" s="62"/>
      <c r="W264" s="62"/>
      <c r="X264" s="62"/>
      <c r="Y264" s="62"/>
      <c r="Z264" s="62"/>
      <c r="AA264" s="62"/>
    </row>
    <row r="265" ht="12.75" customHeight="1" spans="1:27">
      <c r="A265" s="65">
        <v>5</v>
      </c>
      <c r="B265" s="66" t="s">
        <v>642</v>
      </c>
      <c r="C265" s="144">
        <v>58.89</v>
      </c>
      <c r="D265" s="67">
        <v>44.4</v>
      </c>
      <c r="E265" s="67">
        <v>44.078</v>
      </c>
      <c r="F265" s="67">
        <v>43.9293504</v>
      </c>
      <c r="G265" s="67">
        <v>44.34304803</v>
      </c>
      <c r="H265" s="135">
        <v>44.612</v>
      </c>
      <c r="I265" s="67">
        <v>44.73377271</v>
      </c>
      <c r="J265" s="67">
        <v>44.818</v>
      </c>
      <c r="K265" s="67">
        <v>45.34328818</v>
      </c>
      <c r="L265" s="67">
        <v>45.96597148</v>
      </c>
      <c r="M265" s="67">
        <v>46.47508198</v>
      </c>
      <c r="N265" s="67">
        <v>46.961</v>
      </c>
      <c r="O265" s="67">
        <v>48.74391691</v>
      </c>
      <c r="P265" s="147">
        <f t="shared" si="72"/>
        <v>544.40342969</v>
      </c>
      <c r="Q265" s="130">
        <f t="shared" si="73"/>
        <v>4.00291691</v>
      </c>
      <c r="R265" s="130">
        <f t="shared" si="74"/>
        <v>1.78291691</v>
      </c>
      <c r="S265" s="62"/>
      <c r="T265" s="62"/>
      <c r="U265" s="62"/>
      <c r="V265" s="62"/>
      <c r="W265" s="62"/>
      <c r="X265" s="62"/>
      <c r="Y265" s="62"/>
      <c r="Z265" s="62"/>
      <c r="AA265" s="62"/>
    </row>
    <row r="266" ht="12.75" customHeight="1" spans="1:27">
      <c r="A266" s="74" t="s">
        <v>19</v>
      </c>
      <c r="B266" s="35"/>
      <c r="C266" s="134">
        <f t="shared" ref="C266:P266" si="75">SUM(C261:C265)</f>
        <v>191.27</v>
      </c>
      <c r="D266" s="71">
        <f t="shared" si="75"/>
        <v>142.258</v>
      </c>
      <c r="E266" s="71">
        <f t="shared" si="75"/>
        <v>140.527</v>
      </c>
      <c r="F266" s="71">
        <f t="shared" si="75"/>
        <v>139.34886979</v>
      </c>
      <c r="G266" s="71">
        <f t="shared" si="75"/>
        <v>141.00104044</v>
      </c>
      <c r="H266" s="71">
        <f t="shared" si="75"/>
        <v>142.604</v>
      </c>
      <c r="I266" s="71">
        <f t="shared" si="75"/>
        <v>143.63344878</v>
      </c>
      <c r="J266" s="71">
        <f t="shared" si="75"/>
        <v>144.555</v>
      </c>
      <c r="K266" s="71">
        <f t="shared" si="75"/>
        <v>146.80891613</v>
      </c>
      <c r="L266" s="71">
        <f t="shared" si="75"/>
        <v>148.95741661</v>
      </c>
      <c r="M266" s="71">
        <f t="shared" si="75"/>
        <v>151.29454764</v>
      </c>
      <c r="N266" s="71">
        <f t="shared" si="75"/>
        <v>152.797</v>
      </c>
      <c r="O266" s="71">
        <f t="shared" si="75"/>
        <v>158.76648612</v>
      </c>
      <c r="P266" s="148">
        <f t="shared" si="75"/>
        <v>1752.55172551</v>
      </c>
      <c r="Q266" s="130">
        <f t="shared" si="73"/>
        <v>15.85048612</v>
      </c>
      <c r="R266" s="130">
        <f t="shared" si="74"/>
        <v>5.96948612</v>
      </c>
      <c r="S266" s="62"/>
      <c r="T266" s="62"/>
      <c r="U266" s="62"/>
      <c r="V266" s="62"/>
      <c r="W266" s="62"/>
      <c r="X266" s="62"/>
      <c r="Y266" s="62"/>
      <c r="Z266" s="62"/>
      <c r="AA266" s="62"/>
    </row>
    <row r="267" ht="12.75" customHeight="1" spans="1:27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103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</row>
    <row r="268" ht="12.75" customHeight="1" spans="1:27">
      <c r="A268" s="62"/>
      <c r="B268" s="62"/>
      <c r="C268" s="62"/>
      <c r="D268" s="62"/>
      <c r="E268" s="62"/>
      <c r="F268" s="62"/>
      <c r="G268" s="62" t="s">
        <v>988</v>
      </c>
      <c r="I268" s="145"/>
      <c r="J268" s="65" t="s">
        <v>911</v>
      </c>
      <c r="K268" s="65"/>
      <c r="L268" s="62"/>
      <c r="M268" s="62"/>
      <c r="N268" s="62"/>
      <c r="O268" s="62"/>
      <c r="P268" s="103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</row>
    <row r="269" ht="12.75" customHeight="1" spans="1:27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103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</row>
    <row r="270" ht="12.75" customHeight="1" spans="1:27">
      <c r="A270" s="63" t="s">
        <v>628</v>
      </c>
      <c r="B270" s="64" t="s">
        <v>212</v>
      </c>
      <c r="C270" s="94" t="s">
        <v>982</v>
      </c>
      <c r="D270" s="63" t="s">
        <v>759</v>
      </c>
      <c r="E270" s="63" t="s">
        <v>760</v>
      </c>
      <c r="F270" s="63" t="s">
        <v>761</v>
      </c>
      <c r="G270" s="63" t="s">
        <v>864</v>
      </c>
      <c r="H270" s="63" t="s">
        <v>956</v>
      </c>
      <c r="I270" s="63" t="s">
        <v>865</v>
      </c>
      <c r="J270" s="63" t="s">
        <v>765</v>
      </c>
      <c r="K270" s="63" t="s">
        <v>766</v>
      </c>
      <c r="L270" s="63" t="s">
        <v>767</v>
      </c>
      <c r="M270" s="63" t="s">
        <v>768</v>
      </c>
      <c r="N270" s="63" t="s">
        <v>769</v>
      </c>
      <c r="O270" s="63" t="s">
        <v>770</v>
      </c>
      <c r="P270" s="146" t="s">
        <v>6</v>
      </c>
      <c r="Q270" s="150" t="s">
        <v>851</v>
      </c>
      <c r="R270" s="151" t="s">
        <v>852</v>
      </c>
      <c r="S270" s="87" t="s">
        <v>957</v>
      </c>
      <c r="T270" s="62"/>
      <c r="U270" s="62"/>
      <c r="V270" s="62"/>
      <c r="W270" s="62"/>
      <c r="X270" s="62"/>
      <c r="Y270" s="62"/>
      <c r="Z270" s="62"/>
      <c r="AA270" s="62"/>
    </row>
    <row r="271" ht="28.5" customHeight="1" spans="1:27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103"/>
      <c r="Q271" s="36"/>
      <c r="R271" s="36"/>
      <c r="T271" s="62"/>
      <c r="U271" s="62"/>
      <c r="V271" s="62"/>
      <c r="W271" s="62"/>
      <c r="X271" s="62"/>
      <c r="Y271" s="62"/>
      <c r="Z271" s="62"/>
      <c r="AA271" s="62"/>
    </row>
    <row r="272" ht="12.75" customHeight="1" spans="1:27">
      <c r="A272" s="65">
        <v>1</v>
      </c>
      <c r="B272" s="66" t="s">
        <v>640</v>
      </c>
      <c r="C272" s="144">
        <v>42.28</v>
      </c>
      <c r="D272" s="153">
        <v>35.0562847</v>
      </c>
      <c r="E272" s="154">
        <v>34.59752597</v>
      </c>
      <c r="F272" s="67">
        <v>34.56476044</v>
      </c>
      <c r="G272" s="67">
        <v>34.65470528</v>
      </c>
      <c r="H272" s="135">
        <v>35.86267216</v>
      </c>
      <c r="I272" s="67">
        <v>36.3340492</v>
      </c>
      <c r="J272" s="67">
        <v>36.36686717</v>
      </c>
      <c r="K272" s="67">
        <v>36.01032896</v>
      </c>
      <c r="L272" s="67">
        <v>36.21334576</v>
      </c>
      <c r="M272" s="67">
        <v>36.40311927</v>
      </c>
      <c r="N272" s="67">
        <v>36.72</v>
      </c>
      <c r="O272" s="67">
        <v>36.4845261</v>
      </c>
      <c r="P272" s="147">
        <f t="shared" ref="P272:P276" si="76">SUM(D272:O272)</f>
        <v>429.26818501</v>
      </c>
      <c r="Q272" s="67">
        <f t="shared" ref="Q272:Q277" si="77">O272-O261</f>
        <v>1.19901701</v>
      </c>
      <c r="R272" s="67">
        <f t="shared" ref="R272:R277" si="78">O272-N272</f>
        <v>-0.235473900000002</v>
      </c>
      <c r="S272" s="79">
        <f t="shared" ref="S272:S277" si="79">O272-C272</f>
        <v>-5.7954739</v>
      </c>
      <c r="T272" s="62"/>
      <c r="U272" s="62"/>
      <c r="V272" s="62"/>
      <c r="W272" s="62"/>
      <c r="X272" s="62"/>
      <c r="Y272" s="62"/>
      <c r="Z272" s="62"/>
      <c r="AA272" s="62"/>
    </row>
    <row r="273" ht="12.75" customHeight="1" spans="1:27">
      <c r="A273" s="65">
        <v>2</v>
      </c>
      <c r="B273" s="66" t="s">
        <v>648</v>
      </c>
      <c r="C273" s="144">
        <v>26.41</v>
      </c>
      <c r="D273" s="139">
        <v>23.40181509</v>
      </c>
      <c r="E273" s="140">
        <v>23.37724704</v>
      </c>
      <c r="F273" s="67">
        <v>23.43623804</v>
      </c>
      <c r="G273" s="67">
        <v>23.57410139</v>
      </c>
      <c r="H273" s="136">
        <v>24.06308232</v>
      </c>
      <c r="I273" s="67">
        <v>24.39283401</v>
      </c>
      <c r="J273" s="67">
        <v>24.68385704</v>
      </c>
      <c r="K273" s="67">
        <v>25.12633368</v>
      </c>
      <c r="L273" s="67">
        <v>25.42220722</v>
      </c>
      <c r="M273" s="67">
        <v>25.76970077</v>
      </c>
      <c r="N273" s="67">
        <v>25.964</v>
      </c>
      <c r="O273" s="67">
        <v>25.95176187</v>
      </c>
      <c r="P273" s="147">
        <f t="shared" si="76"/>
        <v>295.16317847</v>
      </c>
      <c r="Q273" s="67">
        <f t="shared" si="77"/>
        <v>2.61692728</v>
      </c>
      <c r="R273" s="67">
        <f t="shared" si="78"/>
        <v>-0.0122381300000001</v>
      </c>
      <c r="S273" s="79">
        <f t="shared" si="79"/>
        <v>-0.458238130000002</v>
      </c>
      <c r="T273" s="62"/>
      <c r="U273" s="62"/>
      <c r="V273" s="62"/>
      <c r="W273" s="62"/>
      <c r="X273" s="62"/>
      <c r="Y273" s="62"/>
      <c r="Z273" s="62"/>
      <c r="AA273" s="62"/>
    </row>
    <row r="274" ht="12.75" customHeight="1" spans="1:27">
      <c r="A274" s="65">
        <v>3</v>
      </c>
      <c r="B274" s="66" t="s">
        <v>644</v>
      </c>
      <c r="C274" s="144">
        <v>18.34</v>
      </c>
      <c r="D274" s="139">
        <v>15.07019355</v>
      </c>
      <c r="E274" s="140">
        <v>14.85760969</v>
      </c>
      <c r="F274" s="67">
        <v>14.65597523</v>
      </c>
      <c r="G274" s="67">
        <v>14.62671351</v>
      </c>
      <c r="H274" s="136">
        <v>15.13480664</v>
      </c>
      <c r="I274" s="67">
        <v>15.1606285</v>
      </c>
      <c r="J274" s="67">
        <v>15.08434249</v>
      </c>
      <c r="K274" s="67">
        <v>15.22192051</v>
      </c>
      <c r="L274" s="67">
        <v>15.50425595</v>
      </c>
      <c r="M274" s="67">
        <v>15.60276573</v>
      </c>
      <c r="N274" s="67">
        <v>15.767</v>
      </c>
      <c r="O274" s="67">
        <v>15.69187141</v>
      </c>
      <c r="P274" s="147">
        <f t="shared" si="76"/>
        <v>182.37808321</v>
      </c>
      <c r="Q274" s="67">
        <f t="shared" si="77"/>
        <v>0.54222349</v>
      </c>
      <c r="R274" s="67">
        <f t="shared" si="78"/>
        <v>-0.0751285900000003</v>
      </c>
      <c r="S274" s="79">
        <f t="shared" si="79"/>
        <v>-2.64812859</v>
      </c>
      <c r="T274" s="62"/>
      <c r="U274" s="62"/>
      <c r="V274" s="62"/>
      <c r="W274" s="62"/>
      <c r="X274" s="62"/>
      <c r="Y274" s="62"/>
      <c r="Z274" s="62"/>
      <c r="AA274" s="62"/>
    </row>
    <row r="275" ht="12.75" customHeight="1" spans="1:27">
      <c r="A275" s="65">
        <v>4</v>
      </c>
      <c r="B275" s="66" t="s">
        <v>646</v>
      </c>
      <c r="C275" s="144">
        <v>43.5</v>
      </c>
      <c r="D275" s="139">
        <v>35.83250563</v>
      </c>
      <c r="E275" s="140">
        <v>35.63108634</v>
      </c>
      <c r="F275" s="67">
        <v>35.76015835</v>
      </c>
      <c r="G275" s="67">
        <v>36.03718961</v>
      </c>
      <c r="H275" s="136">
        <v>36.70782606</v>
      </c>
      <c r="I275" s="67">
        <v>36.95495198</v>
      </c>
      <c r="J275" s="67">
        <v>36.86101527</v>
      </c>
      <c r="K275" s="67">
        <v>37.13236023</v>
      </c>
      <c r="L275" s="67">
        <v>37.61315167</v>
      </c>
      <c r="M275" s="67">
        <v>37.82870694</v>
      </c>
      <c r="N275" s="67">
        <v>38.203</v>
      </c>
      <c r="O275" s="67">
        <v>37.99088551</v>
      </c>
      <c r="P275" s="147">
        <f t="shared" si="76"/>
        <v>442.55283759</v>
      </c>
      <c r="Q275" s="67">
        <f t="shared" si="77"/>
        <v>1.7383079</v>
      </c>
      <c r="R275" s="67">
        <f t="shared" si="78"/>
        <v>-0.212114490000005</v>
      </c>
      <c r="S275" s="79">
        <f t="shared" si="79"/>
        <v>-5.50911449</v>
      </c>
      <c r="T275" s="62"/>
      <c r="U275" s="62"/>
      <c r="V275" s="62"/>
      <c r="W275" s="62"/>
      <c r="X275" s="62"/>
      <c r="Y275" s="62"/>
      <c r="Z275" s="62"/>
      <c r="AA275" s="62"/>
    </row>
    <row r="276" ht="12.75" customHeight="1" spans="1:27">
      <c r="A276" s="65">
        <v>5</v>
      </c>
      <c r="B276" s="66" t="s">
        <v>642</v>
      </c>
      <c r="C276" s="144">
        <v>52.36</v>
      </c>
      <c r="D276" s="153">
        <v>48.6245591</v>
      </c>
      <c r="E276" s="154">
        <v>48.39945222</v>
      </c>
      <c r="F276" s="67">
        <v>48.20334755</v>
      </c>
      <c r="G276" s="67">
        <v>48.21549503</v>
      </c>
      <c r="H276" s="135">
        <v>48.90524647</v>
      </c>
      <c r="I276" s="67">
        <v>49.60866048</v>
      </c>
      <c r="J276" s="67">
        <v>49.50141319</v>
      </c>
      <c r="K276" s="67">
        <v>49.84104071</v>
      </c>
      <c r="L276" s="67">
        <v>50.36154926</v>
      </c>
      <c r="M276" s="67">
        <v>50.59211946</v>
      </c>
      <c r="N276" s="67">
        <v>51.082</v>
      </c>
      <c r="O276" s="67">
        <v>52.91686146</v>
      </c>
      <c r="P276" s="147">
        <f t="shared" si="76"/>
        <v>596.25174493</v>
      </c>
      <c r="Q276" s="67">
        <f t="shared" si="77"/>
        <v>4.17294455</v>
      </c>
      <c r="R276" s="67">
        <f t="shared" si="78"/>
        <v>1.83486146</v>
      </c>
      <c r="S276" s="79">
        <f t="shared" si="79"/>
        <v>0.55686146</v>
      </c>
      <c r="T276" s="62"/>
      <c r="U276" s="62"/>
      <c r="V276" s="62"/>
      <c r="W276" s="62"/>
      <c r="X276" s="62"/>
      <c r="Y276" s="62"/>
      <c r="Z276" s="62"/>
      <c r="AA276" s="62"/>
    </row>
    <row r="277" ht="27" customHeight="1" spans="1:27">
      <c r="A277" s="74" t="s">
        <v>19</v>
      </c>
      <c r="B277" s="35"/>
      <c r="C277" s="134">
        <f t="shared" ref="C277:P277" si="80">SUM(C272:C276)</f>
        <v>182.89</v>
      </c>
      <c r="D277" s="71">
        <f t="shared" si="80"/>
        <v>157.98535807</v>
      </c>
      <c r="E277" s="71">
        <f t="shared" si="80"/>
        <v>156.86292126</v>
      </c>
      <c r="F277" s="71">
        <f t="shared" si="80"/>
        <v>156.62047961</v>
      </c>
      <c r="G277" s="71">
        <f t="shared" si="80"/>
        <v>157.10820482</v>
      </c>
      <c r="H277" s="71">
        <f t="shared" si="80"/>
        <v>160.67363365</v>
      </c>
      <c r="I277" s="71">
        <f t="shared" si="80"/>
        <v>162.45112417</v>
      </c>
      <c r="J277" s="71">
        <f t="shared" si="80"/>
        <v>162.49749516</v>
      </c>
      <c r="K277" s="71">
        <f t="shared" si="80"/>
        <v>163.33198409</v>
      </c>
      <c r="L277" s="71">
        <f t="shared" si="80"/>
        <v>165.11450986</v>
      </c>
      <c r="M277" s="71">
        <f t="shared" si="80"/>
        <v>166.19641217</v>
      </c>
      <c r="N277" s="71">
        <f t="shared" si="80"/>
        <v>167.736</v>
      </c>
      <c r="O277" s="71">
        <f t="shared" si="80"/>
        <v>169.03590635</v>
      </c>
      <c r="P277" s="148">
        <f t="shared" si="80"/>
        <v>1945.61402921</v>
      </c>
      <c r="Q277" s="67">
        <f t="shared" si="77"/>
        <v>10.26942023</v>
      </c>
      <c r="R277" s="67">
        <f t="shared" si="78"/>
        <v>1.29990635000001</v>
      </c>
      <c r="S277" s="79">
        <f t="shared" si="79"/>
        <v>-13.85409365</v>
      </c>
      <c r="T277" s="103"/>
      <c r="U277" s="103"/>
      <c r="V277" s="103"/>
      <c r="W277" s="103"/>
      <c r="X277" s="103"/>
      <c r="Y277" s="103"/>
      <c r="Z277" s="103"/>
      <c r="AA277" s="103"/>
    </row>
    <row r="278" ht="12.75" customHeight="1" spans="1:27">
      <c r="A278" s="62"/>
      <c r="B278" s="62"/>
      <c r="C278" s="62"/>
      <c r="D278" s="79">
        <f t="shared" ref="D278:O278" si="81">D277-D266</f>
        <v>15.72735807</v>
      </c>
      <c r="E278" s="79">
        <f t="shared" si="81"/>
        <v>16.33592126</v>
      </c>
      <c r="F278" s="79">
        <f t="shared" si="81"/>
        <v>17.27160982</v>
      </c>
      <c r="G278" s="79">
        <f t="shared" si="81"/>
        <v>16.10716438</v>
      </c>
      <c r="H278" s="79">
        <f t="shared" si="81"/>
        <v>18.06963365</v>
      </c>
      <c r="I278" s="79">
        <f t="shared" si="81"/>
        <v>18.81767539</v>
      </c>
      <c r="J278" s="79">
        <f t="shared" si="81"/>
        <v>17.94249516</v>
      </c>
      <c r="K278" s="79">
        <f t="shared" si="81"/>
        <v>16.52306796</v>
      </c>
      <c r="L278" s="79">
        <f t="shared" si="81"/>
        <v>16.15709325</v>
      </c>
      <c r="M278" s="79">
        <f t="shared" si="81"/>
        <v>14.90186453</v>
      </c>
      <c r="N278" s="79">
        <f t="shared" si="81"/>
        <v>14.939</v>
      </c>
      <c r="O278" s="79">
        <f t="shared" si="81"/>
        <v>10.26942023</v>
      </c>
      <c r="P278" s="103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</row>
    <row r="279" ht="12.75" customHeight="1" spans="1:27">
      <c r="A279" s="62"/>
      <c r="B279" s="62"/>
      <c r="C279" s="94" t="s">
        <v>990</v>
      </c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103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</row>
    <row r="280" ht="12.75" customHeight="1" spans="1:27">
      <c r="A280" s="62"/>
      <c r="B280" s="62"/>
      <c r="C280" s="65" t="s">
        <v>991</v>
      </c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103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</row>
    <row r="281" ht="12.75" customHeight="1" spans="1:27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103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</row>
    <row r="282" ht="12.75" customHeight="1" spans="1:27">
      <c r="A282" s="63" t="s">
        <v>628</v>
      </c>
      <c r="B282" s="64" t="s">
        <v>212</v>
      </c>
      <c r="C282" s="94" t="s">
        <v>985</v>
      </c>
      <c r="D282" s="63" t="s">
        <v>771</v>
      </c>
      <c r="E282" s="63" t="s">
        <v>772</v>
      </c>
      <c r="F282" s="63" t="s">
        <v>773</v>
      </c>
      <c r="G282" s="63" t="s">
        <v>774</v>
      </c>
      <c r="H282" s="63" t="s">
        <v>775</v>
      </c>
      <c r="I282" s="63" t="s">
        <v>776</v>
      </c>
      <c r="J282" s="63" t="s">
        <v>777</v>
      </c>
      <c r="K282" s="63" t="s">
        <v>778</v>
      </c>
      <c r="L282" s="63" t="s">
        <v>779</v>
      </c>
      <c r="M282" s="63" t="s">
        <v>405</v>
      </c>
      <c r="N282" s="63" t="s">
        <v>406</v>
      </c>
      <c r="O282" s="63" t="s">
        <v>407</v>
      </c>
      <c r="P282" s="146" t="s">
        <v>6</v>
      </c>
      <c r="Q282" s="150" t="s">
        <v>851</v>
      </c>
      <c r="R282" s="151" t="s">
        <v>852</v>
      </c>
      <c r="S282" s="87" t="s">
        <v>957</v>
      </c>
      <c r="T282" s="62"/>
      <c r="U282" s="62"/>
      <c r="V282" s="62"/>
      <c r="W282" s="62"/>
      <c r="X282" s="62"/>
      <c r="Y282" s="62"/>
      <c r="Z282" s="62"/>
      <c r="AA282" s="62"/>
    </row>
    <row r="283" ht="28.5" customHeight="1" spans="1:27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103"/>
      <c r="Q283" s="36"/>
      <c r="R283" s="36"/>
      <c r="T283" s="62"/>
      <c r="U283" s="62"/>
      <c r="V283" s="62"/>
      <c r="W283" s="62"/>
      <c r="X283" s="62"/>
      <c r="Y283" s="62"/>
      <c r="Z283" s="62"/>
      <c r="AA283" s="62"/>
    </row>
    <row r="284" ht="12.75" customHeight="1" spans="1:27">
      <c r="A284" s="65">
        <v>1</v>
      </c>
      <c r="B284" s="66" t="s">
        <v>640</v>
      </c>
      <c r="C284" s="144">
        <v>42.28</v>
      </c>
      <c r="D284" s="153">
        <v>35.32015522</v>
      </c>
      <c r="E284" s="154">
        <v>33.7436352</v>
      </c>
      <c r="F284" s="67">
        <v>33.98583375</v>
      </c>
      <c r="G284" s="67">
        <v>34.56064051</v>
      </c>
      <c r="H284" s="135">
        <v>34.15743659</v>
      </c>
      <c r="I284" s="67">
        <v>35.48166849</v>
      </c>
      <c r="J284" s="67">
        <v>36.17148048</v>
      </c>
      <c r="K284" s="67">
        <v>36.50385519</v>
      </c>
      <c r="L284" s="67">
        <v>37.99835532</v>
      </c>
      <c r="M284" s="67">
        <v>39.31414898</v>
      </c>
      <c r="N284" s="67">
        <v>39.75639728</v>
      </c>
      <c r="O284" s="67">
        <v>41.90972307</v>
      </c>
      <c r="P284" s="147">
        <f t="shared" ref="P284:P288" si="82">SUM(D284:O284)</f>
        <v>438.90333008</v>
      </c>
      <c r="Q284" s="67">
        <f t="shared" ref="Q284:Q289" si="83">O284-O272</f>
        <v>5.42519697</v>
      </c>
      <c r="R284" s="67">
        <f t="shared" ref="R284:R289" si="84">O284-N284</f>
        <v>2.15332579</v>
      </c>
      <c r="S284" s="79">
        <f t="shared" ref="S284:S289" si="85">O284-C284</f>
        <v>-0.370276930000003</v>
      </c>
      <c r="T284" s="62"/>
      <c r="U284" s="62"/>
      <c r="V284" s="62"/>
      <c r="W284" s="62"/>
      <c r="X284" s="62"/>
      <c r="Y284" s="62"/>
      <c r="Z284" s="62"/>
      <c r="AA284" s="62"/>
    </row>
    <row r="285" ht="12.75" customHeight="1" spans="1:27">
      <c r="A285" s="65">
        <v>2</v>
      </c>
      <c r="B285" s="66" t="s">
        <v>648</v>
      </c>
      <c r="C285" s="144">
        <v>26.41</v>
      </c>
      <c r="D285" s="139">
        <v>24.82230463</v>
      </c>
      <c r="E285" s="140">
        <v>23.97990035</v>
      </c>
      <c r="F285" s="67">
        <v>23.52947536</v>
      </c>
      <c r="G285" s="67">
        <v>23.76620788</v>
      </c>
      <c r="H285" s="136">
        <v>23.51661433</v>
      </c>
      <c r="I285" s="67">
        <v>23.66369548</v>
      </c>
      <c r="J285" s="67">
        <v>23.46538238</v>
      </c>
      <c r="K285" s="67">
        <v>23.44377745</v>
      </c>
      <c r="L285" s="67">
        <v>24.34540781</v>
      </c>
      <c r="M285" s="67">
        <v>24.82213056</v>
      </c>
      <c r="N285" s="67">
        <v>25.17545088</v>
      </c>
      <c r="O285" s="67">
        <v>26.15198008</v>
      </c>
      <c r="P285" s="147">
        <f t="shared" si="82"/>
        <v>290.68232719</v>
      </c>
      <c r="Q285" s="67">
        <f t="shared" si="83"/>
        <v>0.200218210000003</v>
      </c>
      <c r="R285" s="67">
        <f t="shared" si="84"/>
        <v>0.976529200000002</v>
      </c>
      <c r="S285" s="79">
        <f t="shared" si="85"/>
        <v>-0.258019919999999</v>
      </c>
      <c r="T285" s="62"/>
      <c r="U285" s="62"/>
      <c r="V285" s="62"/>
      <c r="W285" s="62"/>
      <c r="X285" s="62"/>
      <c r="Y285" s="62"/>
      <c r="Z285" s="62"/>
      <c r="AA285" s="62"/>
    </row>
    <row r="286" ht="12.75" customHeight="1" spans="1:27">
      <c r="A286" s="65">
        <v>3</v>
      </c>
      <c r="B286" s="66" t="s">
        <v>644</v>
      </c>
      <c r="C286" s="144">
        <v>18.34</v>
      </c>
      <c r="D286" s="139">
        <v>15.42764268</v>
      </c>
      <c r="E286" s="140">
        <v>14.8297407</v>
      </c>
      <c r="F286" s="67">
        <v>14.31880575</v>
      </c>
      <c r="G286" s="67">
        <v>14.48683591</v>
      </c>
      <c r="H286" s="136">
        <v>14.07089657</v>
      </c>
      <c r="I286" s="67">
        <v>14.92719952</v>
      </c>
      <c r="J286" s="67">
        <v>15.13609808</v>
      </c>
      <c r="K286" s="67">
        <v>15.41385402</v>
      </c>
      <c r="L286" s="67">
        <v>15.95754211</v>
      </c>
      <c r="M286" s="67">
        <v>16.44153826</v>
      </c>
      <c r="N286" s="67">
        <v>16.76303342</v>
      </c>
      <c r="O286" s="67">
        <v>17.80159562</v>
      </c>
      <c r="P286" s="147">
        <f t="shared" si="82"/>
        <v>185.57478264</v>
      </c>
      <c r="Q286" s="67">
        <f t="shared" si="83"/>
        <v>2.10972421</v>
      </c>
      <c r="R286" s="67">
        <f t="shared" si="84"/>
        <v>1.0385622</v>
      </c>
      <c r="S286" s="79">
        <f t="shared" si="85"/>
        <v>-0.538404379999999</v>
      </c>
      <c r="T286" s="62"/>
      <c r="U286" s="62"/>
      <c r="V286" s="62"/>
      <c r="W286" s="62"/>
      <c r="X286" s="62"/>
      <c r="Y286" s="62"/>
      <c r="Z286" s="62"/>
      <c r="AA286" s="62"/>
    </row>
    <row r="287" ht="12.75" customHeight="1" spans="1:27">
      <c r="A287" s="65">
        <v>4</v>
      </c>
      <c r="B287" s="66" t="s">
        <v>646</v>
      </c>
      <c r="C287" s="144">
        <v>43.5</v>
      </c>
      <c r="D287" s="139">
        <v>37.13660506</v>
      </c>
      <c r="E287" s="140">
        <v>35.38907868</v>
      </c>
      <c r="F287" s="67">
        <v>35.20821591</v>
      </c>
      <c r="G287" s="67">
        <v>35.36598698</v>
      </c>
      <c r="H287" s="136">
        <v>35.2439666</v>
      </c>
      <c r="I287" s="67">
        <v>35.80765004</v>
      </c>
      <c r="J287" s="67">
        <v>36.25800584</v>
      </c>
      <c r="K287" s="67">
        <v>36.50485695</v>
      </c>
      <c r="L287" s="67">
        <v>38.23005</v>
      </c>
      <c r="M287" s="67">
        <v>39.512052</v>
      </c>
      <c r="N287" s="67">
        <v>39.9044341</v>
      </c>
      <c r="O287" s="67">
        <v>41.52345801</v>
      </c>
      <c r="P287" s="147">
        <f t="shared" si="82"/>
        <v>446.08436017</v>
      </c>
      <c r="Q287" s="67">
        <f t="shared" si="83"/>
        <v>3.5325725</v>
      </c>
      <c r="R287" s="67">
        <f t="shared" si="84"/>
        <v>1.61902391</v>
      </c>
      <c r="S287" s="79">
        <f t="shared" si="85"/>
        <v>-1.97654199</v>
      </c>
      <c r="T287" s="62"/>
      <c r="U287" s="62"/>
      <c r="V287" s="62"/>
      <c r="W287" s="62"/>
      <c r="X287" s="62"/>
      <c r="Y287" s="62"/>
      <c r="Z287" s="62"/>
      <c r="AA287" s="62"/>
    </row>
    <row r="288" ht="12.75" customHeight="1" spans="1:27">
      <c r="A288" s="65">
        <v>5</v>
      </c>
      <c r="B288" s="66" t="s">
        <v>642</v>
      </c>
      <c r="C288" s="144">
        <v>52.36</v>
      </c>
      <c r="D288" s="153">
        <v>52.09727406</v>
      </c>
      <c r="E288" s="154">
        <v>50.14938338</v>
      </c>
      <c r="F288" s="67">
        <v>50.72599917</v>
      </c>
      <c r="G288" s="67">
        <v>50.21645571</v>
      </c>
      <c r="H288" s="135">
        <v>49.94486867</v>
      </c>
      <c r="I288" s="67">
        <v>49.74627227</v>
      </c>
      <c r="J288" s="67">
        <v>49.86965959</v>
      </c>
      <c r="K288" s="67">
        <v>49.92706995</v>
      </c>
      <c r="L288" s="67">
        <v>51.37836341</v>
      </c>
      <c r="M288" s="67">
        <v>51.84149923</v>
      </c>
      <c r="N288" s="67">
        <v>52.77152238</v>
      </c>
      <c r="O288" s="62">
        <v>53.91203603</v>
      </c>
      <c r="P288" s="147">
        <f t="shared" si="82"/>
        <v>612.58040385</v>
      </c>
      <c r="Q288" s="67">
        <f t="shared" si="83"/>
        <v>0.995174570000003</v>
      </c>
      <c r="R288" s="67">
        <f t="shared" si="84"/>
        <v>1.14051365</v>
      </c>
      <c r="S288" s="79">
        <f t="shared" si="85"/>
        <v>1.55203603</v>
      </c>
      <c r="T288" s="62"/>
      <c r="U288" s="62"/>
      <c r="V288" s="62"/>
      <c r="W288" s="62"/>
      <c r="X288" s="62"/>
      <c r="Y288" s="62"/>
      <c r="Z288" s="62"/>
      <c r="AA288" s="62"/>
    </row>
    <row r="289" ht="27" customHeight="1" spans="1:27">
      <c r="A289" s="74" t="s">
        <v>19</v>
      </c>
      <c r="B289" s="35"/>
      <c r="C289" s="134">
        <f t="shared" ref="C289:P289" si="86">SUM(C284:C288)</f>
        <v>182.89</v>
      </c>
      <c r="D289" s="71">
        <f t="shared" si="86"/>
        <v>164.80398165</v>
      </c>
      <c r="E289" s="71">
        <f t="shared" si="86"/>
        <v>158.09173831</v>
      </c>
      <c r="F289" s="71">
        <f t="shared" si="86"/>
        <v>157.76832994</v>
      </c>
      <c r="G289" s="71">
        <f t="shared" si="86"/>
        <v>158.39612699</v>
      </c>
      <c r="H289" s="71">
        <f t="shared" si="86"/>
        <v>156.93378276</v>
      </c>
      <c r="I289" s="71">
        <f t="shared" si="86"/>
        <v>159.6264858</v>
      </c>
      <c r="J289" s="71">
        <f t="shared" si="86"/>
        <v>160.90062637</v>
      </c>
      <c r="K289" s="71">
        <f t="shared" si="86"/>
        <v>161.79341356</v>
      </c>
      <c r="L289" s="71">
        <f t="shared" si="86"/>
        <v>167.90971865</v>
      </c>
      <c r="M289" s="71">
        <f t="shared" si="86"/>
        <v>171.93136903</v>
      </c>
      <c r="N289" s="71">
        <f t="shared" si="86"/>
        <v>174.37083806</v>
      </c>
      <c r="O289" s="71">
        <f t="shared" si="86"/>
        <v>181.29879281</v>
      </c>
      <c r="P289" s="148">
        <f t="shared" si="86"/>
        <v>1973.82520393</v>
      </c>
      <c r="Q289" s="67">
        <f t="shared" si="83"/>
        <v>12.26288646</v>
      </c>
      <c r="R289" s="67">
        <f t="shared" si="84"/>
        <v>6.92795475</v>
      </c>
      <c r="S289" s="79">
        <f t="shared" si="85"/>
        <v>-1.59120718999998</v>
      </c>
      <c r="T289" s="103"/>
      <c r="U289" s="103"/>
      <c r="V289" s="103"/>
      <c r="W289" s="103"/>
      <c r="X289" s="103"/>
      <c r="Y289" s="103"/>
      <c r="Z289" s="103"/>
      <c r="AA289" s="103"/>
    </row>
    <row r="290" ht="12.75" customHeight="1" spans="1:27">
      <c r="A290" s="62"/>
      <c r="B290" s="62"/>
      <c r="C290" s="62"/>
      <c r="D290" s="79">
        <f t="shared" ref="D290:O290" si="87">D289-D277</f>
        <v>6.81862357999998</v>
      </c>
      <c r="E290" s="79">
        <f t="shared" si="87"/>
        <v>1.22881704999998</v>
      </c>
      <c r="F290" s="79">
        <f t="shared" si="87"/>
        <v>1.14785033000001</v>
      </c>
      <c r="G290" s="79">
        <f t="shared" si="87"/>
        <v>1.28792217</v>
      </c>
      <c r="H290" s="79">
        <f t="shared" si="87"/>
        <v>-3.73985088999999</v>
      </c>
      <c r="I290" s="79">
        <f t="shared" si="87"/>
        <v>-2.82463837</v>
      </c>
      <c r="J290" s="79">
        <f t="shared" si="87"/>
        <v>-1.59686879</v>
      </c>
      <c r="K290" s="79">
        <f t="shared" si="87"/>
        <v>-1.53857052999999</v>
      </c>
      <c r="L290" s="79">
        <f t="shared" si="87"/>
        <v>2.79520879</v>
      </c>
      <c r="M290" s="79">
        <f t="shared" si="87"/>
        <v>5.73495686000001</v>
      </c>
      <c r="N290" s="79">
        <f t="shared" si="87"/>
        <v>6.63483806000002</v>
      </c>
      <c r="O290" s="79">
        <f t="shared" si="87"/>
        <v>12.26288646</v>
      </c>
      <c r="P290" s="103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</row>
    <row r="291" ht="12.75" customHeight="1" spans="1:27">
      <c r="A291" s="62"/>
      <c r="B291" s="62"/>
      <c r="C291" s="94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103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</row>
    <row r="292" ht="12.75" customHeight="1" spans="1:27">
      <c r="A292" s="62"/>
      <c r="B292" s="62"/>
      <c r="C292" s="65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103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</row>
    <row r="293" ht="12.75" customHeight="1" spans="1:27">
      <c r="A293" s="63" t="s">
        <v>628</v>
      </c>
      <c r="B293" s="64" t="s">
        <v>212</v>
      </c>
      <c r="C293" s="94" t="s">
        <v>985</v>
      </c>
      <c r="D293" s="63" t="s">
        <v>781</v>
      </c>
      <c r="E293" s="63" t="s">
        <v>782</v>
      </c>
      <c r="F293" s="63" t="s">
        <v>783</v>
      </c>
      <c r="G293" s="63" t="s">
        <v>784</v>
      </c>
      <c r="H293" s="63" t="s">
        <v>785</v>
      </c>
      <c r="I293" s="63" t="s">
        <v>786</v>
      </c>
      <c r="J293" s="63" t="s">
        <v>787</v>
      </c>
      <c r="K293" s="63" t="s">
        <v>788</v>
      </c>
      <c r="L293" s="63" t="s">
        <v>789</v>
      </c>
      <c r="M293" s="63" t="s">
        <v>790</v>
      </c>
      <c r="N293" s="63" t="s">
        <v>791</v>
      </c>
      <c r="O293" s="63" t="s">
        <v>968</v>
      </c>
      <c r="P293" s="146" t="s">
        <v>6</v>
      </c>
      <c r="Q293" s="150" t="s">
        <v>851</v>
      </c>
      <c r="R293" s="151" t="s">
        <v>852</v>
      </c>
      <c r="S293" s="87" t="s">
        <v>957</v>
      </c>
      <c r="T293" s="62"/>
      <c r="U293" s="62"/>
      <c r="V293" s="62"/>
      <c r="W293" s="62"/>
      <c r="X293" s="62"/>
      <c r="Y293" s="62"/>
      <c r="Z293" s="62"/>
      <c r="AA293" s="62"/>
    </row>
    <row r="294" ht="28.5" customHeight="1" spans="1:27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103"/>
      <c r="Q294" s="36"/>
      <c r="R294" s="36"/>
      <c r="T294" s="62"/>
      <c r="U294" s="62"/>
      <c r="V294" s="62"/>
      <c r="W294" s="62"/>
      <c r="X294" s="62"/>
      <c r="Y294" s="62"/>
      <c r="Z294" s="62"/>
      <c r="AA294" s="62"/>
    </row>
    <row r="295" ht="12.75" customHeight="1" spans="1:27">
      <c r="A295" s="65">
        <v>1</v>
      </c>
      <c r="B295" s="66" t="s">
        <v>640</v>
      </c>
      <c r="C295" s="144">
        <v>42.28</v>
      </c>
      <c r="D295" s="140">
        <v>43.8449387</v>
      </c>
      <c r="E295" s="67">
        <v>45.74010973</v>
      </c>
      <c r="F295" s="67">
        <v>45.67051663</v>
      </c>
      <c r="G295" s="67">
        <v>45.79515183</v>
      </c>
      <c r="H295" s="67">
        <v>45.52263635</v>
      </c>
      <c r="I295" s="67">
        <v>46.68663059</v>
      </c>
      <c r="J295" s="67">
        <v>47.03882482</v>
      </c>
      <c r="K295" s="67">
        <v>47.5134207</v>
      </c>
      <c r="L295" s="67">
        <v>46.96600558</v>
      </c>
      <c r="M295" s="67">
        <v>46.83405775</v>
      </c>
      <c r="N295" s="67">
        <v>48.79556186</v>
      </c>
      <c r="O295" s="67">
        <v>49.81719108</v>
      </c>
      <c r="P295" s="147">
        <f t="shared" ref="P295:P299" si="88">SUM(D295:O295)</f>
        <v>560.22504562</v>
      </c>
      <c r="Q295" s="67">
        <f t="shared" ref="Q295:Q300" si="89">O295-O284</f>
        <v>7.90746801</v>
      </c>
      <c r="R295" s="67">
        <f>O295-N295</f>
        <v>1.02162922</v>
      </c>
      <c r="S295" s="79">
        <f t="shared" ref="S295:S300" si="90">O295-C295</f>
        <v>7.53719108</v>
      </c>
      <c r="T295" s="62"/>
      <c r="U295" s="62">
        <v>0.35412353</v>
      </c>
      <c r="V295" s="79">
        <f t="shared" ref="V295:V300" si="91">U295-R295</f>
        <v>-0.667505690000001</v>
      </c>
      <c r="W295" s="62"/>
      <c r="X295" s="62">
        <v>64.06019513</v>
      </c>
      <c r="Y295" s="62"/>
      <c r="Z295" s="62"/>
      <c r="AA295" s="62"/>
    </row>
    <row r="296" ht="12.75" customHeight="1" spans="1:27">
      <c r="A296" s="65">
        <v>2</v>
      </c>
      <c r="B296" s="66" t="s">
        <v>648</v>
      </c>
      <c r="C296" s="144">
        <v>26.41</v>
      </c>
      <c r="D296" s="154">
        <v>27.53605016</v>
      </c>
      <c r="E296" s="67">
        <v>28.6550296</v>
      </c>
      <c r="F296" s="67">
        <v>30.15240801</v>
      </c>
      <c r="G296" s="67">
        <v>30.24926452</v>
      </c>
      <c r="H296" s="67">
        <v>30.65234161</v>
      </c>
      <c r="I296" s="67">
        <v>31.13607043</v>
      </c>
      <c r="J296" s="67">
        <v>31.6770247</v>
      </c>
      <c r="K296" s="67">
        <v>31.8374577</v>
      </c>
      <c r="L296" s="67">
        <v>31.45866237</v>
      </c>
      <c r="M296" s="67">
        <v>31.3483585</v>
      </c>
      <c r="N296" s="67">
        <v>31.07586066</v>
      </c>
      <c r="O296" s="67">
        <v>30.90102574</v>
      </c>
      <c r="P296" s="147">
        <f t="shared" si="88"/>
        <v>366.679554</v>
      </c>
      <c r="Q296" s="67">
        <f t="shared" si="89"/>
        <v>4.74904566</v>
      </c>
      <c r="R296" s="67">
        <f t="shared" ref="R295:R300" si="92">O296-N296</f>
        <v>-0.174834919999999</v>
      </c>
      <c r="S296" s="79">
        <f t="shared" si="90"/>
        <v>4.49102574</v>
      </c>
      <c r="T296" s="62"/>
      <c r="U296" s="62">
        <v>0.5401404</v>
      </c>
      <c r="V296" s="79">
        <f t="shared" si="91"/>
        <v>0.714975319999999</v>
      </c>
      <c r="W296" s="62"/>
      <c r="X296" s="62">
        <v>48.16624862</v>
      </c>
      <c r="Y296" s="62"/>
      <c r="Z296" s="62"/>
      <c r="AA296" s="62"/>
    </row>
    <row r="297" ht="12.75" customHeight="1" spans="1:27">
      <c r="A297" s="65">
        <v>3</v>
      </c>
      <c r="B297" s="66" t="s">
        <v>644</v>
      </c>
      <c r="C297" s="144">
        <v>18.34</v>
      </c>
      <c r="D297" s="140">
        <v>18.69615566</v>
      </c>
      <c r="E297" s="67">
        <v>19.37979432</v>
      </c>
      <c r="F297" s="67">
        <v>20.0629034</v>
      </c>
      <c r="G297" s="67">
        <v>20.03352951</v>
      </c>
      <c r="H297" s="67">
        <v>20.02271858</v>
      </c>
      <c r="I297" s="67">
        <v>20.52237015</v>
      </c>
      <c r="J297" s="67">
        <v>20.74019685</v>
      </c>
      <c r="K297" s="67">
        <v>20.79422693</v>
      </c>
      <c r="L297" s="67">
        <v>20.67367761</v>
      </c>
      <c r="M297" s="67">
        <v>20.88721667</v>
      </c>
      <c r="N297" s="67">
        <v>22.61060105</v>
      </c>
      <c r="O297" s="67">
        <v>23.16521622</v>
      </c>
      <c r="P297" s="147">
        <f t="shared" si="88"/>
        <v>247.58860695</v>
      </c>
      <c r="Q297" s="67">
        <f t="shared" si="89"/>
        <v>5.3636206</v>
      </c>
      <c r="R297" s="67">
        <f t="shared" si="92"/>
        <v>0.554615170000002</v>
      </c>
      <c r="S297" s="79">
        <f t="shared" si="90"/>
        <v>4.82521622</v>
      </c>
      <c r="T297" s="62"/>
      <c r="U297" s="62">
        <v>0.21643347</v>
      </c>
      <c r="V297" s="79">
        <f t="shared" si="91"/>
        <v>-0.338181700000002</v>
      </c>
      <c r="W297" s="62"/>
      <c r="X297" s="62">
        <v>49.81719108</v>
      </c>
      <c r="Y297" s="62"/>
      <c r="Z297" s="62"/>
      <c r="AA297" s="62"/>
    </row>
    <row r="298" ht="12.75" customHeight="1" spans="1:27">
      <c r="A298" s="65">
        <v>4</v>
      </c>
      <c r="B298" s="66" t="s">
        <v>646</v>
      </c>
      <c r="C298" s="144">
        <v>43.5</v>
      </c>
      <c r="D298" s="140">
        <v>43.39420856</v>
      </c>
      <c r="E298" s="67">
        <v>45.41852489</v>
      </c>
      <c r="F298" s="67">
        <v>46.37903595</v>
      </c>
      <c r="G298" s="67">
        <v>46.46930414</v>
      </c>
      <c r="H298" s="67">
        <v>46.78344041</v>
      </c>
      <c r="I298" s="67">
        <v>47.68795139</v>
      </c>
      <c r="J298" s="67">
        <v>48.40806295</v>
      </c>
      <c r="K298" s="67">
        <v>48.67904109</v>
      </c>
      <c r="L298" s="67">
        <v>47.76474187</v>
      </c>
      <c r="M298" s="67">
        <v>47.60443576</v>
      </c>
      <c r="N298" s="67">
        <v>47.98201657</v>
      </c>
      <c r="O298" s="67">
        <v>48.16624862</v>
      </c>
      <c r="P298" s="147">
        <f t="shared" si="88"/>
        <v>564.7370122</v>
      </c>
      <c r="Q298" s="67">
        <f t="shared" si="89"/>
        <v>6.64279061</v>
      </c>
      <c r="R298" s="67">
        <f t="shared" si="92"/>
        <v>0.184232049999999</v>
      </c>
      <c r="S298" s="79">
        <f t="shared" si="90"/>
        <v>4.66624862</v>
      </c>
      <c r="T298" s="62"/>
      <c r="U298" s="62">
        <v>0.74631626</v>
      </c>
      <c r="V298" s="79">
        <f t="shared" si="91"/>
        <v>0.562084210000001</v>
      </c>
      <c r="W298" s="62"/>
      <c r="X298" s="62">
        <v>23.16521622</v>
      </c>
      <c r="Y298" s="62"/>
      <c r="Z298" s="62"/>
      <c r="AA298" s="62"/>
    </row>
    <row r="299" ht="12.75" customHeight="1" spans="1:27">
      <c r="A299" s="65">
        <v>5</v>
      </c>
      <c r="B299" s="66" t="s">
        <v>642</v>
      </c>
      <c r="C299" s="144">
        <v>52.36</v>
      </c>
      <c r="D299" s="154">
        <v>56.59777194</v>
      </c>
      <c r="E299" s="67">
        <v>58.25334926</v>
      </c>
      <c r="F299" s="67">
        <v>58.56657908</v>
      </c>
      <c r="G299" s="67">
        <v>59.1279642</v>
      </c>
      <c r="H299" s="67">
        <v>59.66830823</v>
      </c>
      <c r="I299" s="67">
        <v>61.49746793</v>
      </c>
      <c r="J299" s="67">
        <v>62.02148121</v>
      </c>
      <c r="K299" s="67">
        <v>62.74728351</v>
      </c>
      <c r="L299" s="67">
        <v>62.79444017</v>
      </c>
      <c r="M299" s="67">
        <v>63.27009419</v>
      </c>
      <c r="N299" s="67">
        <v>63.43367937</v>
      </c>
      <c r="O299" s="67">
        <v>64.06019513</v>
      </c>
      <c r="P299" s="147">
        <f t="shared" si="88"/>
        <v>732.03861422</v>
      </c>
      <c r="Q299" s="67">
        <f t="shared" si="89"/>
        <v>10.1481591</v>
      </c>
      <c r="R299" s="67">
        <f t="shared" si="92"/>
        <v>0.626515759999997</v>
      </c>
      <c r="S299" s="79">
        <f t="shared" si="90"/>
        <v>11.70019513</v>
      </c>
      <c r="T299" s="62"/>
      <c r="U299" s="62">
        <v>0.54019768</v>
      </c>
      <c r="V299" s="79">
        <f t="shared" si="91"/>
        <v>-0.086318079999997</v>
      </c>
      <c r="W299" s="62"/>
      <c r="X299" s="62">
        <v>30.90102574</v>
      </c>
      <c r="Y299" s="62"/>
      <c r="Z299" s="62"/>
      <c r="AA299" s="62"/>
    </row>
    <row r="300" ht="27" customHeight="1" spans="1:27">
      <c r="A300" s="74" t="s">
        <v>19</v>
      </c>
      <c r="B300" s="35"/>
      <c r="C300" s="134">
        <f t="shared" ref="C300:P300" si="93">SUM(C295:C299)</f>
        <v>182.89</v>
      </c>
      <c r="D300" s="71">
        <f t="shared" si="93"/>
        <v>190.06912502</v>
      </c>
      <c r="E300" s="71">
        <f t="shared" si="93"/>
        <v>197.4468078</v>
      </c>
      <c r="F300" s="71">
        <f t="shared" si="93"/>
        <v>200.83144307</v>
      </c>
      <c r="G300" s="71">
        <f t="shared" si="93"/>
        <v>201.6752142</v>
      </c>
      <c r="H300" s="71">
        <f t="shared" si="93"/>
        <v>202.64944518</v>
      </c>
      <c r="I300" s="71">
        <f t="shared" si="93"/>
        <v>207.53049049</v>
      </c>
      <c r="J300" s="71">
        <f t="shared" si="93"/>
        <v>209.88559053</v>
      </c>
      <c r="K300" s="71">
        <f t="shared" si="93"/>
        <v>211.57142993</v>
      </c>
      <c r="L300" s="71">
        <f t="shared" si="93"/>
        <v>209.6575276</v>
      </c>
      <c r="M300" s="71">
        <f t="shared" si="93"/>
        <v>209.94416287</v>
      </c>
      <c r="N300" s="71">
        <f t="shared" si="93"/>
        <v>213.89771951</v>
      </c>
      <c r="O300" s="71">
        <f t="shared" si="93"/>
        <v>216.10987679</v>
      </c>
      <c r="P300" s="148">
        <f t="shared" si="93"/>
        <v>2471.26883299</v>
      </c>
      <c r="Q300" s="67">
        <f t="shared" si="89"/>
        <v>34.81108398</v>
      </c>
      <c r="R300" s="67">
        <f t="shared" si="92"/>
        <v>2.21215727999999</v>
      </c>
      <c r="S300" s="79">
        <f t="shared" si="90"/>
        <v>33.21987679</v>
      </c>
      <c r="T300" s="103"/>
      <c r="U300" s="103">
        <v>2.39721134</v>
      </c>
      <c r="V300" s="79">
        <f t="shared" si="91"/>
        <v>0.18505406000001</v>
      </c>
      <c r="W300" s="103"/>
      <c r="X300" s="103"/>
      <c r="Y300" s="103"/>
      <c r="Z300" s="103"/>
      <c r="AA300" s="103"/>
    </row>
    <row r="301" ht="12.75" customHeight="1" spans="1:27">
      <c r="A301" s="62"/>
      <c r="B301" s="62"/>
      <c r="C301" s="62"/>
      <c r="D301" s="79">
        <f t="shared" ref="D301:O301" si="94">D300-D288</f>
        <v>137.97185096</v>
      </c>
      <c r="E301" s="79">
        <f t="shared" si="94"/>
        <v>147.29742442</v>
      </c>
      <c r="F301" s="79">
        <f t="shared" si="94"/>
        <v>150.1054439</v>
      </c>
      <c r="G301" s="79">
        <f t="shared" si="94"/>
        <v>151.45875849</v>
      </c>
      <c r="H301" s="79">
        <f t="shared" si="94"/>
        <v>152.70457651</v>
      </c>
      <c r="I301" s="79">
        <f t="shared" si="94"/>
        <v>157.78421822</v>
      </c>
      <c r="J301" s="79">
        <f t="shared" si="94"/>
        <v>160.01593094</v>
      </c>
      <c r="K301" s="79">
        <f t="shared" si="94"/>
        <v>161.64435998</v>
      </c>
      <c r="L301" s="79">
        <f t="shared" si="94"/>
        <v>158.27916419</v>
      </c>
      <c r="M301" s="79">
        <f t="shared" si="94"/>
        <v>158.10266364</v>
      </c>
      <c r="N301" s="79">
        <f t="shared" si="94"/>
        <v>161.12619713</v>
      </c>
      <c r="O301" s="79">
        <f t="shared" si="94"/>
        <v>162.19784076</v>
      </c>
      <c r="P301" s="103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</row>
    <row r="302" ht="12.75" customHeight="1" spans="1:27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103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</row>
    <row r="303" ht="38.25" spans="1:27">
      <c r="A303" s="63" t="s">
        <v>628</v>
      </c>
      <c r="B303" s="64" t="s">
        <v>212</v>
      </c>
      <c r="C303" s="94" t="s">
        <v>992</v>
      </c>
      <c r="D303" s="63" t="s">
        <v>390</v>
      </c>
      <c r="E303" s="63" t="s">
        <v>391</v>
      </c>
      <c r="F303" s="63" t="s">
        <v>392</v>
      </c>
      <c r="G303" s="63" t="s">
        <v>393</v>
      </c>
      <c r="H303" s="63" t="s">
        <v>872</v>
      </c>
      <c r="I303" s="63" t="s">
        <v>395</v>
      </c>
      <c r="J303" s="63" t="s">
        <v>396</v>
      </c>
      <c r="K303" s="63" t="s">
        <v>397</v>
      </c>
      <c r="L303" s="63" t="s">
        <v>398</v>
      </c>
      <c r="M303" s="63" t="s">
        <v>399</v>
      </c>
      <c r="N303" s="63" t="s">
        <v>400</v>
      </c>
      <c r="O303" s="63" t="s">
        <v>401</v>
      </c>
      <c r="P303" s="146" t="s">
        <v>6</v>
      </c>
      <c r="Q303" s="150" t="s">
        <v>851</v>
      </c>
      <c r="R303" s="151" t="s">
        <v>852</v>
      </c>
      <c r="S303" s="87" t="s">
        <v>957</v>
      </c>
      <c r="T303" s="62"/>
      <c r="U303" s="62"/>
      <c r="V303" s="62"/>
      <c r="W303" s="62"/>
      <c r="X303" s="62"/>
      <c r="Y303" s="62"/>
      <c r="Z303" s="62"/>
      <c r="AA303" s="62"/>
    </row>
    <row r="304" ht="28.5" customHeight="1" spans="1:27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103"/>
      <c r="Q304" s="36"/>
      <c r="R304" s="36"/>
      <c r="T304" s="62"/>
      <c r="U304" s="62"/>
      <c r="V304" s="62"/>
      <c r="W304" s="62"/>
      <c r="X304" s="62"/>
      <c r="Y304" s="62"/>
      <c r="Z304" s="62"/>
      <c r="AA304" s="62"/>
    </row>
    <row r="305" ht="12.75" customHeight="1" spans="1:27">
      <c r="A305" s="65">
        <v>1</v>
      </c>
      <c r="B305" s="66" t="s">
        <v>640</v>
      </c>
      <c r="C305" s="144">
        <v>42.28</v>
      </c>
      <c r="D305" s="140">
        <v>49.80276864</v>
      </c>
      <c r="E305" s="67">
        <v>50.78915993</v>
      </c>
      <c r="F305" s="67">
        <v>52.17327728</v>
      </c>
      <c r="G305" s="67">
        <v>53.49068481</v>
      </c>
      <c r="H305" s="67"/>
      <c r="I305" s="67"/>
      <c r="J305" s="67"/>
      <c r="K305" s="67"/>
      <c r="L305" s="67"/>
      <c r="M305" s="67"/>
      <c r="N305" s="67"/>
      <c r="O305" s="67"/>
      <c r="P305" s="147">
        <f t="shared" ref="P305:P309" si="95">SUM(D305:O305)</f>
        <v>206.25589066</v>
      </c>
      <c r="Q305" s="67">
        <f t="shared" ref="Q305:Q310" si="96">G305-G295</f>
        <v>7.69553298</v>
      </c>
      <c r="R305" s="67">
        <f t="shared" ref="R305:R310" si="97">G305-F305</f>
        <v>1.31740753</v>
      </c>
      <c r="S305" s="79">
        <f t="shared" ref="S305:S310" si="98">G305-C305</f>
        <v>11.21068481</v>
      </c>
      <c r="T305" s="62"/>
      <c r="U305" s="62">
        <v>0.35412353</v>
      </c>
      <c r="V305" s="79">
        <f t="shared" ref="V305:V310" si="99">U305-R305</f>
        <v>-0.963283999999997</v>
      </c>
      <c r="W305" s="62"/>
      <c r="X305" s="62">
        <v>64.06019513</v>
      </c>
      <c r="Y305" s="62"/>
      <c r="Z305" s="62"/>
      <c r="AA305" s="62"/>
    </row>
    <row r="306" ht="12.75" customHeight="1" spans="1:27">
      <c r="A306" s="65">
        <v>2</v>
      </c>
      <c r="B306" s="66" t="s">
        <v>648</v>
      </c>
      <c r="C306" s="144">
        <v>26.41</v>
      </c>
      <c r="D306" s="154">
        <v>31.0894346</v>
      </c>
      <c r="E306" s="67">
        <v>31.56822894</v>
      </c>
      <c r="F306" s="67">
        <v>31.55924896</v>
      </c>
      <c r="G306" s="67">
        <v>31.92131051</v>
      </c>
      <c r="H306" s="67"/>
      <c r="I306" s="67"/>
      <c r="J306" s="67"/>
      <c r="K306" s="67"/>
      <c r="L306" s="67"/>
      <c r="M306" s="67"/>
      <c r="N306" s="67"/>
      <c r="O306" s="67"/>
      <c r="P306" s="147">
        <f t="shared" si="95"/>
        <v>126.13822301</v>
      </c>
      <c r="Q306" s="67">
        <f t="shared" si="96"/>
        <v>1.67204599</v>
      </c>
      <c r="R306" s="67">
        <f t="shared" si="97"/>
        <v>0.36206155</v>
      </c>
      <c r="S306" s="79">
        <f t="shared" si="98"/>
        <v>5.51131051</v>
      </c>
      <c r="T306" s="62"/>
      <c r="U306" s="62">
        <v>0.5401404</v>
      </c>
      <c r="V306" s="79">
        <f t="shared" si="99"/>
        <v>0.17807885</v>
      </c>
      <c r="W306" s="62"/>
      <c r="X306" s="62">
        <v>48.16624862</v>
      </c>
      <c r="Y306" s="62"/>
      <c r="Z306" s="62"/>
      <c r="AA306" s="62"/>
    </row>
    <row r="307" ht="12.75" customHeight="1" spans="1:27">
      <c r="A307" s="65">
        <v>3</v>
      </c>
      <c r="B307" s="66" t="s">
        <v>644</v>
      </c>
      <c r="C307" s="144">
        <v>18.34</v>
      </c>
      <c r="D307" s="140">
        <v>23.53970838</v>
      </c>
      <c r="E307" s="67">
        <v>24.14476685</v>
      </c>
      <c r="F307" s="67">
        <v>24.63571376</v>
      </c>
      <c r="G307" s="67">
        <v>25.21447693</v>
      </c>
      <c r="H307" s="67"/>
      <c r="I307" s="67"/>
      <c r="J307" s="67"/>
      <c r="K307" s="67"/>
      <c r="L307" s="67"/>
      <c r="M307" s="67"/>
      <c r="N307" s="67"/>
      <c r="O307" s="67"/>
      <c r="P307" s="147">
        <f t="shared" si="95"/>
        <v>97.53466592</v>
      </c>
      <c r="Q307" s="67">
        <f t="shared" si="96"/>
        <v>5.18094742</v>
      </c>
      <c r="R307" s="67">
        <f t="shared" si="97"/>
        <v>0.578763169999998</v>
      </c>
      <c r="S307" s="79">
        <f t="shared" si="98"/>
        <v>6.87447693</v>
      </c>
      <c r="T307" s="62"/>
      <c r="U307" s="62">
        <v>0.21643347</v>
      </c>
      <c r="V307" s="79">
        <f t="shared" si="99"/>
        <v>-0.362329699999998</v>
      </c>
      <c r="W307" s="62"/>
      <c r="X307" s="62">
        <v>49.81719108</v>
      </c>
      <c r="Y307" s="62"/>
      <c r="Z307" s="62"/>
      <c r="AA307" s="62"/>
    </row>
    <row r="308" ht="12.75" customHeight="1" spans="1:27">
      <c r="A308" s="65">
        <v>4</v>
      </c>
      <c r="B308" s="66" t="s">
        <v>646</v>
      </c>
      <c r="C308" s="144">
        <v>43.5</v>
      </c>
      <c r="D308" s="140">
        <v>48.44814119</v>
      </c>
      <c r="E308" s="67">
        <v>49.36110254</v>
      </c>
      <c r="F308" s="67">
        <v>50.15828466</v>
      </c>
      <c r="G308" s="67">
        <v>50.8377302</v>
      </c>
      <c r="H308" s="67"/>
      <c r="I308" s="67"/>
      <c r="J308" s="67"/>
      <c r="K308" s="67"/>
      <c r="L308" s="67"/>
      <c r="M308" s="67"/>
      <c r="N308" s="67"/>
      <c r="O308" s="67"/>
      <c r="P308" s="147">
        <f t="shared" si="95"/>
        <v>198.80525859</v>
      </c>
      <c r="Q308" s="67">
        <f t="shared" si="96"/>
        <v>4.36842606</v>
      </c>
      <c r="R308" s="67">
        <f t="shared" si="97"/>
        <v>0.679445540000003</v>
      </c>
      <c r="S308" s="79">
        <f t="shared" si="98"/>
        <v>7.3377302</v>
      </c>
      <c r="T308" s="62"/>
      <c r="U308" s="62">
        <v>0.74631626</v>
      </c>
      <c r="V308" s="79">
        <f t="shared" si="99"/>
        <v>0.0668707199999967</v>
      </c>
      <c r="W308" s="62"/>
      <c r="X308" s="62">
        <v>23.16521622</v>
      </c>
      <c r="Y308" s="62"/>
      <c r="Z308" s="62"/>
      <c r="AA308" s="62"/>
    </row>
    <row r="309" ht="12.75" customHeight="1" spans="1:27">
      <c r="A309" s="65">
        <v>5</v>
      </c>
      <c r="B309" s="66" t="s">
        <v>642</v>
      </c>
      <c r="C309" s="144">
        <v>52.36</v>
      </c>
      <c r="D309" s="154">
        <v>64.11379099</v>
      </c>
      <c r="E309" s="67">
        <v>65.42156987</v>
      </c>
      <c r="F309" s="67">
        <v>66.64281223</v>
      </c>
      <c r="G309" s="67">
        <v>67.51506453</v>
      </c>
      <c r="H309" s="67"/>
      <c r="I309" s="67"/>
      <c r="J309" s="67"/>
      <c r="K309" s="67"/>
      <c r="L309" s="67"/>
      <c r="M309" s="67"/>
      <c r="N309" s="67"/>
      <c r="O309" s="67"/>
      <c r="P309" s="147">
        <f t="shared" si="95"/>
        <v>263.69323762</v>
      </c>
      <c r="Q309" s="67">
        <f t="shared" si="96"/>
        <v>8.38710033</v>
      </c>
      <c r="R309" s="67">
        <f t="shared" si="97"/>
        <v>0.8722523</v>
      </c>
      <c r="S309" s="79">
        <f t="shared" si="98"/>
        <v>15.15506453</v>
      </c>
      <c r="T309" s="62"/>
      <c r="U309" s="62">
        <v>0.54019768</v>
      </c>
      <c r="V309" s="79">
        <f t="shared" si="99"/>
        <v>-0.33205462</v>
      </c>
      <c r="W309" s="62"/>
      <c r="X309" s="62">
        <v>30.90102574</v>
      </c>
      <c r="Y309" s="62"/>
      <c r="Z309" s="62"/>
      <c r="AA309" s="62"/>
    </row>
    <row r="310" ht="27" customHeight="1" spans="1:27">
      <c r="A310" s="74" t="s">
        <v>19</v>
      </c>
      <c r="B310" s="35"/>
      <c r="C310" s="134">
        <f t="shared" ref="C310:P310" si="100">SUM(C305:C309)</f>
        <v>182.89</v>
      </c>
      <c r="D310" s="71">
        <f t="shared" si="100"/>
        <v>216.9938438</v>
      </c>
      <c r="E310" s="71">
        <f t="shared" si="100"/>
        <v>221.28482813</v>
      </c>
      <c r="F310" s="71">
        <f t="shared" si="100"/>
        <v>225.16933689</v>
      </c>
      <c r="G310" s="71">
        <f t="shared" si="100"/>
        <v>228.97926698</v>
      </c>
      <c r="H310" s="71">
        <f t="shared" si="100"/>
        <v>0</v>
      </c>
      <c r="I310" s="71">
        <f t="shared" si="100"/>
        <v>0</v>
      </c>
      <c r="J310" s="71">
        <f t="shared" si="100"/>
        <v>0</v>
      </c>
      <c r="K310" s="71">
        <f t="shared" si="100"/>
        <v>0</v>
      </c>
      <c r="L310" s="71">
        <f t="shared" si="100"/>
        <v>0</v>
      </c>
      <c r="M310" s="71">
        <f t="shared" si="100"/>
        <v>0</v>
      </c>
      <c r="N310" s="71">
        <f t="shared" si="100"/>
        <v>0</v>
      </c>
      <c r="O310" s="71">
        <f t="shared" si="100"/>
        <v>0</v>
      </c>
      <c r="P310" s="148">
        <f t="shared" si="100"/>
        <v>892.4272758</v>
      </c>
      <c r="Q310" s="67">
        <f t="shared" si="96"/>
        <v>27.30405278</v>
      </c>
      <c r="R310" s="67">
        <f t="shared" si="97"/>
        <v>3.80993009000002</v>
      </c>
      <c r="S310" s="79">
        <f t="shared" si="98"/>
        <v>46.08926698</v>
      </c>
      <c r="T310" s="103"/>
      <c r="U310" s="103">
        <v>2.39721134</v>
      </c>
      <c r="V310" s="79">
        <f t="shared" si="99"/>
        <v>-1.41271875000002</v>
      </c>
      <c r="W310" s="103"/>
      <c r="X310" s="103"/>
      <c r="Y310" s="103"/>
      <c r="Z310" s="103"/>
      <c r="AA310" s="103"/>
    </row>
    <row r="311" ht="12.75" customHeight="1" spans="1:27">
      <c r="A311" s="62"/>
      <c r="B311" s="62"/>
      <c r="C311" s="62"/>
      <c r="D311" s="79">
        <f t="shared" ref="D311:O311" si="101">D310-D298</f>
        <v>173.59963524</v>
      </c>
      <c r="E311" s="79">
        <f t="shared" si="101"/>
        <v>175.86630324</v>
      </c>
      <c r="F311" s="79">
        <f t="shared" si="101"/>
        <v>178.79030094</v>
      </c>
      <c r="G311" s="79">
        <f t="shared" si="101"/>
        <v>182.50996284</v>
      </c>
      <c r="H311" s="79">
        <f t="shared" si="101"/>
        <v>-46.78344041</v>
      </c>
      <c r="I311" s="79">
        <f t="shared" si="101"/>
        <v>-47.68795139</v>
      </c>
      <c r="J311" s="79">
        <f t="shared" si="101"/>
        <v>-48.40806295</v>
      </c>
      <c r="K311" s="79">
        <f t="shared" si="101"/>
        <v>-48.67904109</v>
      </c>
      <c r="L311" s="79">
        <f t="shared" si="101"/>
        <v>-47.76474187</v>
      </c>
      <c r="M311" s="79">
        <f t="shared" si="101"/>
        <v>-47.60443576</v>
      </c>
      <c r="N311" s="79">
        <f t="shared" si="101"/>
        <v>-47.98201657</v>
      </c>
      <c r="O311" s="79">
        <f t="shared" si="101"/>
        <v>-48.16624862</v>
      </c>
      <c r="P311" s="103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</row>
    <row r="312" ht="12.75" customHeight="1" spans="1:27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103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</row>
    <row r="313" ht="12.75" customHeight="1" spans="1:27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103"/>
      <c r="Q313" s="155" t="s">
        <v>969</v>
      </c>
      <c r="R313" s="156" t="str">
        <f>ROUNDDOWN((R310-R208)*1000000,2)&amp;" Unit"</f>
        <v>37396.81 Unit</v>
      </c>
      <c r="S313" s="62"/>
      <c r="T313" s="62"/>
      <c r="U313" s="62"/>
      <c r="V313" s="62"/>
      <c r="W313" s="62"/>
      <c r="X313" s="62"/>
      <c r="Y313" s="62"/>
      <c r="Z313" s="62"/>
      <c r="AA313" s="62"/>
    </row>
    <row r="314" ht="12.75" customHeight="1" spans="1:27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103"/>
      <c r="Q314" s="155"/>
      <c r="R314" s="156"/>
      <c r="S314" s="62"/>
      <c r="T314" s="62"/>
      <c r="U314" s="62"/>
      <c r="V314" s="62"/>
      <c r="W314" s="62"/>
      <c r="X314" s="62"/>
      <c r="Y314" s="62"/>
      <c r="Z314" s="62"/>
      <c r="AA314" s="62"/>
    </row>
    <row r="315" ht="12.75" customHeight="1" spans="1:27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103"/>
      <c r="Q315" s="155"/>
      <c r="R315" s="156"/>
      <c r="S315" s="62"/>
      <c r="T315" s="62"/>
      <c r="U315" s="62"/>
      <c r="V315" s="62"/>
      <c r="W315" s="62"/>
      <c r="X315" s="62"/>
      <c r="Y315" s="62"/>
      <c r="Z315" s="62"/>
      <c r="AA315" s="62"/>
    </row>
    <row r="316" ht="12.75" customHeight="1" spans="1:27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103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</row>
    <row r="317" ht="12.75" customHeight="1" spans="1:27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103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</row>
    <row r="318" ht="12.75" customHeight="1" spans="1:27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103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</row>
    <row r="319" ht="12.75" customHeight="1" spans="1:27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103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</row>
    <row r="320" ht="12.75" customHeight="1" spans="1:27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103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</row>
    <row r="321" ht="12.75" customHeight="1" spans="1:27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103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</row>
    <row r="322" ht="12.75" customHeight="1" spans="1:27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103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</row>
    <row r="323" ht="12.75" customHeight="1" spans="1:27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103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</row>
    <row r="324" ht="12.75" customHeight="1" spans="1:27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103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</row>
    <row r="325" ht="12.75" customHeight="1" spans="1:27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103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</row>
    <row r="326" ht="12.75" customHeight="1" spans="1:27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103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</row>
    <row r="327" ht="12.75" customHeight="1" spans="1:27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103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</row>
    <row r="328" ht="12.75" customHeight="1" spans="1:27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103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</row>
    <row r="329" ht="12.75" customHeight="1" spans="1:27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103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</row>
    <row r="330" ht="12.75" customHeight="1" spans="1:27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103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</row>
    <row r="331" ht="12.75" customHeight="1" spans="1:27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103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</row>
    <row r="332" ht="12.75" customHeight="1" spans="1:27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103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</row>
    <row r="333" ht="12.75" customHeight="1" spans="1:27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103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</row>
    <row r="334" ht="12.75" customHeight="1" spans="1:27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103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</row>
    <row r="335" ht="12.75" customHeight="1" spans="1:27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103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</row>
    <row r="336" ht="12.75" customHeight="1" spans="1:27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103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</row>
    <row r="337" ht="12.75" customHeight="1" spans="1:27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103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</row>
    <row r="338" ht="12.75" customHeight="1" spans="1:27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103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</row>
    <row r="339" ht="12.75" customHeight="1" spans="1:27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103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</row>
    <row r="340" ht="12.75" customHeight="1" spans="1:27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103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</row>
    <row r="341" ht="12.75" customHeight="1" spans="1:27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103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</row>
    <row r="342" ht="12.75" customHeight="1" spans="1:27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103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</row>
    <row r="343" ht="12.75" customHeight="1" spans="1:27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103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</row>
    <row r="344" ht="12.75" customHeight="1" spans="1:27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103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</row>
    <row r="345" ht="12.75" customHeight="1" spans="1:27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103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</row>
    <row r="346" ht="12.75" customHeight="1" spans="1:27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103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</row>
    <row r="347" ht="12.75" customHeight="1" spans="1:27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103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</row>
    <row r="348" ht="12.75" customHeight="1" spans="1:27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103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</row>
    <row r="349" ht="12.75" customHeight="1" spans="1:27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103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</row>
    <row r="350" ht="12.75" customHeight="1" spans="1:27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103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</row>
    <row r="351" ht="12.75" customHeight="1" spans="1:27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103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</row>
    <row r="352" ht="12.75" customHeight="1" spans="1:27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103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</row>
    <row r="353" ht="12.75" customHeight="1" spans="1:27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103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</row>
    <row r="354" ht="12.75" customHeight="1" spans="1:27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103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</row>
    <row r="355" ht="12.75" customHeight="1" spans="1:27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103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</row>
    <row r="356" ht="12.75" customHeight="1" spans="1:27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103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</row>
    <row r="357" ht="12.75" customHeight="1" spans="1:27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103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</row>
    <row r="358" ht="12.75" customHeight="1" spans="1:27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103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</row>
    <row r="359" ht="12.75" customHeight="1" spans="1:27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103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</row>
    <row r="360" ht="12.75" customHeight="1" spans="1:27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103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</row>
    <row r="361" ht="12.75" customHeight="1" spans="1:27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103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</row>
    <row r="362" ht="12.75" customHeight="1" spans="1:27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103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</row>
    <row r="363" ht="12.75" customHeight="1" spans="1:27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103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</row>
    <row r="364" ht="12.75" customHeight="1" spans="1:27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103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</row>
    <row r="365" ht="12.75" customHeight="1" spans="1:27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103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</row>
    <row r="366" ht="12.75" customHeight="1" spans="1:27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103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</row>
    <row r="367" ht="12.75" customHeight="1" spans="1:27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103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</row>
    <row r="368" ht="12.75" customHeight="1" spans="1:27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103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</row>
    <row r="369" ht="12.75" customHeight="1" spans="1:27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103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</row>
    <row r="370" ht="12.75" customHeight="1" spans="1:27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103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</row>
    <row r="371" ht="12.75" customHeight="1" spans="1:27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103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</row>
    <row r="372" ht="12.75" customHeight="1" spans="1:27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103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</row>
    <row r="373" ht="12.75" customHeight="1" spans="1:27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103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</row>
    <row r="374" ht="12.75" customHeight="1" spans="1:27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103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</row>
    <row r="375" ht="12.75" customHeight="1" spans="1:27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103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</row>
    <row r="376" ht="12.75" customHeight="1" spans="1:27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103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</row>
    <row r="377" ht="12.75" customHeight="1" spans="1:27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103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</row>
    <row r="378" ht="12.75" customHeight="1" spans="1:27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103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</row>
    <row r="379" ht="12.75" customHeight="1" spans="1:27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103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</row>
    <row r="380" ht="12.75" customHeight="1" spans="1:27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103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</row>
    <row r="381" ht="12.75" customHeight="1" spans="1:27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103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</row>
    <row r="382" ht="12.75" customHeight="1" spans="1:27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103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</row>
    <row r="383" ht="12.75" customHeight="1" spans="1:27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103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</row>
    <row r="384" ht="12.75" customHeight="1" spans="1:27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103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</row>
    <row r="385" ht="12.75" customHeight="1" spans="1:27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103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</row>
    <row r="386" ht="12.75" customHeight="1" spans="1:27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103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</row>
    <row r="387" ht="12.75" customHeight="1" spans="1:27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103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</row>
    <row r="388" ht="12.75" customHeight="1" spans="1:27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103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</row>
    <row r="389" ht="12.75" customHeight="1" spans="1:27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103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</row>
    <row r="390" ht="12.75" customHeight="1" spans="1:27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103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</row>
    <row r="391" ht="12.75" customHeight="1" spans="1:27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103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</row>
    <row r="392" ht="12.75" customHeight="1" spans="1:27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103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</row>
    <row r="393" ht="12.75" customHeight="1" spans="1:27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103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</row>
    <row r="394" ht="12.75" customHeight="1" spans="1:27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103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</row>
    <row r="395" ht="12.75" customHeight="1" spans="1:27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103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</row>
    <row r="396" ht="12.75" customHeight="1" spans="1:27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103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</row>
    <row r="397" ht="12.75" customHeight="1" spans="1:27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103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</row>
    <row r="398" ht="12.75" customHeight="1" spans="1:27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103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</row>
    <row r="399" ht="12.75" customHeight="1" spans="1:27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103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</row>
    <row r="400" ht="12.75" customHeight="1" spans="1:27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103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</row>
    <row r="401" ht="12.75" customHeight="1" spans="1:27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103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</row>
    <row r="402" ht="12.75" customHeight="1" spans="1:27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103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</row>
    <row r="403" ht="12.75" customHeight="1" spans="1:27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103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</row>
    <row r="404" ht="12.75" customHeight="1" spans="1:27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103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</row>
    <row r="405" ht="12.75" customHeight="1" spans="1:27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103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</row>
    <row r="406" ht="12.75" customHeight="1" spans="1:27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103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</row>
    <row r="407" ht="12.75" customHeight="1" spans="1:27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103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</row>
    <row r="408" ht="12.75" customHeight="1" spans="1:27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103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</row>
    <row r="409" ht="12.75" customHeight="1" spans="1:27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103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</row>
    <row r="410" ht="12.75" customHeight="1" spans="1:27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103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</row>
    <row r="411" ht="12.75" customHeight="1" spans="1:27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103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</row>
    <row r="412" ht="12.75" customHeight="1" spans="1:27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103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</row>
    <row r="413" ht="12.75" customHeight="1" spans="1:27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103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</row>
    <row r="414" ht="12.75" customHeight="1" spans="1:27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103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</row>
    <row r="415" ht="12.75" customHeight="1" spans="1:27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103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</row>
    <row r="416" ht="12.75" customHeight="1" spans="1:27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103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</row>
    <row r="417" ht="12.75" customHeight="1" spans="1:27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103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</row>
    <row r="418" ht="12.75" customHeight="1" spans="1:27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103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</row>
    <row r="419" ht="12.75" customHeight="1" spans="1:27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103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</row>
    <row r="420" ht="12.75" customHeight="1" spans="1:27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103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</row>
    <row r="421" ht="12.75" customHeight="1" spans="1:27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103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</row>
    <row r="422" ht="12.75" customHeight="1" spans="1:27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103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</row>
    <row r="423" ht="12.75" customHeight="1" spans="1:27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103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</row>
    <row r="424" ht="12.75" customHeight="1" spans="1:27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103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</row>
    <row r="425" ht="12.75" customHeight="1" spans="1:27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103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</row>
    <row r="426" ht="12.75" customHeight="1" spans="1:27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103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</row>
    <row r="427" ht="12.75" customHeight="1" spans="1:27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103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</row>
    <row r="428" ht="12.75" customHeight="1" spans="1:27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103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</row>
    <row r="429" ht="12.75" customHeight="1" spans="1:27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103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</row>
    <row r="430" ht="12.75" customHeight="1" spans="1:27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103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</row>
    <row r="431" ht="12.75" customHeight="1" spans="1:27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103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</row>
    <row r="432" ht="12.75" customHeight="1" spans="1:27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103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</row>
    <row r="433" ht="12.75" customHeight="1" spans="1:27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103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</row>
    <row r="434" ht="12.75" customHeight="1" spans="1:27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103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</row>
    <row r="435" ht="12.75" customHeight="1" spans="1:27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103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</row>
    <row r="436" ht="12.75" customHeight="1" spans="1:27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103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</row>
    <row r="437" ht="12.75" customHeight="1" spans="1:27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103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</row>
    <row r="438" ht="12.75" customHeight="1" spans="1:27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103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</row>
    <row r="439" ht="12.75" customHeight="1" spans="1:27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103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</row>
    <row r="440" ht="12.75" customHeight="1" spans="1:27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103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</row>
    <row r="441" ht="12.75" customHeight="1" spans="1:27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103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</row>
    <row r="442" ht="12.75" customHeight="1" spans="1:27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103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</row>
    <row r="443" ht="12.75" customHeight="1" spans="1:27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103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</row>
    <row r="444" ht="12.75" customHeight="1" spans="1:27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103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</row>
    <row r="445" ht="12.75" customHeight="1" spans="1:27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103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</row>
    <row r="446" ht="12.75" customHeight="1" spans="1:27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103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</row>
    <row r="447" ht="12.75" customHeight="1" spans="1:27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103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</row>
    <row r="448" ht="12.75" customHeight="1" spans="1:27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103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</row>
    <row r="449" ht="12.75" customHeight="1" spans="1:27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103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</row>
    <row r="450" ht="12.75" customHeight="1" spans="1:27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103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</row>
    <row r="451" ht="12.75" customHeight="1" spans="1:27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103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</row>
    <row r="452" ht="12.75" customHeight="1" spans="1:27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103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</row>
    <row r="453" ht="12.75" customHeight="1" spans="1:27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103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</row>
    <row r="454" ht="12.75" customHeight="1" spans="1:27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103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</row>
    <row r="455" ht="12.75" customHeight="1" spans="1:27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103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</row>
    <row r="456" ht="12.75" customHeight="1" spans="1:27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103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</row>
    <row r="457" ht="12.75" customHeight="1" spans="1:27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103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</row>
    <row r="458" ht="12.75" customHeight="1" spans="1:27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103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</row>
    <row r="459" ht="12.75" customHeight="1" spans="1:27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103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</row>
    <row r="460" ht="12.75" customHeight="1" spans="1:27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103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</row>
    <row r="461" ht="12.75" customHeight="1" spans="1:27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103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</row>
    <row r="462" ht="12.75" customHeight="1" spans="1:27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103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</row>
    <row r="463" ht="12.75" customHeight="1" spans="1:27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103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</row>
    <row r="464" ht="12.75" customHeight="1" spans="1:27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103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</row>
    <row r="465" ht="12.75" customHeight="1" spans="1:27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103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</row>
    <row r="466" ht="12.75" customHeight="1" spans="1:27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103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</row>
    <row r="467" ht="12.75" customHeight="1" spans="1:27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103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</row>
    <row r="468" ht="12.75" customHeight="1" spans="1:27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103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</row>
    <row r="469" ht="12.75" customHeight="1" spans="1:27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103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</row>
    <row r="470" ht="12.75" customHeight="1" spans="1:27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103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</row>
    <row r="471" ht="12.75" customHeight="1" spans="1:27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103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</row>
    <row r="472" ht="12.75" customHeight="1" spans="1:27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103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</row>
    <row r="473" ht="12.75" customHeight="1" spans="1:27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103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</row>
    <row r="474" ht="12.75" customHeight="1" spans="1:27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103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</row>
    <row r="475" ht="12.75" customHeight="1" spans="1:27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103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</row>
    <row r="476" ht="12.75" customHeight="1" spans="1:27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103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</row>
    <row r="477" ht="12.75" customHeight="1" spans="1:27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103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</row>
    <row r="478" ht="12.75" customHeight="1" spans="1:27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103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</row>
    <row r="479" ht="12.75" customHeight="1" spans="1:27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103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</row>
    <row r="480" ht="12.75" customHeight="1" spans="1:27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103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</row>
    <row r="481" ht="12.75" customHeight="1" spans="1:27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103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</row>
    <row r="482" ht="12.75" customHeight="1" spans="1:27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103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</row>
    <row r="483" ht="12.75" customHeight="1" spans="1:27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103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</row>
    <row r="484" ht="12.75" customHeight="1" spans="1:27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103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</row>
    <row r="485" ht="12.75" customHeight="1" spans="1:27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103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</row>
    <row r="486" ht="12.75" customHeight="1" spans="1:27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103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</row>
    <row r="487" ht="12.75" customHeight="1" spans="1:27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103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</row>
    <row r="488" ht="12.75" customHeight="1" spans="1:27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103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</row>
    <row r="489" ht="12.75" customHeight="1" spans="1:27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103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</row>
    <row r="490" ht="12.75" customHeight="1" spans="1:27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103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</row>
    <row r="491" ht="12.75" customHeight="1" spans="1:27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103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</row>
    <row r="492" ht="12.75" customHeight="1" spans="1:27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103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</row>
    <row r="493" ht="12.75" customHeight="1" spans="1:27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103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</row>
    <row r="494" ht="12.75" customHeight="1" spans="1:27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103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</row>
    <row r="495" ht="12.75" customHeight="1" spans="1:27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103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</row>
    <row r="496" ht="12.75" customHeight="1" spans="1:27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103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</row>
    <row r="497" ht="12.75" customHeight="1" spans="1:27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103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</row>
    <row r="498" ht="12.75" customHeight="1" spans="1:27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103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</row>
    <row r="499" ht="12.75" customHeight="1" spans="1:27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103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</row>
    <row r="500" ht="12.75" customHeight="1" spans="1:27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103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</row>
    <row r="501" ht="12.75" customHeight="1" spans="1:27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103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69">
    <mergeCell ref="A1:P1"/>
    <mergeCell ref="G2:K2"/>
    <mergeCell ref="A18:O18"/>
    <mergeCell ref="A34:O34"/>
    <mergeCell ref="A48:B48"/>
    <mergeCell ref="A51:O51"/>
    <mergeCell ref="A65:B65"/>
    <mergeCell ref="A70:P70"/>
    <mergeCell ref="A71:P71"/>
    <mergeCell ref="A85:B85"/>
    <mergeCell ref="A88:O88"/>
    <mergeCell ref="A97:B97"/>
    <mergeCell ref="A103:B103"/>
    <mergeCell ref="A104:B104"/>
    <mergeCell ref="A106:O106"/>
    <mergeCell ref="A115:B115"/>
    <mergeCell ref="A121:B121"/>
    <mergeCell ref="A124:O124"/>
    <mergeCell ref="A133:B133"/>
    <mergeCell ref="A139:B139"/>
    <mergeCell ref="A141:O141"/>
    <mergeCell ref="A150:B150"/>
    <mergeCell ref="A153:O153"/>
    <mergeCell ref="A162:B162"/>
    <mergeCell ref="A165:O165"/>
    <mergeCell ref="A174:B174"/>
    <mergeCell ref="A177:O177"/>
    <mergeCell ref="A186:B186"/>
    <mergeCell ref="A188:O188"/>
    <mergeCell ref="A197:B197"/>
    <mergeCell ref="A199:O199"/>
    <mergeCell ref="A208:B208"/>
    <mergeCell ref="G210:I210"/>
    <mergeCell ref="A219:B219"/>
    <mergeCell ref="G222:I222"/>
    <mergeCell ref="A231:B231"/>
    <mergeCell ref="G235:I235"/>
    <mergeCell ref="A244:B244"/>
    <mergeCell ref="G246:I246"/>
    <mergeCell ref="A255:B255"/>
    <mergeCell ref="G257:I257"/>
    <mergeCell ref="A266:B266"/>
    <mergeCell ref="G268:I268"/>
    <mergeCell ref="A277:B277"/>
    <mergeCell ref="A289:B289"/>
    <mergeCell ref="A300:B300"/>
    <mergeCell ref="A310:B310"/>
    <mergeCell ref="Q224:Q225"/>
    <mergeCell ref="Q237:Q238"/>
    <mergeCell ref="Q248:Q249"/>
    <mergeCell ref="Q259:Q260"/>
    <mergeCell ref="Q270:Q271"/>
    <mergeCell ref="Q282:Q283"/>
    <mergeCell ref="Q293:Q294"/>
    <mergeCell ref="Q303:Q304"/>
    <mergeCell ref="Q313:Q315"/>
    <mergeCell ref="R224:R225"/>
    <mergeCell ref="R237:R238"/>
    <mergeCell ref="R248:R249"/>
    <mergeCell ref="R259:R260"/>
    <mergeCell ref="R270:R271"/>
    <mergeCell ref="R282:R283"/>
    <mergeCell ref="R293:R294"/>
    <mergeCell ref="R303:R304"/>
    <mergeCell ref="R313:R315"/>
    <mergeCell ref="S270:S271"/>
    <mergeCell ref="S282:S283"/>
    <mergeCell ref="S293:S294"/>
    <mergeCell ref="S303:S304"/>
  </mergeCells>
  <conditionalFormatting sqref="Q250:R255">
    <cfRule type="cellIs" dxfId="3" priority="2" stopIfTrue="1" operator="lessThan">
      <formula>0</formula>
    </cfRule>
  </conditionalFormatting>
  <conditionalFormatting sqref="Q261:R266">
    <cfRule type="cellIs" dxfId="3" priority="3" stopIfTrue="1" operator="lessThan">
      <formula>0</formula>
    </cfRule>
  </conditionalFormatting>
  <conditionalFormatting sqref="Q272:R277">
    <cfRule type="cellIs" dxfId="3" priority="4" stopIfTrue="1" operator="lessThan">
      <formula>0</formula>
    </cfRule>
  </conditionalFormatting>
  <conditionalFormatting sqref="Q284:R289">
    <cfRule type="cellIs" dxfId="3" priority="5" stopIfTrue="1" operator="lessThan">
      <formula>0</formula>
    </cfRule>
  </conditionalFormatting>
  <conditionalFormatting sqref="Q295:R300">
    <cfRule type="cellIs" dxfId="3" priority="6" stopIfTrue="1" operator="lessThan">
      <formula>0</formula>
    </cfRule>
  </conditionalFormatting>
  <conditionalFormatting sqref="Q305:R310">
    <cfRule type="cellIs" dxfId="3" priority="1" stopIfTrue="1" operator="lessThan">
      <formula>0</formula>
    </cfRule>
  </conditionalFormatting>
  <printOptions horizontalCentered="1" verticalCentered="1"/>
  <pageMargins left="0.55" right="0.238888888888889" top="0.388888888888889" bottom="0.238888888888889" header="0" footer="0"/>
  <pageSetup paperSize="5" scale="80" orientation="landscape"/>
  <headerFooter/>
  <rowBreaks count="2" manualBreakCount="2">
    <brk id="151" max="0" man="1"/>
    <brk id="256" max="0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B1000"/>
  <sheetViews>
    <sheetView zoomScale="85" zoomScaleNormal="85" topLeftCell="A188" workbookViewId="0">
      <pane xSplit="2" topLeftCell="C1" activePane="topRight" state="frozen"/>
      <selection/>
      <selection pane="topRight" activeCell="G11" sqref="G11"/>
    </sheetView>
  </sheetViews>
  <sheetFormatPr defaultColWidth="14.4285714285714" defaultRowHeight="15" customHeight="1"/>
  <cols>
    <col min="1" max="1" width="3.57142857142857" customWidth="1"/>
    <col min="2" max="2" width="20.1428571428571" customWidth="1"/>
    <col min="3" max="3" width="13.5714285714286" customWidth="1"/>
    <col min="4" max="5" width="11.4285714285714" customWidth="1"/>
    <col min="6" max="6" width="11" customWidth="1"/>
    <col min="7" max="7" width="11.4285714285714" customWidth="1"/>
    <col min="8" max="8" width="11.1428571428571" customWidth="1"/>
    <col min="9" max="9" width="11" customWidth="1"/>
    <col min="10" max="10" width="11.1428571428571" customWidth="1"/>
    <col min="11" max="12" width="11.2857142857143" customWidth="1"/>
    <col min="13" max="13" width="10.8571428571429" customWidth="1"/>
    <col min="14" max="14" width="11.1428571428571" customWidth="1"/>
    <col min="15" max="15" width="10.8571428571429" customWidth="1"/>
    <col min="16" max="16" width="11.2857142857143" customWidth="1"/>
    <col min="17" max="22" width="8.85714285714286" customWidth="1"/>
    <col min="23" max="25" width="9.14285714285714" customWidth="1"/>
    <col min="26" max="26" width="14.5714285714286" customWidth="1"/>
    <col min="27" max="27" width="12.8571428571429" customWidth="1"/>
    <col min="28" max="28" width="9.14285714285714" customWidth="1"/>
  </cols>
  <sheetData>
    <row r="1" ht="18.75" customHeight="1" spans="1:28">
      <c r="A1" s="61" t="s">
        <v>927</v>
      </c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</row>
    <row r="2" ht="12.75" hidden="1" customHeight="1" spans="1:28">
      <c r="A2" s="62"/>
      <c r="B2" s="62"/>
      <c r="C2" s="62"/>
      <c r="D2" s="62"/>
      <c r="E2" s="62"/>
      <c r="F2" s="62"/>
      <c r="G2" s="61" t="s">
        <v>993</v>
      </c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</row>
    <row r="3" ht="9" hidden="1" customHeight="1" spans="1:28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</row>
    <row r="4" ht="18" hidden="1" customHeight="1" spans="1:28">
      <c r="A4" s="63" t="s">
        <v>628</v>
      </c>
      <c r="B4" s="64" t="s">
        <v>212</v>
      </c>
      <c r="C4" s="64"/>
      <c r="D4" s="63" t="s">
        <v>630</v>
      </c>
      <c r="E4" s="63" t="s">
        <v>631</v>
      </c>
      <c r="F4" s="63" t="s">
        <v>632</v>
      </c>
      <c r="G4" s="63" t="s">
        <v>929</v>
      </c>
      <c r="H4" s="63" t="s">
        <v>930</v>
      </c>
      <c r="I4" s="63" t="s">
        <v>633</v>
      </c>
      <c r="J4" s="63" t="s">
        <v>634</v>
      </c>
      <c r="K4" s="63" t="s">
        <v>635</v>
      </c>
      <c r="L4" s="63" t="s">
        <v>636</v>
      </c>
      <c r="M4" s="63" t="s">
        <v>637</v>
      </c>
      <c r="N4" s="63" t="s">
        <v>638</v>
      </c>
      <c r="O4" s="63" t="s">
        <v>931</v>
      </c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</row>
    <row r="5" ht="6.75" hidden="1" customHeight="1" spans="1:28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</row>
    <row r="6" ht="12.75" hidden="1" customHeight="1" spans="1:28">
      <c r="A6" s="65">
        <v>1</v>
      </c>
      <c r="B6" s="66" t="s">
        <v>639</v>
      </c>
      <c r="C6" s="66"/>
      <c r="D6" s="72">
        <v>64.95</v>
      </c>
      <c r="E6" s="72">
        <v>42.75</v>
      </c>
      <c r="F6" s="72"/>
      <c r="G6" s="72"/>
      <c r="H6" s="72"/>
      <c r="I6" s="72"/>
      <c r="J6" s="72"/>
      <c r="K6" s="72"/>
      <c r="L6" s="72"/>
      <c r="M6" s="72"/>
      <c r="N6" s="72"/>
      <c r="O6" s="7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</row>
    <row r="7" ht="12.75" hidden="1" customHeight="1" spans="1:28">
      <c r="A7" s="65">
        <v>2</v>
      </c>
      <c r="B7" s="66" t="s">
        <v>640</v>
      </c>
      <c r="C7" s="68"/>
      <c r="D7" s="73">
        <v>71.69</v>
      </c>
      <c r="E7" s="73">
        <v>47.28</v>
      </c>
      <c r="F7" s="73"/>
      <c r="G7" s="73"/>
      <c r="H7" s="73"/>
      <c r="I7" s="73"/>
      <c r="J7" s="73"/>
      <c r="K7" s="73"/>
      <c r="L7" s="73"/>
      <c r="M7" s="73"/>
      <c r="N7" s="73"/>
      <c r="O7" s="73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</row>
    <row r="8" ht="12.75" hidden="1" customHeight="1" spans="1:28">
      <c r="A8" s="65">
        <v>3</v>
      </c>
      <c r="B8" s="66" t="s">
        <v>641</v>
      </c>
      <c r="C8" s="68"/>
      <c r="D8" s="73">
        <v>63.76</v>
      </c>
      <c r="E8" s="73">
        <v>49.07</v>
      </c>
      <c r="F8" s="73"/>
      <c r="G8" s="73"/>
      <c r="H8" s="73"/>
      <c r="I8" s="73"/>
      <c r="J8" s="73"/>
      <c r="K8" s="73"/>
      <c r="L8" s="73"/>
      <c r="M8" s="73"/>
      <c r="N8" s="73"/>
      <c r="O8" s="73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</row>
    <row r="9" ht="12.75" hidden="1" customHeight="1" spans="1:28">
      <c r="A9" s="65">
        <v>4</v>
      </c>
      <c r="B9" s="66" t="s">
        <v>642</v>
      </c>
      <c r="C9" s="68"/>
      <c r="D9" s="73">
        <v>55.25</v>
      </c>
      <c r="E9" s="73">
        <v>34.1</v>
      </c>
      <c r="F9" s="73"/>
      <c r="G9" s="73"/>
      <c r="H9" s="73"/>
      <c r="I9" s="73"/>
      <c r="J9" s="73"/>
      <c r="K9" s="73"/>
      <c r="L9" s="73"/>
      <c r="M9" s="73"/>
      <c r="N9" s="73"/>
      <c r="O9" s="73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</row>
    <row r="10" ht="12.75" hidden="1" customHeight="1" spans="1:28">
      <c r="A10" s="65">
        <v>5</v>
      </c>
      <c r="B10" s="66" t="s">
        <v>643</v>
      </c>
      <c r="C10" s="68"/>
      <c r="D10" s="73">
        <v>63.72</v>
      </c>
      <c r="E10" s="73">
        <v>44.65</v>
      </c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</row>
    <row r="11" ht="12.75" hidden="1" customHeight="1" spans="1:28">
      <c r="A11" s="65">
        <v>6</v>
      </c>
      <c r="B11" s="66" t="s">
        <v>644</v>
      </c>
      <c r="C11" s="68"/>
      <c r="D11" s="73">
        <v>80.15</v>
      </c>
      <c r="E11" s="73">
        <v>58.11</v>
      </c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</row>
    <row r="12" ht="12.75" hidden="1" customHeight="1" spans="1:28">
      <c r="A12" s="65">
        <v>7</v>
      </c>
      <c r="B12" s="66" t="s">
        <v>645</v>
      </c>
      <c r="C12" s="68"/>
      <c r="D12" s="73">
        <v>57</v>
      </c>
      <c r="E12" s="73">
        <v>31.48</v>
      </c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</row>
    <row r="13" ht="12.75" hidden="1" customHeight="1" spans="1:28">
      <c r="A13" s="65">
        <v>8</v>
      </c>
      <c r="B13" s="66" t="s">
        <v>646</v>
      </c>
      <c r="C13" s="68"/>
      <c r="D13" s="73">
        <v>71.75</v>
      </c>
      <c r="E13" s="73">
        <v>54.12</v>
      </c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</row>
    <row r="14" ht="12.75" hidden="1" customHeight="1" spans="1:28">
      <c r="A14" s="65">
        <v>9</v>
      </c>
      <c r="B14" s="66" t="s">
        <v>647</v>
      </c>
      <c r="C14" s="68"/>
      <c r="D14" s="73">
        <v>52.82</v>
      </c>
      <c r="E14" s="73">
        <v>34.59</v>
      </c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</row>
    <row r="15" ht="12.75" hidden="1" customHeight="1" spans="1:28">
      <c r="A15" s="65">
        <v>10</v>
      </c>
      <c r="B15" s="66" t="s">
        <v>648</v>
      </c>
      <c r="C15" s="68"/>
      <c r="D15" s="73">
        <v>63.79</v>
      </c>
      <c r="E15" s="73">
        <v>47</v>
      </c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</row>
    <row r="16" ht="12.75" hidden="1" customHeight="1" spans="1:28">
      <c r="A16" s="70"/>
      <c r="B16" s="70" t="s">
        <v>6</v>
      </c>
      <c r="C16" s="70"/>
      <c r="D16" s="76">
        <v>63.76</v>
      </c>
      <c r="E16" s="76">
        <v>42.99</v>
      </c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</row>
    <row r="17" ht="0.75" hidden="1" customHeight="1" spans="1:28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</row>
    <row r="18" ht="16.5" hidden="1" customHeight="1" spans="1:28">
      <c r="A18" s="61" t="s">
        <v>994</v>
      </c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</row>
    <row r="19" ht="0.75" hidden="1" customHeight="1" spans="1:28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</row>
    <row r="20" ht="23.25" hidden="1" customHeight="1" spans="1:28">
      <c r="A20" s="63" t="s">
        <v>628</v>
      </c>
      <c r="B20" s="64" t="s">
        <v>212</v>
      </c>
      <c r="C20" s="64"/>
      <c r="D20" s="63" t="s">
        <v>933</v>
      </c>
      <c r="E20" s="63" t="s">
        <v>652</v>
      </c>
      <c r="F20" s="63" t="s">
        <v>653</v>
      </c>
      <c r="G20" s="63" t="s">
        <v>654</v>
      </c>
      <c r="H20" s="63" t="s">
        <v>655</v>
      </c>
      <c r="I20" s="63" t="s">
        <v>656</v>
      </c>
      <c r="J20" s="63" t="s">
        <v>657</v>
      </c>
      <c r="K20" s="63" t="s">
        <v>658</v>
      </c>
      <c r="L20" s="63" t="s">
        <v>659</v>
      </c>
      <c r="M20" s="63" t="s">
        <v>660</v>
      </c>
      <c r="N20" s="63" t="s">
        <v>661</v>
      </c>
      <c r="O20" s="63" t="s">
        <v>934</v>
      </c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</row>
    <row r="21" ht="5.25" hidden="1" customHeight="1" spans="1:28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</row>
    <row r="22" ht="18" hidden="1" customHeight="1" spans="1:28">
      <c r="A22" s="65">
        <v>1</v>
      </c>
      <c r="B22" s="66" t="s">
        <v>647</v>
      </c>
      <c r="C22" s="66"/>
      <c r="D22" s="72">
        <v>34.7</v>
      </c>
      <c r="E22" s="72">
        <v>34.84</v>
      </c>
      <c r="F22" s="72">
        <v>37.51</v>
      </c>
      <c r="G22" s="72">
        <v>36.2</v>
      </c>
      <c r="H22" s="72">
        <v>36.6</v>
      </c>
      <c r="I22" s="72">
        <v>37.4</v>
      </c>
      <c r="J22" s="72">
        <v>37.2</v>
      </c>
      <c r="K22" s="72">
        <v>37</v>
      </c>
      <c r="L22" s="72">
        <v>36.62</v>
      </c>
      <c r="M22" s="72">
        <v>35.43</v>
      </c>
      <c r="N22" s="72">
        <v>34.86</v>
      </c>
      <c r="O22" s="72">
        <v>34.24</v>
      </c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</row>
    <row r="23" ht="18.75" hidden="1" customHeight="1" spans="1:28">
      <c r="A23" s="65">
        <v>2</v>
      </c>
      <c r="B23" s="66" t="s">
        <v>645</v>
      </c>
      <c r="C23" s="68"/>
      <c r="D23" s="73">
        <v>40.7</v>
      </c>
      <c r="E23" s="73">
        <v>41.41</v>
      </c>
      <c r="F23" s="73">
        <v>42.39</v>
      </c>
      <c r="G23" s="73">
        <v>42</v>
      </c>
      <c r="H23" s="73">
        <v>42.34</v>
      </c>
      <c r="I23" s="73">
        <v>43.9</v>
      </c>
      <c r="J23" s="73">
        <v>44.3</v>
      </c>
      <c r="K23" s="73">
        <v>43.9</v>
      </c>
      <c r="L23" s="73">
        <v>43.97</v>
      </c>
      <c r="M23" s="73">
        <v>43.33</v>
      </c>
      <c r="N23" s="73">
        <v>43.66</v>
      </c>
      <c r="O23" s="73">
        <v>43.24</v>
      </c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</row>
    <row r="24" ht="16.5" hidden="1" customHeight="1" spans="1:28">
      <c r="A24" s="65">
        <v>3</v>
      </c>
      <c r="B24" s="66" t="s">
        <v>643</v>
      </c>
      <c r="C24" s="68"/>
      <c r="D24" s="73">
        <v>42.6</v>
      </c>
      <c r="E24" s="73">
        <v>43.06</v>
      </c>
      <c r="F24" s="73">
        <v>42.69</v>
      </c>
      <c r="G24" s="73">
        <v>42.1</v>
      </c>
      <c r="H24" s="73">
        <v>41.6</v>
      </c>
      <c r="I24" s="73">
        <v>42</v>
      </c>
      <c r="J24" s="73">
        <v>42.1</v>
      </c>
      <c r="K24" s="73">
        <v>41</v>
      </c>
      <c r="L24" s="73">
        <v>40.29</v>
      </c>
      <c r="M24" s="73">
        <v>39.18</v>
      </c>
      <c r="N24" s="73">
        <v>39.01</v>
      </c>
      <c r="O24" s="73">
        <v>39.07</v>
      </c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</row>
    <row r="25" ht="16.5" hidden="1" customHeight="1" spans="1:28">
      <c r="A25" s="65">
        <v>4</v>
      </c>
      <c r="B25" s="66" t="s">
        <v>640</v>
      </c>
      <c r="C25" s="68"/>
      <c r="D25" s="73">
        <v>46.3</v>
      </c>
      <c r="E25" s="73">
        <v>46.98</v>
      </c>
      <c r="F25" s="73">
        <v>47.37</v>
      </c>
      <c r="G25" s="73">
        <v>46.5</v>
      </c>
      <c r="H25" s="73">
        <v>45.93</v>
      </c>
      <c r="I25" s="73">
        <v>47.3</v>
      </c>
      <c r="J25" s="73">
        <v>47.5</v>
      </c>
      <c r="K25" s="73">
        <v>46.2</v>
      </c>
      <c r="L25" s="73">
        <v>46.88</v>
      </c>
      <c r="M25" s="73">
        <v>45.1</v>
      </c>
      <c r="N25" s="73">
        <v>46.38</v>
      </c>
      <c r="O25" s="73">
        <v>46.59</v>
      </c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</row>
    <row r="26" ht="17.25" hidden="1" customHeight="1" spans="1:28">
      <c r="A26" s="65">
        <v>5</v>
      </c>
      <c r="B26" s="66" t="s">
        <v>648</v>
      </c>
      <c r="C26" s="68"/>
      <c r="D26" s="73">
        <v>53.2</v>
      </c>
      <c r="E26" s="73">
        <v>53.68</v>
      </c>
      <c r="F26" s="73">
        <v>54.23</v>
      </c>
      <c r="G26" s="73">
        <v>53.4</v>
      </c>
      <c r="H26" s="73">
        <v>53.37</v>
      </c>
      <c r="I26" s="73">
        <v>54.4</v>
      </c>
      <c r="J26" s="73">
        <v>54.6</v>
      </c>
      <c r="K26" s="73">
        <v>54</v>
      </c>
      <c r="L26" s="73">
        <v>53.79</v>
      </c>
      <c r="M26" s="73">
        <v>52.74</v>
      </c>
      <c r="N26" s="73">
        <v>52.61</v>
      </c>
      <c r="O26" s="73">
        <v>52.19</v>
      </c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</row>
    <row r="27" ht="18.75" hidden="1" customHeight="1" spans="1:28">
      <c r="A27" s="65">
        <v>6</v>
      </c>
      <c r="B27" s="66" t="s">
        <v>644</v>
      </c>
      <c r="C27" s="68"/>
      <c r="D27" s="73">
        <v>58.9</v>
      </c>
      <c r="E27" s="73">
        <v>61.74</v>
      </c>
      <c r="F27" s="73">
        <v>60.22</v>
      </c>
      <c r="G27" s="73">
        <v>60.5</v>
      </c>
      <c r="H27" s="73">
        <v>59.93</v>
      </c>
      <c r="I27" s="73">
        <v>61.6</v>
      </c>
      <c r="J27" s="73">
        <v>62</v>
      </c>
      <c r="K27" s="73">
        <v>61</v>
      </c>
      <c r="L27" s="73">
        <v>60.84</v>
      </c>
      <c r="M27" s="73">
        <v>58.67</v>
      </c>
      <c r="N27" s="73">
        <v>59.91</v>
      </c>
      <c r="O27" s="73">
        <v>59.46</v>
      </c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</row>
    <row r="28" ht="18.75" hidden="1" customHeight="1" spans="1:28">
      <c r="A28" s="65">
        <v>7</v>
      </c>
      <c r="B28" s="66" t="s">
        <v>646</v>
      </c>
      <c r="C28" s="68"/>
      <c r="D28" s="73">
        <v>55.4</v>
      </c>
      <c r="E28" s="73">
        <v>56.27</v>
      </c>
      <c r="F28" s="73">
        <v>55.36</v>
      </c>
      <c r="G28" s="73">
        <v>55.4</v>
      </c>
      <c r="H28" s="73">
        <v>55.38</v>
      </c>
      <c r="I28" s="73">
        <v>56.1</v>
      </c>
      <c r="J28" s="73">
        <v>56.2</v>
      </c>
      <c r="K28" s="73">
        <v>55.2</v>
      </c>
      <c r="L28" s="73">
        <v>53.89</v>
      </c>
      <c r="M28" s="73">
        <v>51.38</v>
      </c>
      <c r="N28" s="73">
        <v>52.15</v>
      </c>
      <c r="O28" s="73">
        <v>52.14</v>
      </c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</row>
    <row r="29" ht="22.5" hidden="1" customHeight="1" spans="1:28">
      <c r="A29" s="65">
        <v>8</v>
      </c>
      <c r="B29" s="66" t="s">
        <v>639</v>
      </c>
      <c r="C29" s="68"/>
      <c r="D29" s="73">
        <v>43.1</v>
      </c>
      <c r="E29" s="73">
        <v>42.66</v>
      </c>
      <c r="F29" s="73">
        <v>43.95</v>
      </c>
      <c r="G29" s="73">
        <v>43.4</v>
      </c>
      <c r="H29" s="73">
        <v>42.98</v>
      </c>
      <c r="I29" s="73">
        <v>42.8</v>
      </c>
      <c r="J29" s="73">
        <v>43.2</v>
      </c>
      <c r="K29" s="73">
        <v>42.1</v>
      </c>
      <c r="L29" s="73">
        <v>41.18</v>
      </c>
      <c r="M29" s="73">
        <v>39.27</v>
      </c>
      <c r="N29" s="73">
        <v>38.9</v>
      </c>
      <c r="O29" s="73">
        <v>38.33</v>
      </c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</row>
    <row r="30" ht="25.5" hidden="1" customHeight="1" spans="1:28">
      <c r="A30" s="65">
        <v>9</v>
      </c>
      <c r="B30" s="66" t="s">
        <v>642</v>
      </c>
      <c r="C30" s="68"/>
      <c r="D30" s="73">
        <v>44.1</v>
      </c>
      <c r="E30" s="73">
        <v>45.55</v>
      </c>
      <c r="F30" s="73">
        <v>46.99</v>
      </c>
      <c r="G30" s="73">
        <v>46.9</v>
      </c>
      <c r="H30" s="73">
        <v>46.76</v>
      </c>
      <c r="I30" s="73">
        <v>47.1</v>
      </c>
      <c r="J30" s="73">
        <v>46.7</v>
      </c>
      <c r="K30" s="73">
        <v>46.4</v>
      </c>
      <c r="L30" s="73">
        <v>45.47</v>
      </c>
      <c r="M30" s="73">
        <v>44.32</v>
      </c>
      <c r="N30" s="73">
        <v>43.75</v>
      </c>
      <c r="O30" s="73">
        <v>43.08</v>
      </c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</row>
    <row r="31" ht="16.5" hidden="1" customHeight="1" spans="1:28">
      <c r="A31" s="65">
        <v>10</v>
      </c>
      <c r="B31" s="66" t="s">
        <v>641</v>
      </c>
      <c r="C31" s="68"/>
      <c r="D31" s="73">
        <v>50</v>
      </c>
      <c r="E31" s="73">
        <v>50.44</v>
      </c>
      <c r="F31" s="73">
        <v>51.99</v>
      </c>
      <c r="G31" s="73">
        <v>51.1</v>
      </c>
      <c r="H31" s="73">
        <v>51</v>
      </c>
      <c r="I31" s="73">
        <v>51</v>
      </c>
      <c r="J31" s="73">
        <v>51.1</v>
      </c>
      <c r="K31" s="73">
        <v>51.9</v>
      </c>
      <c r="L31" s="73">
        <v>51.84</v>
      </c>
      <c r="M31" s="73">
        <v>51.41</v>
      </c>
      <c r="N31" s="73">
        <v>51.44</v>
      </c>
      <c r="O31" s="73">
        <v>51.61</v>
      </c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</row>
    <row r="32" ht="18.75" hidden="1" customHeight="1" spans="1:28">
      <c r="A32" s="70"/>
      <c r="B32" s="70" t="s">
        <v>213</v>
      </c>
      <c r="C32" s="70"/>
      <c r="D32" s="76">
        <v>45.6</v>
      </c>
      <c r="E32" s="76">
        <v>46.16</v>
      </c>
      <c r="F32" s="76">
        <v>46.98</v>
      </c>
      <c r="G32" s="76">
        <v>46.5</v>
      </c>
      <c r="H32" s="76">
        <v>46.33</v>
      </c>
      <c r="I32" s="76">
        <v>47</v>
      </c>
      <c r="J32" s="76">
        <v>47.1</v>
      </c>
      <c r="K32" s="76">
        <v>46.6</v>
      </c>
      <c r="L32" s="76">
        <v>46.09</v>
      </c>
      <c r="M32" s="76">
        <v>44.74</v>
      </c>
      <c r="N32" s="76">
        <v>44.82</v>
      </c>
      <c r="O32" s="76">
        <v>44.55</v>
      </c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</row>
    <row r="33" ht="15.75" hidden="1" customHeight="1" spans="1:28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</row>
    <row r="34" ht="22.5" customHeight="1" spans="1:28">
      <c r="A34" s="61" t="s">
        <v>995</v>
      </c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</row>
    <row r="35" ht="8.25" customHeight="1" spans="1:28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</row>
    <row r="36" ht="19.5" customHeight="1" spans="1:28">
      <c r="A36" s="63" t="s">
        <v>628</v>
      </c>
      <c r="B36" s="64" t="s">
        <v>212</v>
      </c>
      <c r="C36" s="64"/>
      <c r="D36" s="63" t="s">
        <v>664</v>
      </c>
      <c r="E36" s="63" t="s">
        <v>665</v>
      </c>
      <c r="F36" s="63" t="s">
        <v>666</v>
      </c>
      <c r="G36" s="63" t="s">
        <v>667</v>
      </c>
      <c r="H36" s="63" t="s">
        <v>668</v>
      </c>
      <c r="I36" s="63" t="s">
        <v>669</v>
      </c>
      <c r="J36" s="63" t="s">
        <v>670</v>
      </c>
      <c r="K36" s="63" t="s">
        <v>671</v>
      </c>
      <c r="L36" s="63" t="s">
        <v>672</v>
      </c>
      <c r="M36" s="63" t="s">
        <v>673</v>
      </c>
      <c r="N36" s="63" t="s">
        <v>674</v>
      </c>
      <c r="O36" s="63" t="s">
        <v>936</v>
      </c>
      <c r="P36" s="62"/>
      <c r="Q36" s="78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</row>
    <row r="37" ht="8.25" customHeight="1" spans="1:28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</row>
    <row r="38" ht="19.5" hidden="1" customHeight="1" spans="1:28">
      <c r="A38" s="65">
        <v>1</v>
      </c>
      <c r="B38" s="66" t="s">
        <v>647</v>
      </c>
      <c r="C38" s="66"/>
      <c r="D38" s="72">
        <v>32.18</v>
      </c>
      <c r="E38" s="72">
        <v>35.02</v>
      </c>
      <c r="F38" s="72">
        <v>33.29</v>
      </c>
      <c r="G38" s="72">
        <v>33.4</v>
      </c>
      <c r="H38" s="72">
        <v>33.63</v>
      </c>
      <c r="I38" s="72">
        <v>32.92</v>
      </c>
      <c r="J38" s="72">
        <v>33.32</v>
      </c>
      <c r="K38" s="72">
        <v>33.72</v>
      </c>
      <c r="L38" s="72">
        <v>33.84</v>
      </c>
      <c r="M38" s="72">
        <v>34.82</v>
      </c>
      <c r="N38" s="72">
        <v>35.2</v>
      </c>
      <c r="O38" s="72">
        <v>35.05</v>
      </c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</row>
    <row r="39" ht="19.5" hidden="1" customHeight="1" spans="1:28">
      <c r="A39" s="65">
        <v>2</v>
      </c>
      <c r="B39" s="66" t="s">
        <v>645</v>
      </c>
      <c r="C39" s="68"/>
      <c r="D39" s="73">
        <v>44.35</v>
      </c>
      <c r="E39" s="72">
        <v>46.1</v>
      </c>
      <c r="F39" s="72">
        <v>47.9</v>
      </c>
      <c r="G39" s="72">
        <v>50.12</v>
      </c>
      <c r="H39" s="72">
        <v>49.86</v>
      </c>
      <c r="I39" s="72">
        <v>50.72</v>
      </c>
      <c r="J39" s="72">
        <v>52.79</v>
      </c>
      <c r="K39" s="72">
        <v>39.76</v>
      </c>
      <c r="L39" s="72">
        <v>38.9</v>
      </c>
      <c r="M39" s="72">
        <v>39.18</v>
      </c>
      <c r="N39" s="72">
        <v>39.72</v>
      </c>
      <c r="O39" s="72">
        <v>39.51</v>
      </c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</row>
    <row r="40" ht="19.5" hidden="1" customHeight="1" spans="1:28">
      <c r="A40" s="65">
        <v>3</v>
      </c>
      <c r="B40" s="66" t="s">
        <v>643</v>
      </c>
      <c r="C40" s="68"/>
      <c r="D40" s="73">
        <v>40.07</v>
      </c>
      <c r="E40" s="72">
        <v>40.43</v>
      </c>
      <c r="F40" s="72">
        <v>41.37</v>
      </c>
      <c r="G40" s="72">
        <v>41.61</v>
      </c>
      <c r="H40" s="72">
        <v>40.75</v>
      </c>
      <c r="I40" s="72">
        <v>39.6</v>
      </c>
      <c r="J40" s="72">
        <v>38.83</v>
      </c>
      <c r="K40" s="72">
        <v>37.09</v>
      </c>
      <c r="L40" s="72">
        <v>35.95</v>
      </c>
      <c r="M40" s="72">
        <v>34.94</v>
      </c>
      <c r="N40" s="72">
        <v>35.21</v>
      </c>
      <c r="O40" s="72">
        <v>35.75</v>
      </c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</row>
    <row r="41" ht="19.5" customHeight="1" spans="1:28">
      <c r="A41" s="65">
        <v>4</v>
      </c>
      <c r="B41" s="66" t="s">
        <v>640</v>
      </c>
      <c r="C41" s="68"/>
      <c r="D41" s="73">
        <v>48.36</v>
      </c>
      <c r="E41" s="72">
        <v>48.8</v>
      </c>
      <c r="F41" s="72">
        <v>48.84</v>
      </c>
      <c r="G41" s="72">
        <v>48.56</v>
      </c>
      <c r="H41" s="72">
        <v>49.39</v>
      </c>
      <c r="I41" s="72">
        <v>48.59</v>
      </c>
      <c r="J41" s="72">
        <v>49.81</v>
      </c>
      <c r="K41" s="72">
        <v>48.95</v>
      </c>
      <c r="L41" s="72">
        <v>47.32</v>
      </c>
      <c r="M41" s="72">
        <v>47.14</v>
      </c>
      <c r="N41" s="72">
        <v>47.54</v>
      </c>
      <c r="O41" s="72">
        <v>47.07</v>
      </c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</row>
    <row r="42" ht="19.5" customHeight="1" spans="1:28">
      <c r="A42" s="65">
        <v>5</v>
      </c>
      <c r="B42" s="66" t="s">
        <v>648</v>
      </c>
      <c r="C42" s="68"/>
      <c r="D42" s="73">
        <v>52.16</v>
      </c>
      <c r="E42" s="72">
        <v>52.05</v>
      </c>
      <c r="F42" s="72">
        <v>52.51</v>
      </c>
      <c r="G42" s="72">
        <v>50.8</v>
      </c>
      <c r="H42" s="72">
        <v>51.45</v>
      </c>
      <c r="I42" s="72">
        <v>49.44</v>
      </c>
      <c r="J42" s="72">
        <v>48.15</v>
      </c>
      <c r="K42" s="72">
        <v>46.26</v>
      </c>
      <c r="L42" s="72">
        <v>43.79</v>
      </c>
      <c r="M42" s="72">
        <v>43.15</v>
      </c>
      <c r="N42" s="72">
        <v>42.86</v>
      </c>
      <c r="O42" s="72">
        <v>42.08</v>
      </c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</row>
    <row r="43" ht="19.5" customHeight="1" spans="1:28">
      <c r="A43" s="65">
        <v>6</v>
      </c>
      <c r="B43" s="66" t="s">
        <v>644</v>
      </c>
      <c r="C43" s="68"/>
      <c r="D43" s="73">
        <v>61.59</v>
      </c>
      <c r="E43" s="72">
        <v>62.75</v>
      </c>
      <c r="F43" s="72">
        <v>63.77</v>
      </c>
      <c r="G43" s="72">
        <v>62.89</v>
      </c>
      <c r="H43" s="72">
        <v>63.11</v>
      </c>
      <c r="I43" s="72">
        <v>61.88</v>
      </c>
      <c r="J43" s="72">
        <v>62.59</v>
      </c>
      <c r="K43" s="72">
        <v>61.22</v>
      </c>
      <c r="L43" s="72">
        <v>59.7</v>
      </c>
      <c r="M43" s="72">
        <v>59.78</v>
      </c>
      <c r="N43" s="72">
        <v>60.92</v>
      </c>
      <c r="O43" s="72">
        <v>60.48</v>
      </c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</row>
    <row r="44" ht="19.5" customHeight="1" spans="1:28">
      <c r="A44" s="65">
        <v>7</v>
      </c>
      <c r="B44" s="66" t="s">
        <v>646</v>
      </c>
      <c r="C44" s="68"/>
      <c r="D44" s="73">
        <v>52.61</v>
      </c>
      <c r="E44" s="72">
        <v>53.89</v>
      </c>
      <c r="F44" s="72">
        <v>53.98</v>
      </c>
      <c r="G44" s="72">
        <v>54.12</v>
      </c>
      <c r="H44" s="72">
        <v>54.58</v>
      </c>
      <c r="I44" s="72">
        <v>53.63</v>
      </c>
      <c r="J44" s="72">
        <v>54.09</v>
      </c>
      <c r="K44" s="72">
        <v>53.79</v>
      </c>
      <c r="L44" s="72">
        <v>53.59</v>
      </c>
      <c r="M44" s="72">
        <v>52.95</v>
      </c>
      <c r="N44" s="72">
        <v>53.17</v>
      </c>
      <c r="O44" s="72">
        <v>52.35</v>
      </c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</row>
    <row r="45" ht="19.5" hidden="1" customHeight="1" spans="1:28">
      <c r="A45" s="65">
        <v>8</v>
      </c>
      <c r="B45" s="66" t="s">
        <v>639</v>
      </c>
      <c r="C45" s="66"/>
      <c r="D45" s="72">
        <v>36.94</v>
      </c>
      <c r="E45" s="72">
        <v>38.27</v>
      </c>
      <c r="F45" s="72">
        <v>37.76</v>
      </c>
      <c r="G45" s="72">
        <v>36.12</v>
      </c>
      <c r="H45" s="72">
        <v>36.38</v>
      </c>
      <c r="I45" s="72">
        <v>34.76</v>
      </c>
      <c r="J45" s="72">
        <v>33.97</v>
      </c>
      <c r="K45" s="72">
        <v>33.65</v>
      </c>
      <c r="L45" s="72">
        <v>32.9</v>
      </c>
      <c r="M45" s="72">
        <v>33.12</v>
      </c>
      <c r="N45" s="72">
        <v>33.99</v>
      </c>
      <c r="O45" s="72">
        <v>33.18</v>
      </c>
      <c r="P45" s="62"/>
      <c r="Q45" s="79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</row>
    <row r="46" ht="19.5" customHeight="1" spans="1:28">
      <c r="A46" s="65">
        <v>9</v>
      </c>
      <c r="B46" s="66" t="s">
        <v>642</v>
      </c>
      <c r="C46" s="68"/>
      <c r="D46" s="73">
        <v>41.68</v>
      </c>
      <c r="E46" s="72">
        <v>42.48</v>
      </c>
      <c r="F46" s="72">
        <v>41.71</v>
      </c>
      <c r="G46" s="72">
        <v>41.75</v>
      </c>
      <c r="H46" s="72">
        <v>41.8</v>
      </c>
      <c r="I46" s="72">
        <v>41.2</v>
      </c>
      <c r="J46" s="72">
        <v>41.32</v>
      </c>
      <c r="K46" s="72">
        <v>40.77</v>
      </c>
      <c r="L46" s="72">
        <v>39.75</v>
      </c>
      <c r="M46" s="72">
        <v>40.23</v>
      </c>
      <c r="N46" s="72">
        <v>40.21</v>
      </c>
      <c r="O46" s="72">
        <v>39.71</v>
      </c>
      <c r="P46" s="62"/>
      <c r="Q46" s="79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</row>
    <row r="47" ht="19.5" hidden="1" customHeight="1" spans="1:28">
      <c r="A47" s="65">
        <v>10</v>
      </c>
      <c r="B47" s="66" t="s">
        <v>641</v>
      </c>
      <c r="C47" s="68"/>
      <c r="D47" s="73">
        <v>50.19</v>
      </c>
      <c r="E47" s="72">
        <v>52.11</v>
      </c>
      <c r="F47" s="72">
        <v>50.81</v>
      </c>
      <c r="G47" s="72">
        <v>50.78</v>
      </c>
      <c r="H47" s="72">
        <v>51.22</v>
      </c>
      <c r="I47" s="72">
        <v>51.09</v>
      </c>
      <c r="J47" s="72">
        <v>51.35</v>
      </c>
      <c r="K47" s="72">
        <v>51.43</v>
      </c>
      <c r="L47" s="72">
        <v>50.83</v>
      </c>
      <c r="M47" s="72">
        <v>50.72</v>
      </c>
      <c r="N47" s="72">
        <v>51.07</v>
      </c>
      <c r="O47" s="72">
        <v>50.94</v>
      </c>
      <c r="P47" s="62"/>
      <c r="Q47" s="79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</row>
    <row r="48" ht="19.5" customHeight="1" spans="1:28">
      <c r="A48" s="74" t="s">
        <v>19</v>
      </c>
      <c r="B48" s="35"/>
      <c r="C48" s="82"/>
      <c r="D48" s="106">
        <f t="shared" ref="D48:O48" si="0">(D41+D42+D43+D44+D46)/5</f>
        <v>51.28</v>
      </c>
      <c r="E48" s="106">
        <f t="shared" si="0"/>
        <v>51.994</v>
      </c>
      <c r="F48" s="106">
        <f t="shared" si="0"/>
        <v>52.162</v>
      </c>
      <c r="G48" s="106">
        <f t="shared" si="0"/>
        <v>51.624</v>
      </c>
      <c r="H48" s="106">
        <f t="shared" si="0"/>
        <v>52.066</v>
      </c>
      <c r="I48" s="106">
        <f t="shared" si="0"/>
        <v>50.948</v>
      </c>
      <c r="J48" s="106">
        <f t="shared" si="0"/>
        <v>51.192</v>
      </c>
      <c r="K48" s="106">
        <f t="shared" si="0"/>
        <v>50.198</v>
      </c>
      <c r="L48" s="106">
        <f t="shared" si="0"/>
        <v>48.83</v>
      </c>
      <c r="M48" s="106">
        <f t="shared" si="0"/>
        <v>48.65</v>
      </c>
      <c r="N48" s="106">
        <f t="shared" si="0"/>
        <v>48.94</v>
      </c>
      <c r="O48" s="106">
        <f t="shared" si="0"/>
        <v>48.338</v>
      </c>
      <c r="P48" s="62"/>
      <c r="Q48" s="79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</row>
    <row r="49" ht="19.5" hidden="1" customHeight="1" spans="1:28">
      <c r="A49" s="70"/>
      <c r="B49" s="70" t="s">
        <v>6</v>
      </c>
      <c r="C49" s="70"/>
      <c r="D49" s="76">
        <v>44.32</v>
      </c>
      <c r="E49" s="76">
        <v>45.57</v>
      </c>
      <c r="F49" s="76">
        <v>45.5</v>
      </c>
      <c r="G49" s="76">
        <v>45.46</v>
      </c>
      <c r="H49" s="76">
        <v>45.62</v>
      </c>
      <c r="I49" s="76">
        <v>44.93</v>
      </c>
      <c r="J49" s="76">
        <v>45.26</v>
      </c>
      <c r="K49" s="76">
        <v>43.06</v>
      </c>
      <c r="L49" s="76">
        <v>42.2</v>
      </c>
      <c r="M49" s="76">
        <v>42.2</v>
      </c>
      <c r="N49" s="76">
        <v>42.59</v>
      </c>
      <c r="O49" s="76">
        <v>42.23</v>
      </c>
      <c r="P49" s="77"/>
      <c r="Q49" s="80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</row>
    <row r="50" ht="10.5" customHeight="1" spans="1:28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</row>
    <row r="51" ht="19.5" customHeight="1" spans="1:28">
      <c r="A51" s="61" t="s">
        <v>996</v>
      </c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</row>
    <row r="52" ht="7.5" customHeight="1" spans="1:28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</row>
    <row r="53" ht="19.5" customHeight="1" spans="1:28">
      <c r="A53" s="63" t="s">
        <v>628</v>
      </c>
      <c r="B53" s="64" t="s">
        <v>212</v>
      </c>
      <c r="C53" s="64"/>
      <c r="D53" s="63" t="s">
        <v>676</v>
      </c>
      <c r="E53" s="63" t="s">
        <v>677</v>
      </c>
      <c r="F53" s="63" t="s">
        <v>678</v>
      </c>
      <c r="G53" s="63" t="s">
        <v>679</v>
      </c>
      <c r="H53" s="63" t="s">
        <v>680</v>
      </c>
      <c r="I53" s="63" t="s">
        <v>681</v>
      </c>
      <c r="J53" s="63" t="s">
        <v>682</v>
      </c>
      <c r="K53" s="63" t="s">
        <v>683</v>
      </c>
      <c r="L53" s="63" t="s">
        <v>684</v>
      </c>
      <c r="M53" s="63" t="s">
        <v>685</v>
      </c>
      <c r="N53" s="63" t="s">
        <v>686</v>
      </c>
      <c r="O53" s="63" t="s">
        <v>938</v>
      </c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</row>
    <row r="54" ht="6.75" customHeight="1" spans="1:28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</row>
    <row r="55" ht="19.5" hidden="1" customHeight="1" spans="1:28">
      <c r="A55" s="65">
        <v>1</v>
      </c>
      <c r="B55" s="66" t="s">
        <v>647</v>
      </c>
      <c r="C55" s="66"/>
      <c r="D55" s="72">
        <v>39.44</v>
      </c>
      <c r="E55" s="72">
        <v>39.23</v>
      </c>
      <c r="F55" s="72">
        <v>41.88</v>
      </c>
      <c r="G55" s="72">
        <v>38.89</v>
      </c>
      <c r="H55" s="72">
        <v>40.16</v>
      </c>
      <c r="I55" s="72">
        <v>39.37</v>
      </c>
      <c r="J55" s="72">
        <v>39.37</v>
      </c>
      <c r="K55" s="72">
        <v>38.94</v>
      </c>
      <c r="L55" s="72">
        <v>38.99</v>
      </c>
      <c r="M55" s="72">
        <v>38.4</v>
      </c>
      <c r="N55" s="72">
        <v>38.15</v>
      </c>
      <c r="O55" s="72">
        <v>37.4</v>
      </c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</row>
    <row r="56" ht="19.5" hidden="1" customHeight="1" spans="1:28">
      <c r="A56" s="65">
        <v>2</v>
      </c>
      <c r="B56" s="66" t="s">
        <v>645</v>
      </c>
      <c r="C56" s="68"/>
      <c r="D56" s="73">
        <v>43.88</v>
      </c>
      <c r="E56" s="72">
        <v>42.68</v>
      </c>
      <c r="F56" s="72">
        <v>46.97</v>
      </c>
      <c r="G56" s="72">
        <v>41.04</v>
      </c>
      <c r="H56" s="72">
        <v>40.86</v>
      </c>
      <c r="I56" s="72">
        <v>35.58</v>
      </c>
      <c r="J56" s="72">
        <v>32.09</v>
      </c>
      <c r="K56" s="72">
        <v>31.86</v>
      </c>
      <c r="L56" s="72">
        <v>31.55</v>
      </c>
      <c r="M56" s="72">
        <v>32.4</v>
      </c>
      <c r="N56" s="72">
        <v>33.01</v>
      </c>
      <c r="O56" s="72">
        <v>31.96</v>
      </c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</row>
    <row r="57" ht="19.5" hidden="1" customHeight="1" spans="1:28">
      <c r="A57" s="65">
        <v>3</v>
      </c>
      <c r="B57" s="66" t="s">
        <v>643</v>
      </c>
      <c r="C57" s="68"/>
      <c r="D57" s="73">
        <v>37.62</v>
      </c>
      <c r="E57" s="72">
        <v>37.48</v>
      </c>
      <c r="F57" s="72">
        <v>37.99</v>
      </c>
      <c r="G57" s="72">
        <v>38.44</v>
      </c>
      <c r="H57" s="72">
        <v>39.51</v>
      </c>
      <c r="I57" s="72">
        <v>41.32</v>
      </c>
      <c r="J57" s="72">
        <v>42.35</v>
      </c>
      <c r="K57" s="72">
        <v>42.42</v>
      </c>
      <c r="L57" s="72">
        <v>41.95</v>
      </c>
      <c r="M57" s="72">
        <v>41.9</v>
      </c>
      <c r="N57" s="72">
        <v>42.14</v>
      </c>
      <c r="O57" s="72">
        <v>41.2</v>
      </c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</row>
    <row r="58" ht="19.5" customHeight="1" spans="1:28">
      <c r="A58" s="65">
        <v>4</v>
      </c>
      <c r="B58" s="66" t="s">
        <v>640</v>
      </c>
      <c r="C58" s="68"/>
      <c r="D58" s="73">
        <v>48.86</v>
      </c>
      <c r="E58" s="72">
        <v>51.03</v>
      </c>
      <c r="F58" s="72">
        <v>53.56</v>
      </c>
      <c r="G58" s="72">
        <v>53.26</v>
      </c>
      <c r="H58" s="72">
        <v>54.04</v>
      </c>
      <c r="I58" s="72">
        <v>54.88</v>
      </c>
      <c r="J58" s="72">
        <v>55.1</v>
      </c>
      <c r="K58" s="72">
        <v>55.03</v>
      </c>
      <c r="L58" s="72">
        <v>55.5</v>
      </c>
      <c r="M58" s="72">
        <v>55.32</v>
      </c>
      <c r="N58" s="72">
        <v>55.02</v>
      </c>
      <c r="O58" s="72">
        <v>51.59</v>
      </c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</row>
    <row r="59" ht="19.5" customHeight="1" spans="1:28">
      <c r="A59" s="65">
        <v>5</v>
      </c>
      <c r="B59" s="66" t="s">
        <v>648</v>
      </c>
      <c r="C59" s="68"/>
      <c r="D59" s="73">
        <v>43.21</v>
      </c>
      <c r="E59" s="72">
        <v>42.09</v>
      </c>
      <c r="F59" s="72">
        <v>42.02</v>
      </c>
      <c r="G59" s="72">
        <v>44.87</v>
      </c>
      <c r="H59" s="72">
        <v>46.99</v>
      </c>
      <c r="I59" s="72">
        <v>48.82</v>
      </c>
      <c r="J59" s="72">
        <v>50.03</v>
      </c>
      <c r="K59" s="72">
        <v>50.71</v>
      </c>
      <c r="L59" s="72">
        <v>51.65</v>
      </c>
      <c r="M59" s="72">
        <v>51.78</v>
      </c>
      <c r="N59" s="72">
        <v>51.23</v>
      </c>
      <c r="O59" s="72">
        <v>49.28</v>
      </c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</row>
    <row r="60" ht="19.5" customHeight="1" spans="1:28">
      <c r="A60" s="65">
        <v>6</v>
      </c>
      <c r="B60" s="66" t="s">
        <v>644</v>
      </c>
      <c r="C60" s="68"/>
      <c r="D60" s="73">
        <v>62.67</v>
      </c>
      <c r="E60" s="72">
        <v>64.13</v>
      </c>
      <c r="F60" s="72">
        <v>65.89</v>
      </c>
      <c r="G60" s="72">
        <v>66.19</v>
      </c>
      <c r="H60" s="72">
        <v>67.48</v>
      </c>
      <c r="I60" s="72">
        <v>68.29</v>
      </c>
      <c r="J60" s="72">
        <v>68.17</v>
      </c>
      <c r="K60" s="72">
        <v>67.55</v>
      </c>
      <c r="L60" s="72">
        <v>67.7</v>
      </c>
      <c r="M60" s="72">
        <v>67.64</v>
      </c>
      <c r="N60" s="72">
        <v>67.18</v>
      </c>
      <c r="O60" s="72">
        <v>62.18</v>
      </c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</row>
    <row r="61" ht="19.5" customHeight="1" spans="1:28">
      <c r="A61" s="65">
        <v>7</v>
      </c>
      <c r="B61" s="66" t="s">
        <v>646</v>
      </c>
      <c r="C61" s="68"/>
      <c r="D61" s="73">
        <v>53.8</v>
      </c>
      <c r="E61" s="72">
        <v>52.87</v>
      </c>
      <c r="F61" s="72">
        <v>53.65</v>
      </c>
      <c r="G61" s="72">
        <v>53.21</v>
      </c>
      <c r="H61" s="72">
        <v>54.1</v>
      </c>
      <c r="I61" s="72">
        <v>54.51</v>
      </c>
      <c r="J61" s="72">
        <v>54.8</v>
      </c>
      <c r="K61" s="72">
        <v>53.72</v>
      </c>
      <c r="L61" s="72">
        <v>52.71</v>
      </c>
      <c r="M61" s="72">
        <v>52.86</v>
      </c>
      <c r="N61" s="72">
        <v>52.8</v>
      </c>
      <c r="O61" s="72">
        <v>51.54</v>
      </c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</row>
    <row r="62" ht="19.5" hidden="1" customHeight="1" spans="1:28">
      <c r="A62" s="65">
        <v>8</v>
      </c>
      <c r="B62" s="66" t="s">
        <v>639</v>
      </c>
      <c r="C62" s="66"/>
      <c r="D62" s="72">
        <v>36.06</v>
      </c>
      <c r="E62" s="72">
        <v>36.92</v>
      </c>
      <c r="F62" s="72">
        <v>39.38</v>
      </c>
      <c r="G62" s="72">
        <v>40.64</v>
      </c>
      <c r="H62" s="72">
        <v>41.89</v>
      </c>
      <c r="I62" s="72">
        <v>42.98</v>
      </c>
      <c r="J62" s="72">
        <v>44.98</v>
      </c>
      <c r="K62" s="72">
        <v>45.87</v>
      </c>
      <c r="L62" s="72">
        <v>46.84</v>
      </c>
      <c r="M62" s="72">
        <v>47.76</v>
      </c>
      <c r="N62" s="72">
        <v>48.56</v>
      </c>
      <c r="O62" s="72">
        <v>49.19</v>
      </c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</row>
    <row r="63" ht="19.5" customHeight="1" spans="1:28">
      <c r="A63" s="65">
        <v>9</v>
      </c>
      <c r="B63" s="66" t="s">
        <v>642</v>
      </c>
      <c r="C63" s="68"/>
      <c r="D63" s="73">
        <v>41.82</v>
      </c>
      <c r="E63" s="72">
        <v>42.18</v>
      </c>
      <c r="F63" s="72">
        <v>45.18</v>
      </c>
      <c r="G63" s="72">
        <v>42.85</v>
      </c>
      <c r="H63" s="72">
        <v>44.18</v>
      </c>
      <c r="I63" s="72">
        <v>45.77</v>
      </c>
      <c r="J63" s="72">
        <v>47.1</v>
      </c>
      <c r="K63" s="72">
        <v>47.28</v>
      </c>
      <c r="L63" s="72">
        <v>47.35</v>
      </c>
      <c r="M63" s="72">
        <v>47.15</v>
      </c>
      <c r="N63" s="72">
        <v>47</v>
      </c>
      <c r="O63" s="72">
        <v>46.47</v>
      </c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</row>
    <row r="64" ht="19.5" hidden="1" customHeight="1" spans="1:28">
      <c r="A64" s="65">
        <v>10</v>
      </c>
      <c r="B64" s="66" t="s">
        <v>641</v>
      </c>
      <c r="C64" s="68"/>
      <c r="D64" s="73">
        <v>51.38</v>
      </c>
      <c r="E64" s="72">
        <v>50.46</v>
      </c>
      <c r="F64" s="72">
        <v>50.9</v>
      </c>
      <c r="G64" s="72">
        <v>50.55</v>
      </c>
      <c r="H64" s="72">
        <v>51.17</v>
      </c>
      <c r="I64" s="72">
        <v>51.26</v>
      </c>
      <c r="J64" s="72">
        <v>49.54</v>
      </c>
      <c r="K64" s="72">
        <v>47.94</v>
      </c>
      <c r="L64" s="72">
        <v>47.33</v>
      </c>
      <c r="M64" s="72">
        <v>47.05</v>
      </c>
      <c r="N64" s="72">
        <v>46.57</v>
      </c>
      <c r="O64" s="72">
        <v>45.63</v>
      </c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</row>
    <row r="65" ht="19.5" customHeight="1" spans="1:28">
      <c r="A65" s="74" t="s">
        <v>19</v>
      </c>
      <c r="B65" s="35"/>
      <c r="C65" s="82"/>
      <c r="D65" s="106">
        <f t="shared" ref="D65:O65" si="1">(D58+D59+D60+D61+D63)/5</f>
        <v>50.072</v>
      </c>
      <c r="E65" s="106">
        <f t="shared" si="1"/>
        <v>50.46</v>
      </c>
      <c r="F65" s="106">
        <f t="shared" si="1"/>
        <v>52.06</v>
      </c>
      <c r="G65" s="106">
        <f t="shared" si="1"/>
        <v>52.076</v>
      </c>
      <c r="H65" s="106">
        <f t="shared" si="1"/>
        <v>53.358</v>
      </c>
      <c r="I65" s="106">
        <f t="shared" si="1"/>
        <v>54.454</v>
      </c>
      <c r="J65" s="106">
        <f t="shared" si="1"/>
        <v>55.04</v>
      </c>
      <c r="K65" s="106">
        <f t="shared" si="1"/>
        <v>54.858</v>
      </c>
      <c r="L65" s="106">
        <f t="shared" si="1"/>
        <v>54.982</v>
      </c>
      <c r="M65" s="106">
        <f t="shared" si="1"/>
        <v>54.95</v>
      </c>
      <c r="N65" s="106">
        <f t="shared" si="1"/>
        <v>54.646</v>
      </c>
      <c r="O65" s="106">
        <f t="shared" si="1"/>
        <v>52.212</v>
      </c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</row>
    <row r="66" ht="19.5" hidden="1" customHeight="1" spans="1:28">
      <c r="A66" s="70"/>
      <c r="B66" s="70" t="s">
        <v>6</v>
      </c>
      <c r="C66" s="70"/>
      <c r="D66" s="76">
        <v>44.54</v>
      </c>
      <c r="E66" s="76">
        <v>44.53</v>
      </c>
      <c r="F66" s="76">
        <v>46.51</v>
      </c>
      <c r="G66" s="76">
        <v>45.59</v>
      </c>
      <c r="H66" s="76">
        <v>46.58</v>
      </c>
      <c r="I66" s="76">
        <v>46.87</v>
      </c>
      <c r="J66" s="76">
        <v>47.09</v>
      </c>
      <c r="K66" s="76">
        <v>46.93</v>
      </c>
      <c r="L66" s="76">
        <v>46.97</v>
      </c>
      <c r="M66" s="76">
        <v>47.09</v>
      </c>
      <c r="N66" s="76">
        <v>47.12</v>
      </c>
      <c r="O66" s="76">
        <v>46.01</v>
      </c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</row>
    <row r="67" ht="12.75" customHeight="1" spans="1:28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</row>
    <row r="68" ht="12.75" customHeight="1" spans="1:28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</row>
    <row r="69" ht="20.25" customHeight="1" spans="1:28">
      <c r="A69" s="61" t="s">
        <v>939</v>
      </c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</row>
    <row r="70" ht="18.75" customHeight="1" spans="1:28">
      <c r="A70" s="61" t="s">
        <v>997</v>
      </c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</row>
    <row r="71" ht="5.25" customHeight="1" spans="1:28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</row>
    <row r="72" ht="21" customHeight="1" spans="1:28">
      <c r="A72" s="63" t="s">
        <v>628</v>
      </c>
      <c r="B72" s="64" t="s">
        <v>212</v>
      </c>
      <c r="C72" s="64"/>
      <c r="D72" s="63" t="s">
        <v>688</v>
      </c>
      <c r="E72" s="63" t="s">
        <v>689</v>
      </c>
      <c r="F72" s="63" t="s">
        <v>690</v>
      </c>
      <c r="G72" s="63" t="s">
        <v>691</v>
      </c>
      <c r="H72" s="63" t="s">
        <v>692</v>
      </c>
      <c r="I72" s="63" t="s">
        <v>585</v>
      </c>
      <c r="J72" s="63" t="s">
        <v>693</v>
      </c>
      <c r="K72" s="63" t="s">
        <v>694</v>
      </c>
      <c r="L72" s="63" t="s">
        <v>695</v>
      </c>
      <c r="M72" s="63" t="s">
        <v>696</v>
      </c>
      <c r="N72" s="63" t="s">
        <v>697</v>
      </c>
      <c r="O72" s="63" t="s">
        <v>942</v>
      </c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</row>
    <row r="73" ht="6.75" customHeight="1" spans="1:28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</row>
    <row r="74" ht="19.5" hidden="1" customHeight="1" spans="1:28">
      <c r="A74" s="65">
        <v>1</v>
      </c>
      <c r="B74" s="66" t="s">
        <v>647</v>
      </c>
      <c r="C74" s="66"/>
      <c r="D74" s="72">
        <v>37.53</v>
      </c>
      <c r="E74" s="72">
        <v>38.99</v>
      </c>
      <c r="F74" s="72">
        <v>38.71</v>
      </c>
      <c r="G74" s="72">
        <v>38.46</v>
      </c>
      <c r="H74" s="72">
        <v>38.86</v>
      </c>
      <c r="I74" s="72">
        <v>38.93</v>
      </c>
      <c r="J74" s="72">
        <v>39.75</v>
      </c>
      <c r="K74" s="72">
        <v>40.39</v>
      </c>
      <c r="L74" s="72">
        <v>39.84</v>
      </c>
      <c r="M74" s="72">
        <v>39.37</v>
      </c>
      <c r="N74" s="72">
        <v>39.15</v>
      </c>
      <c r="O74" s="72">
        <v>39.2</v>
      </c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</row>
    <row r="75" ht="19.5" hidden="1" customHeight="1" spans="1:28">
      <c r="A75" s="65">
        <v>2</v>
      </c>
      <c r="B75" s="66" t="s">
        <v>645</v>
      </c>
      <c r="C75" s="68"/>
      <c r="D75" s="73">
        <v>31.18</v>
      </c>
      <c r="E75" s="72">
        <v>32.25</v>
      </c>
      <c r="F75" s="72">
        <v>30.85</v>
      </c>
      <c r="G75" s="72">
        <v>32.72</v>
      </c>
      <c r="H75" s="72">
        <v>34.73</v>
      </c>
      <c r="I75" s="72">
        <v>34.67</v>
      </c>
      <c r="J75" s="72">
        <v>37.12</v>
      </c>
      <c r="K75" s="72">
        <v>37.51</v>
      </c>
      <c r="L75" s="72">
        <v>36.85</v>
      </c>
      <c r="M75" s="72">
        <v>35.85</v>
      </c>
      <c r="N75" s="72">
        <v>33.43</v>
      </c>
      <c r="O75" s="72">
        <v>29.12</v>
      </c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</row>
    <row r="76" ht="19.5" hidden="1" customHeight="1" spans="1:28">
      <c r="A76" s="65">
        <v>3</v>
      </c>
      <c r="B76" s="66" t="s">
        <v>643</v>
      </c>
      <c r="C76" s="68"/>
      <c r="D76" s="73">
        <v>41.99</v>
      </c>
      <c r="E76" s="72">
        <v>43.35</v>
      </c>
      <c r="F76" s="72">
        <v>42.53</v>
      </c>
      <c r="G76" s="72">
        <v>41.91</v>
      </c>
      <c r="H76" s="72">
        <v>42.1</v>
      </c>
      <c r="I76" s="72">
        <v>41.81</v>
      </c>
      <c r="J76" s="72">
        <v>42.4</v>
      </c>
      <c r="K76" s="72">
        <v>42.54</v>
      </c>
      <c r="L76" s="72">
        <v>41.79</v>
      </c>
      <c r="M76" s="72">
        <v>40.7</v>
      </c>
      <c r="N76" s="72">
        <v>40.91</v>
      </c>
      <c r="O76" s="72">
        <v>41.43</v>
      </c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</row>
    <row r="77" ht="19.5" customHeight="1" spans="1:28">
      <c r="A77" s="65">
        <v>4</v>
      </c>
      <c r="B77" s="66" t="s">
        <v>640</v>
      </c>
      <c r="C77" s="68"/>
      <c r="D77" s="73">
        <v>51.18</v>
      </c>
      <c r="E77" s="72">
        <v>51.47</v>
      </c>
      <c r="F77" s="72">
        <v>49.83</v>
      </c>
      <c r="G77" s="72">
        <v>48.23</v>
      </c>
      <c r="H77" s="72">
        <v>45.32</v>
      </c>
      <c r="I77" s="72">
        <v>46.38</v>
      </c>
      <c r="J77" s="72">
        <v>47.62</v>
      </c>
      <c r="K77" s="72">
        <v>48.9</v>
      </c>
      <c r="L77" s="72">
        <v>47.2</v>
      </c>
      <c r="M77" s="72">
        <v>47.76</v>
      </c>
      <c r="N77" s="72">
        <v>49.17</v>
      </c>
      <c r="O77" s="72">
        <v>50.46</v>
      </c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</row>
    <row r="78" ht="19.5" customHeight="1" spans="1:28">
      <c r="A78" s="65">
        <v>5</v>
      </c>
      <c r="B78" s="66" t="s">
        <v>648</v>
      </c>
      <c r="C78" s="68"/>
      <c r="D78" s="73">
        <v>48.73</v>
      </c>
      <c r="E78" s="72">
        <v>49.42</v>
      </c>
      <c r="F78" s="72">
        <v>49.09</v>
      </c>
      <c r="G78" s="72">
        <v>47.78</v>
      </c>
      <c r="H78" s="72">
        <v>47.64</v>
      </c>
      <c r="I78" s="72">
        <v>46.75</v>
      </c>
      <c r="J78" s="72">
        <v>46.84</v>
      </c>
      <c r="K78" s="72">
        <v>46.67</v>
      </c>
      <c r="L78" s="72">
        <v>46.86</v>
      </c>
      <c r="M78" s="72">
        <v>46.57</v>
      </c>
      <c r="N78" s="72">
        <v>46.75</v>
      </c>
      <c r="O78" s="72">
        <v>47.33</v>
      </c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</row>
    <row r="79" ht="19.5" customHeight="1" spans="1:28">
      <c r="A79" s="65">
        <v>6</v>
      </c>
      <c r="B79" s="66" t="s">
        <v>644</v>
      </c>
      <c r="C79" s="68"/>
      <c r="D79" s="73">
        <v>61.72</v>
      </c>
      <c r="E79" s="72">
        <v>63.11</v>
      </c>
      <c r="F79" s="72">
        <v>63.65</v>
      </c>
      <c r="G79" s="72">
        <v>64.28</v>
      </c>
      <c r="H79" s="72">
        <v>62.41</v>
      </c>
      <c r="I79" s="72">
        <v>63.43</v>
      </c>
      <c r="J79" s="72">
        <v>65.06</v>
      </c>
      <c r="K79" s="72">
        <v>65.15</v>
      </c>
      <c r="L79" s="72">
        <v>64.57</v>
      </c>
      <c r="M79" s="72">
        <v>65.09</v>
      </c>
      <c r="N79" s="72">
        <v>66.29</v>
      </c>
      <c r="O79" s="72">
        <v>66.83</v>
      </c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</row>
    <row r="80" ht="19.5" customHeight="1" spans="1:28">
      <c r="A80" s="65">
        <v>7</v>
      </c>
      <c r="B80" s="66" t="s">
        <v>646</v>
      </c>
      <c r="C80" s="68"/>
      <c r="D80" s="73">
        <v>51.54</v>
      </c>
      <c r="E80" s="72">
        <v>52.88</v>
      </c>
      <c r="F80" s="72">
        <v>51.92</v>
      </c>
      <c r="G80" s="72">
        <v>51.63</v>
      </c>
      <c r="H80" s="72">
        <v>51.72</v>
      </c>
      <c r="I80" s="72">
        <v>51.04</v>
      </c>
      <c r="J80" s="72">
        <v>51.54</v>
      </c>
      <c r="K80" s="72">
        <v>51.07</v>
      </c>
      <c r="L80" s="72">
        <v>50.25</v>
      </c>
      <c r="M80" s="72">
        <v>49.19</v>
      </c>
      <c r="N80" s="72">
        <v>49.49</v>
      </c>
      <c r="O80" s="72">
        <v>49.19</v>
      </c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</row>
    <row r="81" ht="19.5" hidden="1" customHeight="1" spans="1:28">
      <c r="A81" s="65">
        <v>8</v>
      </c>
      <c r="B81" s="66" t="s">
        <v>639</v>
      </c>
      <c r="C81" s="66"/>
      <c r="D81" s="72">
        <v>49.97</v>
      </c>
      <c r="E81" s="72">
        <v>50.35</v>
      </c>
      <c r="F81" s="72">
        <v>49.59</v>
      </c>
      <c r="G81" s="72">
        <v>49.54</v>
      </c>
      <c r="H81" s="72">
        <v>50.48</v>
      </c>
      <c r="I81" s="72">
        <v>50.83</v>
      </c>
      <c r="J81" s="72">
        <v>51.68</v>
      </c>
      <c r="K81" s="72">
        <v>51.92</v>
      </c>
      <c r="L81" s="72">
        <v>51.72</v>
      </c>
      <c r="M81" s="72">
        <v>51.37</v>
      </c>
      <c r="N81" s="72">
        <v>51.26</v>
      </c>
      <c r="O81" s="72">
        <v>50.64</v>
      </c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</row>
    <row r="82" ht="19.5" customHeight="1" spans="1:28">
      <c r="A82" s="65">
        <v>9</v>
      </c>
      <c r="B82" s="66" t="s">
        <v>642</v>
      </c>
      <c r="C82" s="68"/>
      <c r="D82" s="73">
        <v>46.36</v>
      </c>
      <c r="E82" s="72">
        <v>46.37</v>
      </c>
      <c r="F82" s="72">
        <v>45.45</v>
      </c>
      <c r="G82" s="72">
        <v>45.17</v>
      </c>
      <c r="H82" s="72">
        <v>45.27</v>
      </c>
      <c r="I82" s="72">
        <v>44.31</v>
      </c>
      <c r="J82" s="72">
        <v>44.75</v>
      </c>
      <c r="K82" s="72">
        <v>44.57</v>
      </c>
      <c r="L82" s="72">
        <v>43.74</v>
      </c>
      <c r="M82" s="72">
        <v>43.96</v>
      </c>
      <c r="N82" s="72">
        <v>43.78</v>
      </c>
      <c r="O82" s="72">
        <v>43.69</v>
      </c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</row>
    <row r="83" ht="19.5" hidden="1" customHeight="1" spans="1:28">
      <c r="A83" s="65">
        <v>10</v>
      </c>
      <c r="B83" s="66" t="s">
        <v>641</v>
      </c>
      <c r="C83" s="68"/>
      <c r="D83" s="73">
        <v>45.63</v>
      </c>
      <c r="E83" s="72">
        <v>46.46</v>
      </c>
      <c r="F83" s="72">
        <v>45.97</v>
      </c>
      <c r="G83" s="72">
        <v>46.38</v>
      </c>
      <c r="H83" s="72">
        <v>46.69</v>
      </c>
      <c r="I83" s="72">
        <v>46.45</v>
      </c>
      <c r="J83" s="72">
        <v>47.14</v>
      </c>
      <c r="K83" s="72">
        <v>48.08</v>
      </c>
      <c r="L83" s="72">
        <v>48.11</v>
      </c>
      <c r="M83" s="72">
        <v>48.17</v>
      </c>
      <c r="N83" s="72">
        <v>49.09</v>
      </c>
      <c r="O83" s="72">
        <v>49.15</v>
      </c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</row>
    <row r="84" ht="19.5" customHeight="1" spans="1:28">
      <c r="A84" s="74" t="s">
        <v>19</v>
      </c>
      <c r="B84" s="35"/>
      <c r="C84" s="82"/>
      <c r="D84" s="106">
        <v>50.7</v>
      </c>
      <c r="E84" s="106">
        <v>51.39</v>
      </c>
      <c r="F84" s="106">
        <v>50.61</v>
      </c>
      <c r="G84" s="106">
        <v>50.08</v>
      </c>
      <c r="H84" s="106">
        <v>49.39</v>
      </c>
      <c r="I84" s="106">
        <v>49.19</v>
      </c>
      <c r="J84" s="106">
        <v>49.97</v>
      </c>
      <c r="K84" s="106">
        <v>50.04</v>
      </c>
      <c r="L84" s="106">
        <v>49.23</v>
      </c>
      <c r="M84" s="106">
        <v>49.15</v>
      </c>
      <c r="N84" s="106">
        <v>49.64</v>
      </c>
      <c r="O84" s="106">
        <v>49.98</v>
      </c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</row>
    <row r="85" ht="19.5" hidden="1" customHeight="1" spans="1:28">
      <c r="A85" s="70"/>
      <c r="B85" s="70" t="s">
        <v>6</v>
      </c>
      <c r="C85" s="70"/>
      <c r="D85" s="76">
        <v>46.09</v>
      </c>
      <c r="E85" s="76">
        <v>46.9</v>
      </c>
      <c r="F85" s="76">
        <v>46.15</v>
      </c>
      <c r="G85" s="76">
        <v>45.99</v>
      </c>
      <c r="H85" s="76">
        <v>46.15</v>
      </c>
      <c r="I85" s="76">
        <v>46.08</v>
      </c>
      <c r="J85" s="76">
        <v>46.98</v>
      </c>
      <c r="K85" s="76">
        <v>47.27</v>
      </c>
      <c r="L85" s="76">
        <v>46.72</v>
      </c>
      <c r="M85" s="76">
        <v>46.37</v>
      </c>
      <c r="N85" s="76">
        <v>46.49</v>
      </c>
      <c r="O85" s="76">
        <v>46.26</v>
      </c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</row>
    <row r="86" ht="23.25" hidden="1" customHeight="1" spans="1:28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88" t="s">
        <v>430</v>
      </c>
      <c r="N86" s="70">
        <v>44.34</v>
      </c>
      <c r="O86" s="70">
        <v>43.69</v>
      </c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</row>
    <row r="87" ht="19.5" hidden="1" customHeight="1" spans="1:28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88" t="s">
        <v>14</v>
      </c>
      <c r="N87" s="70">
        <v>49.64</v>
      </c>
      <c r="O87" s="70">
        <v>49.98</v>
      </c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</row>
    <row r="88" ht="5.25" customHeight="1" spans="1:28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</row>
    <row r="89" ht="12.75" customHeight="1" spans="1:28">
      <c r="A89" s="61" t="s">
        <v>998</v>
      </c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</row>
    <row r="90" ht="7.5" customHeight="1" spans="1:28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</row>
    <row r="91" ht="21" customHeight="1" spans="1:28">
      <c r="A91" s="63" t="s">
        <v>628</v>
      </c>
      <c r="B91" s="64" t="s">
        <v>212</v>
      </c>
      <c r="C91" s="64"/>
      <c r="D91" s="63" t="s">
        <v>699</v>
      </c>
      <c r="E91" s="63" t="s">
        <v>700</v>
      </c>
      <c r="F91" s="63" t="s">
        <v>701</v>
      </c>
      <c r="G91" s="63" t="s">
        <v>702</v>
      </c>
      <c r="H91" s="63" t="s">
        <v>703</v>
      </c>
      <c r="I91" s="63" t="s">
        <v>704</v>
      </c>
      <c r="J91" s="63" t="s">
        <v>705</v>
      </c>
      <c r="K91" s="63" t="s">
        <v>706</v>
      </c>
      <c r="L91" s="63" t="s">
        <v>707</v>
      </c>
      <c r="M91" s="63" t="s">
        <v>708</v>
      </c>
      <c r="N91" s="63" t="s">
        <v>709</v>
      </c>
      <c r="O91" s="63" t="s">
        <v>710</v>
      </c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</row>
    <row r="92" ht="5.25" customHeight="1" spans="1:28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</row>
    <row r="93" ht="16.5" hidden="1" customHeight="1" spans="1:28">
      <c r="A93" s="65">
        <v>1</v>
      </c>
      <c r="B93" s="66" t="s">
        <v>647</v>
      </c>
      <c r="C93" s="66"/>
      <c r="D93" s="72">
        <v>39.92</v>
      </c>
      <c r="E93" s="72">
        <v>41.33</v>
      </c>
      <c r="F93" s="72">
        <v>41.45</v>
      </c>
      <c r="G93" s="72"/>
      <c r="H93" s="72"/>
      <c r="I93" s="72"/>
      <c r="J93" s="72"/>
      <c r="K93" s="72"/>
      <c r="L93" s="72"/>
      <c r="M93" s="72"/>
      <c r="N93" s="72"/>
      <c r="O93" s="7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</row>
    <row r="94" ht="16.5" hidden="1" customHeight="1" spans="1:28">
      <c r="A94" s="65">
        <v>2</v>
      </c>
      <c r="B94" s="66" t="s">
        <v>645</v>
      </c>
      <c r="C94" s="68"/>
      <c r="D94" s="73">
        <v>26.1</v>
      </c>
      <c r="E94" s="72">
        <v>28.74</v>
      </c>
      <c r="F94" s="72">
        <v>25.84</v>
      </c>
      <c r="G94" s="72"/>
      <c r="H94" s="72"/>
      <c r="I94" s="72"/>
      <c r="J94" s="72"/>
      <c r="K94" s="72"/>
      <c r="L94" s="72"/>
      <c r="M94" s="72"/>
      <c r="N94" s="72"/>
      <c r="O94" s="7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</row>
    <row r="95" ht="16.5" hidden="1" customHeight="1" spans="1:28">
      <c r="A95" s="65">
        <v>3</v>
      </c>
      <c r="B95" s="66" t="s">
        <v>643</v>
      </c>
      <c r="C95" s="68"/>
      <c r="D95" s="73">
        <v>41.48</v>
      </c>
      <c r="E95" s="72">
        <v>42.63</v>
      </c>
      <c r="F95" s="72">
        <v>42.71</v>
      </c>
      <c r="G95" s="72"/>
      <c r="H95" s="72"/>
      <c r="I95" s="72"/>
      <c r="J95" s="72"/>
      <c r="K95" s="72"/>
      <c r="L95" s="72"/>
      <c r="M95" s="72"/>
      <c r="N95" s="72"/>
      <c r="O95" s="7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</row>
    <row r="96" ht="16.5" hidden="1" customHeight="1" spans="1:28">
      <c r="A96" s="65">
        <v>4</v>
      </c>
      <c r="B96" s="66" t="s">
        <v>639</v>
      </c>
      <c r="C96" s="68"/>
      <c r="D96" s="73">
        <v>50.6</v>
      </c>
      <c r="E96" s="72">
        <v>51.51</v>
      </c>
      <c r="F96" s="72">
        <v>51.09</v>
      </c>
      <c r="G96" s="72"/>
      <c r="H96" s="72"/>
      <c r="I96" s="72"/>
      <c r="J96" s="72"/>
      <c r="K96" s="72"/>
      <c r="L96" s="72"/>
      <c r="M96" s="72"/>
      <c r="N96" s="72"/>
      <c r="O96" s="7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</row>
    <row r="97" ht="16.5" hidden="1" customHeight="1" spans="1:28">
      <c r="A97" s="65">
        <v>5</v>
      </c>
      <c r="B97" s="66" t="s">
        <v>433</v>
      </c>
      <c r="C97" s="68"/>
      <c r="D97" s="73">
        <v>49.43</v>
      </c>
      <c r="E97" s="72">
        <v>51.05</v>
      </c>
      <c r="F97" s="72">
        <v>53.04</v>
      </c>
      <c r="G97" s="72"/>
      <c r="H97" s="72"/>
      <c r="I97" s="72"/>
      <c r="J97" s="72"/>
      <c r="K97" s="72"/>
      <c r="L97" s="72"/>
      <c r="M97" s="72"/>
      <c r="N97" s="72"/>
      <c r="O97" s="7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</row>
    <row r="98" ht="16.5" hidden="1" customHeight="1" spans="1:28">
      <c r="A98" s="74" t="s">
        <v>377</v>
      </c>
      <c r="B98" s="35"/>
      <c r="C98" s="82"/>
      <c r="D98" s="83">
        <v>43.5</v>
      </c>
      <c r="E98" s="76">
        <v>44.9</v>
      </c>
      <c r="F98" s="76">
        <v>44.82</v>
      </c>
      <c r="G98" s="76"/>
      <c r="H98" s="76"/>
      <c r="I98" s="76"/>
      <c r="J98" s="76"/>
      <c r="K98" s="76"/>
      <c r="L98" s="76"/>
      <c r="M98" s="76"/>
      <c r="N98" s="76"/>
      <c r="O98" s="76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</row>
    <row r="99" ht="16.5" customHeight="1" spans="1:28">
      <c r="A99" s="65">
        <v>1</v>
      </c>
      <c r="B99" s="66" t="s">
        <v>640</v>
      </c>
      <c r="C99" s="68"/>
      <c r="D99" s="73">
        <v>52.12</v>
      </c>
      <c r="E99" s="72">
        <v>55.63</v>
      </c>
      <c r="F99" s="72">
        <v>57.64</v>
      </c>
      <c r="G99" s="72">
        <v>60.14</v>
      </c>
      <c r="H99" s="72">
        <v>61.24</v>
      </c>
      <c r="I99" s="116">
        <v>61.07</v>
      </c>
      <c r="J99" s="72">
        <v>61.04</v>
      </c>
      <c r="K99" s="72">
        <v>61.04</v>
      </c>
      <c r="L99" s="72">
        <v>61.44</v>
      </c>
      <c r="M99" s="72">
        <v>61.16</v>
      </c>
      <c r="N99" s="72">
        <v>60.91</v>
      </c>
      <c r="O99" s="72">
        <v>58.64</v>
      </c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</row>
    <row r="100" ht="16.5" customHeight="1" spans="1:28">
      <c r="A100" s="65">
        <v>2</v>
      </c>
      <c r="B100" s="66" t="s">
        <v>648</v>
      </c>
      <c r="C100" s="68"/>
      <c r="D100" s="73">
        <v>48.11</v>
      </c>
      <c r="E100" s="72">
        <v>50.32</v>
      </c>
      <c r="F100" s="72">
        <v>51.78</v>
      </c>
      <c r="G100" s="72">
        <v>48.68</v>
      </c>
      <c r="H100" s="72">
        <v>48.55</v>
      </c>
      <c r="I100" s="116">
        <v>49.04</v>
      </c>
      <c r="J100" s="72">
        <v>48.36</v>
      </c>
      <c r="K100" s="72">
        <v>48.14</v>
      </c>
      <c r="L100" s="72">
        <v>46.64</v>
      </c>
      <c r="M100" s="72">
        <v>46.39</v>
      </c>
      <c r="N100" s="72">
        <v>45.55</v>
      </c>
      <c r="O100" s="72">
        <v>44.26</v>
      </c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</row>
    <row r="101" ht="16.5" customHeight="1" spans="1:28">
      <c r="A101" s="65">
        <v>3</v>
      </c>
      <c r="B101" s="66" t="s">
        <v>644</v>
      </c>
      <c r="C101" s="68"/>
      <c r="D101" s="73">
        <v>67.53</v>
      </c>
      <c r="E101" s="72">
        <v>68.74</v>
      </c>
      <c r="F101" s="72">
        <v>69.54</v>
      </c>
      <c r="G101" s="72">
        <v>69.58</v>
      </c>
      <c r="H101" s="72">
        <v>68.38</v>
      </c>
      <c r="I101" s="116">
        <v>67.24</v>
      </c>
      <c r="J101" s="72">
        <v>66.03</v>
      </c>
      <c r="K101" s="72">
        <v>65.61</v>
      </c>
      <c r="L101" s="72">
        <v>65.1</v>
      </c>
      <c r="M101" s="72">
        <v>63.1</v>
      </c>
      <c r="N101" s="72">
        <v>61.82</v>
      </c>
      <c r="O101" s="72">
        <v>59.78</v>
      </c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</row>
    <row r="102" ht="16.5" customHeight="1" spans="1:28">
      <c r="A102" s="65">
        <v>4</v>
      </c>
      <c r="B102" s="66" t="s">
        <v>646</v>
      </c>
      <c r="C102" s="68"/>
      <c r="D102" s="73">
        <v>49.63</v>
      </c>
      <c r="E102" s="72">
        <v>50.79</v>
      </c>
      <c r="F102" s="72">
        <v>50.64</v>
      </c>
      <c r="G102" s="72">
        <v>52.79</v>
      </c>
      <c r="H102" s="72">
        <v>53.39</v>
      </c>
      <c r="I102" s="116">
        <v>53.81</v>
      </c>
      <c r="J102" s="72">
        <v>52.38</v>
      </c>
      <c r="K102" s="72">
        <v>51.63</v>
      </c>
      <c r="L102" s="72">
        <v>51.04</v>
      </c>
      <c r="M102" s="72">
        <v>50.51</v>
      </c>
      <c r="N102" s="72">
        <v>50.74</v>
      </c>
      <c r="O102" s="72">
        <v>50.61</v>
      </c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</row>
    <row r="103" ht="16.5" customHeight="1" spans="1:28">
      <c r="A103" s="65">
        <v>5</v>
      </c>
      <c r="B103" s="66" t="s">
        <v>642</v>
      </c>
      <c r="C103" s="68"/>
      <c r="D103" s="73">
        <v>44.69</v>
      </c>
      <c r="E103" s="72">
        <v>46.4</v>
      </c>
      <c r="F103" s="72">
        <v>45.78</v>
      </c>
      <c r="G103" s="72">
        <v>45.49</v>
      </c>
      <c r="H103" s="72">
        <v>43.99</v>
      </c>
      <c r="I103" s="116">
        <v>43.17</v>
      </c>
      <c r="J103" s="72">
        <v>42.88</v>
      </c>
      <c r="K103" s="72">
        <v>41.08</v>
      </c>
      <c r="L103" s="72">
        <v>38.41</v>
      </c>
      <c r="M103" s="72">
        <v>38.29</v>
      </c>
      <c r="N103" s="72">
        <v>37.8</v>
      </c>
      <c r="O103" s="72">
        <v>33.72</v>
      </c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</row>
    <row r="104" ht="16.5" customHeight="1" spans="1:28">
      <c r="A104" s="74" t="s">
        <v>19</v>
      </c>
      <c r="B104" s="35"/>
      <c r="C104" s="82"/>
      <c r="D104" s="83">
        <v>50.91</v>
      </c>
      <c r="E104" s="76">
        <v>52.91</v>
      </c>
      <c r="F104" s="76">
        <v>53.47</v>
      </c>
      <c r="G104" s="76">
        <v>54.1</v>
      </c>
      <c r="H104" s="76">
        <v>53.94</v>
      </c>
      <c r="I104" s="91">
        <v>53.65</v>
      </c>
      <c r="J104" s="76">
        <v>52.95</v>
      </c>
      <c r="K104" s="76">
        <v>52.26</v>
      </c>
      <c r="L104" s="76">
        <v>51.33</v>
      </c>
      <c r="M104" s="76">
        <v>50.78</v>
      </c>
      <c r="N104" s="76">
        <v>50.35</v>
      </c>
      <c r="O104" s="76">
        <v>48.31</v>
      </c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</row>
    <row r="105" ht="16.5" hidden="1" customHeight="1" spans="1:28">
      <c r="A105" s="74" t="s">
        <v>6</v>
      </c>
      <c r="B105" s="35"/>
      <c r="C105" s="75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3"/>
      <c r="AB105" s="103"/>
    </row>
    <row r="106" ht="12.75" customHeight="1" spans="1:28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86">
        <f>O104-O84</f>
        <v>-1.66999999999999</v>
      </c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</row>
    <row r="107" ht="12.75" customHeight="1" spans="1:28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</row>
    <row r="108" ht="12.75" customHeight="1" spans="1:28">
      <c r="A108" s="61" t="s">
        <v>999</v>
      </c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</row>
    <row r="109" ht="12.75" customHeight="1" spans="1:28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</row>
    <row r="110" ht="12.75" customHeight="1" spans="1:28">
      <c r="A110" s="63" t="s">
        <v>628</v>
      </c>
      <c r="B110" s="64" t="s">
        <v>212</v>
      </c>
      <c r="C110" s="64"/>
      <c r="D110" s="63" t="s">
        <v>877</v>
      </c>
      <c r="E110" s="63" t="s">
        <v>712</v>
      </c>
      <c r="F110" s="63" t="s">
        <v>713</v>
      </c>
      <c r="G110" s="63" t="s">
        <v>714</v>
      </c>
      <c r="H110" s="63" t="s">
        <v>878</v>
      </c>
      <c r="I110" s="63" t="s">
        <v>1000</v>
      </c>
      <c r="J110" s="63" t="s">
        <v>717</v>
      </c>
      <c r="K110" s="63" t="s">
        <v>718</v>
      </c>
      <c r="L110" s="63" t="s">
        <v>719</v>
      </c>
      <c r="M110" s="63" t="s">
        <v>720</v>
      </c>
      <c r="N110" s="63" t="s">
        <v>721</v>
      </c>
      <c r="O110" s="63" t="s">
        <v>722</v>
      </c>
      <c r="P110" s="62"/>
      <c r="Q110" s="92" t="s">
        <v>1001</v>
      </c>
      <c r="R110" s="92" t="s">
        <v>1002</v>
      </c>
      <c r="S110" s="62"/>
      <c r="T110" s="62"/>
      <c r="U110" s="62"/>
      <c r="V110" s="62"/>
      <c r="W110" s="62"/>
      <c r="X110" s="62"/>
      <c r="Y110" s="62"/>
      <c r="Z110" s="62"/>
      <c r="AA110" s="62"/>
      <c r="AB110" s="62"/>
    </row>
    <row r="111" ht="15.75" customHeight="1" spans="1:28">
      <c r="A111" s="65">
        <v>1</v>
      </c>
      <c r="B111" s="66" t="s">
        <v>640</v>
      </c>
      <c r="C111" s="68"/>
      <c r="D111" s="73">
        <v>59.08</v>
      </c>
      <c r="E111" s="72">
        <v>58.03</v>
      </c>
      <c r="F111" s="72">
        <v>58.09</v>
      </c>
      <c r="G111" s="72">
        <v>57.79</v>
      </c>
      <c r="H111" s="72">
        <v>56.57</v>
      </c>
      <c r="I111" s="72">
        <v>55.86</v>
      </c>
      <c r="J111" s="72">
        <v>56.23</v>
      </c>
      <c r="K111" s="72">
        <v>56.42</v>
      </c>
      <c r="L111" s="72">
        <v>55.55</v>
      </c>
      <c r="M111" s="72">
        <v>54.85</v>
      </c>
      <c r="N111" s="72">
        <v>53.87</v>
      </c>
      <c r="O111" s="72">
        <v>53.54</v>
      </c>
      <c r="P111" s="62"/>
      <c r="Q111" s="93">
        <f t="shared" ref="Q111:Q116" si="2">M111-L111</f>
        <v>-0.699999999999996</v>
      </c>
      <c r="R111" s="93">
        <f t="shared" ref="R111:R116" si="3">M111-M99</f>
        <v>-6.31</v>
      </c>
      <c r="S111" s="62"/>
      <c r="T111" s="62"/>
      <c r="U111" s="62"/>
      <c r="V111" s="62"/>
      <c r="W111" s="62"/>
      <c r="X111" s="62"/>
      <c r="Y111" s="62"/>
      <c r="Z111" s="62"/>
      <c r="AA111" s="62"/>
      <c r="AB111" s="62"/>
    </row>
    <row r="112" ht="15.75" customHeight="1" spans="1:28">
      <c r="A112" s="65">
        <v>2</v>
      </c>
      <c r="B112" s="66" t="s">
        <v>648</v>
      </c>
      <c r="C112" s="68"/>
      <c r="D112" s="73">
        <v>44.64</v>
      </c>
      <c r="E112" s="72">
        <v>42.91</v>
      </c>
      <c r="F112" s="72">
        <v>42.75</v>
      </c>
      <c r="G112" s="72">
        <v>42.02</v>
      </c>
      <c r="H112" s="72">
        <v>39.81</v>
      </c>
      <c r="I112" s="72">
        <v>39.83</v>
      </c>
      <c r="J112" s="72">
        <v>41.05</v>
      </c>
      <c r="K112" s="72">
        <v>41.4</v>
      </c>
      <c r="L112" s="72">
        <v>41.06</v>
      </c>
      <c r="M112" s="72">
        <v>40.35</v>
      </c>
      <c r="N112" s="72">
        <v>39.61</v>
      </c>
      <c r="O112" s="72">
        <v>39.11</v>
      </c>
      <c r="P112" s="62"/>
      <c r="Q112" s="93">
        <f t="shared" si="2"/>
        <v>-0.710000000000001</v>
      </c>
      <c r="R112" s="93">
        <f t="shared" si="3"/>
        <v>-6.04</v>
      </c>
      <c r="S112" s="62"/>
      <c r="T112" s="62"/>
      <c r="U112" s="62"/>
      <c r="V112" s="62"/>
      <c r="W112" s="62"/>
      <c r="X112" s="62"/>
      <c r="Y112" s="62"/>
      <c r="Z112" s="62"/>
      <c r="AA112" s="62"/>
      <c r="AB112" s="62"/>
    </row>
    <row r="113" ht="15.75" customHeight="1" spans="1:28">
      <c r="A113" s="65">
        <v>3</v>
      </c>
      <c r="B113" s="66" t="s">
        <v>644</v>
      </c>
      <c r="C113" s="68"/>
      <c r="D113" s="73">
        <v>60.66</v>
      </c>
      <c r="E113" s="72">
        <v>59.26</v>
      </c>
      <c r="F113" s="72">
        <v>59.58</v>
      </c>
      <c r="G113" s="72">
        <v>59.51</v>
      </c>
      <c r="H113" s="72">
        <v>58.85</v>
      </c>
      <c r="I113" s="72">
        <v>57.79</v>
      </c>
      <c r="J113" s="72">
        <v>58.99</v>
      </c>
      <c r="K113" s="72">
        <v>59.81</v>
      </c>
      <c r="L113" s="72">
        <v>59.35</v>
      </c>
      <c r="M113" s="72">
        <v>59.8</v>
      </c>
      <c r="N113" s="72">
        <v>60.13</v>
      </c>
      <c r="O113" s="72">
        <v>58.24</v>
      </c>
      <c r="P113" s="62"/>
      <c r="Q113" s="93">
        <f t="shared" si="2"/>
        <v>0.449999999999996</v>
      </c>
      <c r="R113" s="93">
        <f t="shared" si="3"/>
        <v>-3.3</v>
      </c>
      <c r="S113" s="62"/>
      <c r="T113" s="62"/>
      <c r="U113" s="62"/>
      <c r="V113" s="62"/>
      <c r="W113" s="62"/>
      <c r="X113" s="62"/>
      <c r="Y113" s="62"/>
      <c r="Z113" s="62"/>
      <c r="AA113" s="62"/>
      <c r="AB113" s="62"/>
    </row>
    <row r="114" ht="15.75" customHeight="1" spans="1:28">
      <c r="A114" s="65">
        <v>4</v>
      </c>
      <c r="B114" s="66" t="s">
        <v>646</v>
      </c>
      <c r="C114" s="68"/>
      <c r="D114" s="73">
        <v>52.53</v>
      </c>
      <c r="E114" s="72">
        <v>51.8</v>
      </c>
      <c r="F114" s="72">
        <v>51.91</v>
      </c>
      <c r="G114" s="72">
        <v>51.32</v>
      </c>
      <c r="H114" s="72">
        <v>50.24</v>
      </c>
      <c r="I114" s="72">
        <v>49.86</v>
      </c>
      <c r="J114" s="72">
        <v>52.15</v>
      </c>
      <c r="K114" s="72">
        <v>52.69</v>
      </c>
      <c r="L114" s="72">
        <v>52.04</v>
      </c>
      <c r="M114" s="72">
        <v>51</v>
      </c>
      <c r="N114" s="62">
        <v>49.73</v>
      </c>
      <c r="O114" s="72">
        <v>49.87</v>
      </c>
      <c r="P114" s="62"/>
      <c r="Q114" s="93">
        <f t="shared" si="2"/>
        <v>-1.04</v>
      </c>
      <c r="R114" s="93">
        <f t="shared" si="3"/>
        <v>0.490000000000002</v>
      </c>
      <c r="S114" s="62"/>
      <c r="T114" s="62"/>
      <c r="U114" s="62"/>
      <c r="V114" s="62"/>
      <c r="W114" s="62"/>
      <c r="X114" s="62"/>
      <c r="Y114" s="62"/>
      <c r="Z114" s="62"/>
      <c r="AA114" s="62"/>
      <c r="AB114" s="62"/>
    </row>
    <row r="115" ht="18" customHeight="1" spans="1:28">
      <c r="A115" s="65">
        <v>5</v>
      </c>
      <c r="B115" s="66" t="s">
        <v>642</v>
      </c>
      <c r="C115" s="68"/>
      <c r="D115" s="73">
        <v>33</v>
      </c>
      <c r="E115" s="72">
        <v>31.62</v>
      </c>
      <c r="F115" s="72">
        <v>32.31</v>
      </c>
      <c r="G115" s="72">
        <v>33.75</v>
      </c>
      <c r="H115" s="72">
        <v>34.93</v>
      </c>
      <c r="I115" s="72">
        <v>37.2</v>
      </c>
      <c r="J115" s="72">
        <v>38.28</v>
      </c>
      <c r="K115" s="72">
        <v>41.46</v>
      </c>
      <c r="L115" s="72">
        <v>42.09</v>
      </c>
      <c r="M115" s="72">
        <v>41.05</v>
      </c>
      <c r="N115" s="72">
        <v>39.75</v>
      </c>
      <c r="O115" s="72">
        <v>37.75</v>
      </c>
      <c r="P115" s="62"/>
      <c r="Q115" s="93">
        <f t="shared" si="2"/>
        <v>-1.04000000000001</v>
      </c>
      <c r="R115" s="93">
        <f t="shared" si="3"/>
        <v>2.76</v>
      </c>
      <c r="S115" s="62"/>
      <c r="T115" s="62"/>
      <c r="U115" s="62"/>
      <c r="V115" s="62"/>
      <c r="W115" s="62"/>
      <c r="X115" s="62"/>
      <c r="Y115" s="62"/>
      <c r="Z115" s="62"/>
      <c r="AA115" s="62"/>
      <c r="AB115" s="62"/>
    </row>
    <row r="116" ht="23.25" customHeight="1" spans="1:28">
      <c r="A116" s="74" t="s">
        <v>19</v>
      </c>
      <c r="B116" s="35"/>
      <c r="C116" s="82"/>
      <c r="D116" s="83">
        <v>48.9</v>
      </c>
      <c r="E116" s="76">
        <v>47.64</v>
      </c>
      <c r="F116" s="76">
        <v>47.83</v>
      </c>
      <c r="G116" s="76">
        <v>47.85</v>
      </c>
      <c r="H116" s="76">
        <v>47.14</v>
      </c>
      <c r="I116" s="76">
        <v>47.25</v>
      </c>
      <c r="J116" s="76">
        <v>48.43</v>
      </c>
      <c r="K116" s="76">
        <v>49.55</v>
      </c>
      <c r="L116" s="76">
        <v>49.22</v>
      </c>
      <c r="M116" s="76">
        <v>48.47</v>
      </c>
      <c r="N116" s="76">
        <v>47.52</v>
      </c>
      <c r="O116" s="81">
        <v>46.64</v>
      </c>
      <c r="P116" s="62"/>
      <c r="Q116" s="93">
        <f t="shared" si="2"/>
        <v>-0.75</v>
      </c>
      <c r="R116" s="93">
        <f t="shared" si="3"/>
        <v>-2.31</v>
      </c>
      <c r="S116" s="62"/>
      <c r="T116" s="62"/>
      <c r="U116" s="62"/>
      <c r="V116" s="62"/>
      <c r="W116" s="62"/>
      <c r="X116" s="62"/>
      <c r="Y116" s="62"/>
      <c r="Z116" s="62"/>
      <c r="AA116" s="62"/>
      <c r="AB116" s="62"/>
    </row>
    <row r="117" ht="37.5" customHeight="1" spans="1:28">
      <c r="A117" s="84" t="s">
        <v>1003</v>
      </c>
      <c r="B117" s="85"/>
      <c r="C117" s="87"/>
      <c r="D117" s="86">
        <f t="shared" ref="D117:O117" si="4">D116-D104</f>
        <v>-2.01</v>
      </c>
      <c r="E117" s="86">
        <f t="shared" si="4"/>
        <v>-5.27</v>
      </c>
      <c r="F117" s="86">
        <f t="shared" si="4"/>
        <v>-5.64</v>
      </c>
      <c r="G117" s="86">
        <f t="shared" si="4"/>
        <v>-6.25</v>
      </c>
      <c r="H117" s="86">
        <f t="shared" si="4"/>
        <v>-6.8</v>
      </c>
      <c r="I117" s="86">
        <f t="shared" si="4"/>
        <v>-6.4</v>
      </c>
      <c r="J117" s="86">
        <f t="shared" si="4"/>
        <v>-4.52</v>
      </c>
      <c r="K117" s="86">
        <f t="shared" si="4"/>
        <v>-2.71</v>
      </c>
      <c r="L117" s="86">
        <f t="shared" si="4"/>
        <v>-2.11</v>
      </c>
      <c r="M117" s="86">
        <f t="shared" si="4"/>
        <v>-2.31</v>
      </c>
      <c r="N117" s="86">
        <f t="shared" si="4"/>
        <v>-2.83</v>
      </c>
      <c r="O117" s="86">
        <f t="shared" si="4"/>
        <v>-1.67</v>
      </c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</row>
    <row r="118" ht="12.75" customHeight="1" spans="1:28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</row>
    <row r="119" ht="12.75" customHeight="1" spans="1:28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</row>
    <row r="120" ht="12.75" customHeight="1" spans="1:28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</row>
    <row r="121" ht="12.75" customHeight="1" spans="1:28">
      <c r="A121" s="61" t="s">
        <v>1004</v>
      </c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</row>
    <row r="122" ht="12.75" customHeight="1" spans="1:28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</row>
    <row r="123" ht="12.75" customHeight="1" spans="1:28">
      <c r="A123" s="63" t="s">
        <v>628</v>
      </c>
      <c r="B123" s="64" t="s">
        <v>212</v>
      </c>
      <c r="C123" s="94" t="s">
        <v>1005</v>
      </c>
      <c r="D123" s="63" t="s">
        <v>883</v>
      </c>
      <c r="E123" s="63" t="s">
        <v>724</v>
      </c>
      <c r="F123" s="63" t="s">
        <v>725</v>
      </c>
      <c r="G123" s="63" t="s">
        <v>726</v>
      </c>
      <c r="H123" s="63" t="s">
        <v>884</v>
      </c>
      <c r="I123" s="63" t="s">
        <v>1006</v>
      </c>
      <c r="J123" s="63" t="s">
        <v>729</v>
      </c>
      <c r="K123" s="63" t="s">
        <v>730</v>
      </c>
      <c r="L123" s="63" t="s">
        <v>731</v>
      </c>
      <c r="M123" s="63" t="s">
        <v>732</v>
      </c>
      <c r="N123" s="63" t="s">
        <v>733</v>
      </c>
      <c r="O123" s="63" t="s">
        <v>734</v>
      </c>
      <c r="P123" s="62"/>
      <c r="Q123" s="92" t="s">
        <v>1001</v>
      </c>
      <c r="R123" s="92" t="s">
        <v>1002</v>
      </c>
      <c r="S123" s="87" t="s">
        <v>1007</v>
      </c>
      <c r="T123" s="62"/>
      <c r="U123" s="62"/>
      <c r="V123" s="62"/>
      <c r="W123" s="62"/>
      <c r="X123" s="62"/>
      <c r="Y123" s="62"/>
      <c r="Z123" s="62"/>
      <c r="AA123" s="62"/>
      <c r="AB123" s="62"/>
    </row>
    <row r="124" ht="12.75" customHeight="1" spans="1:28">
      <c r="A124" s="65">
        <v>1</v>
      </c>
      <c r="B124" s="66" t="s">
        <v>640</v>
      </c>
      <c r="C124" s="105">
        <v>43.56</v>
      </c>
      <c r="D124" s="73">
        <v>53.84</v>
      </c>
      <c r="E124" s="72">
        <v>54.2</v>
      </c>
      <c r="F124" s="72">
        <v>52.72</v>
      </c>
      <c r="G124" s="72">
        <v>52.23</v>
      </c>
      <c r="H124" s="72">
        <v>52.08</v>
      </c>
      <c r="I124" s="72">
        <v>51.63</v>
      </c>
      <c r="J124" s="72">
        <v>51.65</v>
      </c>
      <c r="K124" s="72">
        <v>51.51</v>
      </c>
      <c r="L124" s="72">
        <v>50.77</v>
      </c>
      <c r="M124" s="72">
        <v>49.12</v>
      </c>
      <c r="N124" s="72">
        <v>48.49</v>
      </c>
      <c r="O124" s="72">
        <v>46.55</v>
      </c>
      <c r="P124" s="62"/>
      <c r="Q124" s="93">
        <f t="shared" ref="Q124:Q129" si="5">O124-N124</f>
        <v>-1.94</v>
      </c>
      <c r="R124" s="93">
        <f t="shared" ref="R124:R129" si="6">O124-O111</f>
        <v>-6.99</v>
      </c>
      <c r="S124" s="86">
        <f t="shared" ref="S124:S129" si="7">O124-O111</f>
        <v>-6.99</v>
      </c>
      <c r="T124" s="62"/>
      <c r="U124" s="62"/>
      <c r="V124" s="62"/>
      <c r="W124" s="62"/>
      <c r="X124" s="62"/>
      <c r="Y124" s="62"/>
      <c r="Z124" s="62"/>
      <c r="AA124" s="62"/>
      <c r="AB124" s="62"/>
    </row>
    <row r="125" ht="12.75" customHeight="1" spans="1:28">
      <c r="A125" s="65">
        <v>2</v>
      </c>
      <c r="B125" s="66" t="s">
        <v>648</v>
      </c>
      <c r="C125" s="105">
        <v>33.96</v>
      </c>
      <c r="D125" s="73">
        <v>39.45</v>
      </c>
      <c r="E125" s="72">
        <v>40.95</v>
      </c>
      <c r="F125" s="72">
        <v>39.54</v>
      </c>
      <c r="G125" s="72">
        <v>39.4</v>
      </c>
      <c r="H125" s="72">
        <v>39.68</v>
      </c>
      <c r="I125" s="72">
        <v>39.19</v>
      </c>
      <c r="J125" s="72">
        <v>39.57</v>
      </c>
      <c r="K125" s="72">
        <v>39.67</v>
      </c>
      <c r="L125" s="72">
        <v>38.83</v>
      </c>
      <c r="M125" s="72">
        <v>38.35</v>
      </c>
      <c r="N125" s="72">
        <v>37.83</v>
      </c>
      <c r="O125" s="72">
        <v>37.12</v>
      </c>
      <c r="P125" s="62"/>
      <c r="Q125" s="93">
        <f t="shared" si="5"/>
        <v>-0.710000000000001</v>
      </c>
      <c r="R125" s="93">
        <f t="shared" si="6"/>
        <v>-1.99</v>
      </c>
      <c r="S125" s="86">
        <f t="shared" si="7"/>
        <v>-1.99</v>
      </c>
      <c r="T125" s="62"/>
      <c r="U125" s="62"/>
      <c r="V125" s="62"/>
      <c r="W125" s="62"/>
      <c r="X125" s="62"/>
      <c r="Y125" s="62"/>
      <c r="Z125" s="62"/>
      <c r="AA125" s="62"/>
      <c r="AB125" s="62"/>
    </row>
    <row r="126" ht="12.75" customHeight="1" spans="1:28">
      <c r="A126" s="65">
        <v>3</v>
      </c>
      <c r="B126" s="66" t="s">
        <v>644</v>
      </c>
      <c r="C126" s="105">
        <v>41.89</v>
      </c>
      <c r="D126" s="73">
        <v>58.28</v>
      </c>
      <c r="E126" s="72">
        <v>59.38</v>
      </c>
      <c r="F126" s="72">
        <v>57.2</v>
      </c>
      <c r="G126" s="72">
        <v>56.07</v>
      </c>
      <c r="H126" s="72">
        <v>55.6</v>
      </c>
      <c r="I126" s="72">
        <v>54.97</v>
      </c>
      <c r="J126" s="72">
        <v>55.63</v>
      </c>
      <c r="K126" s="72">
        <v>56.11</v>
      </c>
      <c r="L126" s="72">
        <v>56.1</v>
      </c>
      <c r="M126" s="72">
        <v>55.46</v>
      </c>
      <c r="N126" s="72">
        <v>55.13</v>
      </c>
      <c r="O126" s="72">
        <v>53</v>
      </c>
      <c r="P126" s="62"/>
      <c r="Q126" s="93">
        <f t="shared" si="5"/>
        <v>-2.13</v>
      </c>
      <c r="R126" s="93">
        <f t="shared" si="6"/>
        <v>-5.24</v>
      </c>
      <c r="S126" s="86">
        <f t="shared" si="7"/>
        <v>-5.24</v>
      </c>
      <c r="T126" s="62"/>
      <c r="U126" s="62"/>
      <c r="V126" s="62"/>
      <c r="W126" s="62"/>
      <c r="X126" s="62"/>
      <c r="Y126" s="62"/>
      <c r="Z126" s="62"/>
      <c r="AA126" s="62"/>
      <c r="AB126" s="62"/>
    </row>
    <row r="127" ht="12.75" customHeight="1" spans="1:28">
      <c r="A127" s="65">
        <v>4</v>
      </c>
      <c r="B127" s="66" t="s">
        <v>646</v>
      </c>
      <c r="C127" s="105">
        <v>38.24</v>
      </c>
      <c r="D127" s="73">
        <v>49.22</v>
      </c>
      <c r="E127" s="72">
        <v>50.69</v>
      </c>
      <c r="F127" s="72">
        <v>49.33</v>
      </c>
      <c r="G127" s="72">
        <v>48.12</v>
      </c>
      <c r="H127" s="72">
        <v>47.34</v>
      </c>
      <c r="I127" s="72">
        <v>46.7</v>
      </c>
      <c r="J127" s="72">
        <v>46.24</v>
      </c>
      <c r="K127" s="72">
        <v>46.02</v>
      </c>
      <c r="L127" s="72">
        <v>45.04</v>
      </c>
      <c r="M127" s="72">
        <v>43.67</v>
      </c>
      <c r="N127" s="86">
        <v>43.2</v>
      </c>
      <c r="O127" s="72">
        <v>41.95</v>
      </c>
      <c r="P127" s="62"/>
      <c r="Q127" s="93">
        <f t="shared" si="5"/>
        <v>-1.25</v>
      </c>
      <c r="R127" s="93">
        <f t="shared" si="6"/>
        <v>-7.91999999999999</v>
      </c>
      <c r="S127" s="86">
        <f t="shared" si="7"/>
        <v>-7.91999999999999</v>
      </c>
      <c r="T127" s="62"/>
      <c r="U127" s="62"/>
      <c r="V127" s="62"/>
      <c r="W127" s="62"/>
      <c r="X127" s="62"/>
      <c r="Y127" s="62"/>
      <c r="Z127" s="62"/>
      <c r="AA127" s="62"/>
      <c r="AB127" s="62"/>
    </row>
    <row r="128" ht="12.75" customHeight="1" spans="1:28">
      <c r="A128" s="65">
        <v>5</v>
      </c>
      <c r="B128" s="66" t="s">
        <v>642</v>
      </c>
      <c r="C128" s="105">
        <v>28.41</v>
      </c>
      <c r="D128" s="73">
        <v>38.64</v>
      </c>
      <c r="E128" s="72">
        <v>40.28</v>
      </c>
      <c r="F128" s="72">
        <v>39.93</v>
      </c>
      <c r="G128" s="72">
        <v>40.41</v>
      </c>
      <c r="H128" s="72">
        <v>40.51</v>
      </c>
      <c r="I128" s="72">
        <v>39.92</v>
      </c>
      <c r="J128" s="72">
        <v>40.97</v>
      </c>
      <c r="K128" s="72">
        <v>41</v>
      </c>
      <c r="L128" s="72">
        <v>40.22</v>
      </c>
      <c r="M128" s="72">
        <v>39.69</v>
      </c>
      <c r="N128" s="72">
        <v>39.66</v>
      </c>
      <c r="O128" s="72">
        <v>36.36</v>
      </c>
      <c r="P128" s="62"/>
      <c r="Q128" s="93">
        <f t="shared" si="5"/>
        <v>-3.3</v>
      </c>
      <c r="R128" s="93">
        <f t="shared" si="6"/>
        <v>-1.39</v>
      </c>
      <c r="S128" s="86">
        <f t="shared" si="7"/>
        <v>-1.39</v>
      </c>
      <c r="T128" s="62"/>
      <c r="U128" s="62"/>
      <c r="V128" s="62"/>
      <c r="W128" s="62"/>
      <c r="X128" s="62"/>
      <c r="Y128" s="62"/>
      <c r="Z128" s="62"/>
      <c r="AA128" s="62"/>
      <c r="AB128" s="62"/>
    </row>
    <row r="129" ht="32.25" customHeight="1" spans="1:28">
      <c r="A129" s="97" t="s">
        <v>1008</v>
      </c>
      <c r="B129" s="35"/>
      <c r="C129" s="107">
        <v>36.38</v>
      </c>
      <c r="D129" s="83">
        <v>46.81</v>
      </c>
      <c r="E129" s="76">
        <v>48.04</v>
      </c>
      <c r="F129" s="76">
        <v>46.86</v>
      </c>
      <c r="G129" s="76">
        <v>46.42</v>
      </c>
      <c r="H129" s="76">
        <v>46.22</v>
      </c>
      <c r="I129" s="76">
        <v>45.66</v>
      </c>
      <c r="J129" s="76">
        <v>45.99</v>
      </c>
      <c r="K129" s="76">
        <v>45.99</v>
      </c>
      <c r="L129" s="76">
        <v>45.26</v>
      </c>
      <c r="M129" s="76">
        <v>44.29</v>
      </c>
      <c r="N129" s="76">
        <v>43.92</v>
      </c>
      <c r="O129" s="81">
        <v>41.89</v>
      </c>
      <c r="P129" s="62"/>
      <c r="Q129" s="93">
        <f t="shared" si="5"/>
        <v>-2.03</v>
      </c>
      <c r="R129" s="93">
        <f t="shared" si="6"/>
        <v>-4.75</v>
      </c>
      <c r="S129" s="86">
        <f t="shared" si="7"/>
        <v>-4.75</v>
      </c>
      <c r="T129" s="62"/>
      <c r="U129" s="62"/>
      <c r="V129" s="62"/>
      <c r="W129" s="62"/>
      <c r="X129" s="62"/>
      <c r="Y129" s="62"/>
      <c r="Z129" s="62"/>
      <c r="AA129" s="62"/>
      <c r="AB129" s="62"/>
    </row>
    <row r="130" ht="40.5" customHeight="1" spans="1:28">
      <c r="A130" s="97" t="s">
        <v>1009</v>
      </c>
      <c r="B130" s="35"/>
      <c r="C130" s="98"/>
      <c r="D130" s="76">
        <v>45.49</v>
      </c>
      <c r="E130" s="76">
        <v>46.72</v>
      </c>
      <c r="F130" s="76">
        <v>45.48</v>
      </c>
      <c r="G130" s="76">
        <v>45.01</v>
      </c>
      <c r="H130" s="76">
        <v>44.78</v>
      </c>
      <c r="I130" s="76">
        <v>44.26</v>
      </c>
      <c r="J130" s="76">
        <v>44.56</v>
      </c>
      <c r="K130" s="76">
        <v>44.57</v>
      </c>
      <c r="L130" s="76">
        <v>43.82</v>
      </c>
      <c r="M130" s="76">
        <v>42.89</v>
      </c>
      <c r="N130" s="76">
        <v>42.47</v>
      </c>
      <c r="O130" s="81">
        <v>40.52</v>
      </c>
      <c r="P130" s="62"/>
      <c r="Q130" s="93">
        <f>N130-M130</f>
        <v>-0.420000000000002</v>
      </c>
      <c r="R130" s="93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</row>
    <row r="131" ht="36" customHeight="1" spans="1:28">
      <c r="A131" s="84" t="s">
        <v>1003</v>
      </c>
      <c r="B131" s="85"/>
      <c r="C131" s="87"/>
      <c r="D131" s="86">
        <f t="shared" ref="D131:O131" si="8">D129-D116</f>
        <v>-2.09</v>
      </c>
      <c r="E131" s="86">
        <f t="shared" si="8"/>
        <v>0.399999999999999</v>
      </c>
      <c r="F131" s="86">
        <f t="shared" si="8"/>
        <v>-0.969999999999999</v>
      </c>
      <c r="G131" s="86">
        <f t="shared" si="8"/>
        <v>-1.43</v>
      </c>
      <c r="H131" s="86">
        <f t="shared" si="8"/>
        <v>-0.920000000000002</v>
      </c>
      <c r="I131" s="86">
        <f t="shared" si="8"/>
        <v>-1.59</v>
      </c>
      <c r="J131" s="86">
        <f t="shared" si="8"/>
        <v>-2.44</v>
      </c>
      <c r="K131" s="86">
        <f t="shared" si="8"/>
        <v>-3.55999999999999</v>
      </c>
      <c r="L131" s="86">
        <f t="shared" si="8"/>
        <v>-3.96</v>
      </c>
      <c r="M131" s="86">
        <f t="shared" si="8"/>
        <v>-4.18</v>
      </c>
      <c r="N131" s="86">
        <f t="shared" si="8"/>
        <v>-3.6</v>
      </c>
      <c r="O131" s="86">
        <f t="shared" si="8"/>
        <v>-4.75</v>
      </c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</row>
    <row r="132" ht="12.75" customHeight="1" spans="1:28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</row>
    <row r="133" ht="12.75" customHeight="1" spans="1:28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</row>
    <row r="134" ht="12.75" customHeight="1" spans="1:28">
      <c r="A134" s="61" t="s">
        <v>1010</v>
      </c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</row>
    <row r="135" ht="12.75" customHeight="1" spans="1:28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</row>
    <row r="136" ht="12.75" customHeight="1" spans="1:28">
      <c r="A136" s="63" t="s">
        <v>628</v>
      </c>
      <c r="B136" s="64" t="s">
        <v>212</v>
      </c>
      <c r="C136" s="94" t="s">
        <v>1005</v>
      </c>
      <c r="D136" s="63" t="s">
        <v>887</v>
      </c>
      <c r="E136" s="63" t="s">
        <v>888</v>
      </c>
      <c r="F136" s="63" t="s">
        <v>889</v>
      </c>
      <c r="G136" s="63" t="s">
        <v>890</v>
      </c>
      <c r="H136" s="63" t="s">
        <v>891</v>
      </c>
      <c r="I136" s="63" t="s">
        <v>1011</v>
      </c>
      <c r="J136" s="63" t="s">
        <v>893</v>
      </c>
      <c r="K136" s="63" t="s">
        <v>894</v>
      </c>
      <c r="L136" s="63" t="s">
        <v>895</v>
      </c>
      <c r="M136" s="63" t="s">
        <v>896</v>
      </c>
      <c r="N136" s="63" t="s">
        <v>897</v>
      </c>
      <c r="O136" s="63" t="s">
        <v>1012</v>
      </c>
      <c r="P136" s="62"/>
      <c r="Q136" s="92" t="s">
        <v>1001</v>
      </c>
      <c r="R136" s="92" t="s">
        <v>1002</v>
      </c>
      <c r="S136" s="87" t="s">
        <v>1013</v>
      </c>
      <c r="T136" s="62" t="s">
        <v>1014</v>
      </c>
      <c r="U136" s="62"/>
      <c r="V136" s="62"/>
      <c r="W136" s="62"/>
      <c r="X136" s="62"/>
      <c r="Y136" s="62"/>
      <c r="Z136" s="62"/>
      <c r="AA136" s="62"/>
      <c r="AB136" s="62"/>
    </row>
    <row r="137" ht="12.75" customHeight="1" spans="1:28">
      <c r="A137" s="65">
        <v>1</v>
      </c>
      <c r="B137" s="66" t="s">
        <v>640</v>
      </c>
      <c r="C137" s="105">
        <v>31.75</v>
      </c>
      <c r="D137" s="73">
        <v>46.44</v>
      </c>
      <c r="E137" s="72">
        <v>46.87</v>
      </c>
      <c r="F137" s="72">
        <v>47.3</v>
      </c>
      <c r="G137" s="72">
        <v>47.29</v>
      </c>
      <c r="H137" s="72">
        <v>45.28</v>
      </c>
      <c r="I137" s="72">
        <v>45.39</v>
      </c>
      <c r="J137" s="72">
        <v>45.14</v>
      </c>
      <c r="K137" s="72">
        <v>43.67</v>
      </c>
      <c r="L137" s="72">
        <v>42.08</v>
      </c>
      <c r="M137" s="72">
        <v>40.76</v>
      </c>
      <c r="N137" s="72">
        <v>38.53</v>
      </c>
      <c r="O137" s="72">
        <v>36.55</v>
      </c>
      <c r="P137" s="62"/>
      <c r="Q137" s="93">
        <f t="shared" ref="Q137:Q143" si="9">O137-N137</f>
        <v>-1.98</v>
      </c>
      <c r="R137" s="93">
        <f t="shared" ref="R137:R143" si="10">O137-O124</f>
        <v>-10</v>
      </c>
      <c r="S137" s="93">
        <f t="shared" ref="S137:S143" si="11">O137-O124</f>
        <v>-10</v>
      </c>
      <c r="T137" s="93">
        <f t="shared" ref="T137:T142" si="12">O137-I99</f>
        <v>-24.52</v>
      </c>
      <c r="U137" s="62"/>
      <c r="V137" s="62"/>
      <c r="W137" s="62"/>
      <c r="X137" s="62"/>
      <c r="Y137" s="62"/>
      <c r="Z137" s="62"/>
      <c r="AA137" s="62"/>
      <c r="AB137" s="62"/>
    </row>
    <row r="138" ht="12.75" customHeight="1" spans="1:28">
      <c r="A138" s="65">
        <v>2</v>
      </c>
      <c r="B138" s="66" t="s">
        <v>648</v>
      </c>
      <c r="C138" s="105">
        <v>26.52</v>
      </c>
      <c r="D138" s="73">
        <v>37.02</v>
      </c>
      <c r="E138" s="72">
        <v>36.62</v>
      </c>
      <c r="F138" s="72">
        <v>37.28</v>
      </c>
      <c r="G138" s="72">
        <v>37.04</v>
      </c>
      <c r="H138" s="72">
        <v>36.62</v>
      </c>
      <c r="I138" s="72">
        <v>37.11</v>
      </c>
      <c r="J138" s="72">
        <v>36.66</v>
      </c>
      <c r="K138" s="72">
        <v>35.05</v>
      </c>
      <c r="L138" s="72">
        <v>34.28</v>
      </c>
      <c r="M138" s="72">
        <v>33.65</v>
      </c>
      <c r="N138" s="72">
        <v>33.31</v>
      </c>
      <c r="O138" s="72">
        <v>32.73</v>
      </c>
      <c r="P138" s="62"/>
      <c r="Q138" s="93">
        <f t="shared" si="9"/>
        <v>-0.580000000000005</v>
      </c>
      <c r="R138" s="93">
        <f t="shared" si="10"/>
        <v>-4.39</v>
      </c>
      <c r="S138" s="93">
        <f t="shared" si="11"/>
        <v>-4.39</v>
      </c>
      <c r="T138" s="93">
        <f t="shared" si="12"/>
        <v>-16.31</v>
      </c>
      <c r="U138" s="62"/>
      <c r="V138" s="62"/>
      <c r="W138" s="62"/>
      <c r="X138" s="62"/>
      <c r="Y138" s="62"/>
      <c r="Z138" s="62"/>
      <c r="AA138" s="62"/>
      <c r="AB138" s="62"/>
    </row>
    <row r="139" ht="12.75" customHeight="1" spans="1:28">
      <c r="A139" s="65">
        <v>3</v>
      </c>
      <c r="B139" s="66" t="s">
        <v>644</v>
      </c>
      <c r="C139" s="105">
        <v>32.32</v>
      </c>
      <c r="D139" s="117">
        <v>53.55</v>
      </c>
      <c r="E139" s="72">
        <v>53.29</v>
      </c>
      <c r="F139" s="72">
        <v>53.23</v>
      </c>
      <c r="G139" s="72">
        <v>54.21</v>
      </c>
      <c r="H139" s="72">
        <v>52.08</v>
      </c>
      <c r="I139" s="72">
        <v>51.4</v>
      </c>
      <c r="J139" s="72">
        <v>51.04</v>
      </c>
      <c r="K139" s="72">
        <v>49.04</v>
      </c>
      <c r="L139" s="72">
        <v>47.46</v>
      </c>
      <c r="M139" s="72">
        <v>46.34</v>
      </c>
      <c r="N139" s="72">
        <v>45.63</v>
      </c>
      <c r="O139" s="72">
        <v>43.8</v>
      </c>
      <c r="P139" s="62"/>
      <c r="Q139" s="93">
        <f t="shared" si="9"/>
        <v>-1.83000000000001</v>
      </c>
      <c r="R139" s="93">
        <f t="shared" si="10"/>
        <v>-9.2</v>
      </c>
      <c r="S139" s="93">
        <f t="shared" si="11"/>
        <v>-9.2</v>
      </c>
      <c r="T139" s="93">
        <f t="shared" si="12"/>
        <v>-23.44</v>
      </c>
      <c r="U139" s="62"/>
      <c r="V139" s="62"/>
      <c r="W139" s="62"/>
      <c r="X139" s="62"/>
      <c r="Y139" s="62"/>
      <c r="Z139" s="62"/>
      <c r="AA139" s="62"/>
      <c r="AB139" s="62"/>
    </row>
    <row r="140" ht="12.75" customHeight="1" spans="1:28">
      <c r="A140" s="65">
        <v>4</v>
      </c>
      <c r="B140" s="66" t="s">
        <v>646</v>
      </c>
      <c r="C140" s="105">
        <v>27.08</v>
      </c>
      <c r="D140" s="73">
        <v>41.94</v>
      </c>
      <c r="E140" s="72">
        <v>42.12</v>
      </c>
      <c r="F140" s="72">
        <v>43.75</v>
      </c>
      <c r="G140" s="72">
        <v>44.27</v>
      </c>
      <c r="H140" s="72">
        <v>44.59</v>
      </c>
      <c r="I140" s="72">
        <v>46.13</v>
      </c>
      <c r="J140" s="72">
        <v>47.1</v>
      </c>
      <c r="K140" s="72">
        <v>46.31</v>
      </c>
      <c r="L140" s="72">
        <v>45.9</v>
      </c>
      <c r="M140" s="72">
        <v>45.76</v>
      </c>
      <c r="N140" s="86">
        <v>45.34</v>
      </c>
      <c r="O140" s="72">
        <v>41.66</v>
      </c>
      <c r="P140" s="62"/>
      <c r="Q140" s="93">
        <f t="shared" si="9"/>
        <v>-3.68000000000001</v>
      </c>
      <c r="R140" s="93">
        <f t="shared" si="10"/>
        <v>-0.290000000000006</v>
      </c>
      <c r="S140" s="93">
        <f t="shared" si="11"/>
        <v>-0.290000000000006</v>
      </c>
      <c r="T140" s="93">
        <f t="shared" si="12"/>
        <v>-12.15</v>
      </c>
      <c r="U140" s="62"/>
      <c r="V140" s="62"/>
      <c r="W140" s="62"/>
      <c r="X140" s="62"/>
      <c r="Y140" s="62"/>
      <c r="Z140" s="62"/>
      <c r="AA140" s="62"/>
      <c r="AB140" s="62"/>
    </row>
    <row r="141" ht="12.75" customHeight="1" spans="1:28">
      <c r="A141" s="65">
        <v>5</v>
      </c>
      <c r="B141" s="66" t="s">
        <v>642</v>
      </c>
      <c r="C141" s="105">
        <v>23.75</v>
      </c>
      <c r="D141" s="73">
        <v>35.76</v>
      </c>
      <c r="E141" s="72">
        <v>35.86</v>
      </c>
      <c r="F141" s="72">
        <v>36.35</v>
      </c>
      <c r="G141" s="72">
        <v>37.04</v>
      </c>
      <c r="H141" s="72">
        <v>36.96</v>
      </c>
      <c r="I141" s="72">
        <v>37.42</v>
      </c>
      <c r="J141" s="72">
        <v>37.66</v>
      </c>
      <c r="K141" s="72">
        <v>36.77</v>
      </c>
      <c r="L141" s="72">
        <v>34.88</v>
      </c>
      <c r="M141" s="72">
        <v>33.52</v>
      </c>
      <c r="N141" s="72">
        <v>32.47</v>
      </c>
      <c r="O141" s="72">
        <v>30.29</v>
      </c>
      <c r="P141" s="62"/>
      <c r="Q141" s="93">
        <f t="shared" si="9"/>
        <v>-2.18</v>
      </c>
      <c r="R141" s="93">
        <f t="shared" si="10"/>
        <v>-6.07</v>
      </c>
      <c r="S141" s="93">
        <f t="shared" si="11"/>
        <v>-6.07</v>
      </c>
      <c r="T141" s="93">
        <f t="shared" si="12"/>
        <v>-12.88</v>
      </c>
      <c r="U141" s="62"/>
      <c r="V141" s="62"/>
      <c r="W141" s="62"/>
      <c r="X141" s="62"/>
      <c r="Y141" s="62"/>
      <c r="Z141" s="62"/>
      <c r="AA141" s="62"/>
      <c r="AB141" s="62"/>
    </row>
    <row r="142" ht="31.5" customHeight="1" spans="1:28">
      <c r="A142" s="97" t="s">
        <v>1008</v>
      </c>
      <c r="B142" s="35"/>
      <c r="C142" s="107">
        <v>27.64</v>
      </c>
      <c r="D142" s="83">
        <v>41.72</v>
      </c>
      <c r="E142" s="76">
        <v>41.79</v>
      </c>
      <c r="F142" s="76">
        <v>42.49</v>
      </c>
      <c r="G142" s="76">
        <v>42.89</v>
      </c>
      <c r="H142" s="76">
        <v>42.21</v>
      </c>
      <c r="I142" s="76">
        <v>42.73</v>
      </c>
      <c r="J142" s="76">
        <v>42.9</v>
      </c>
      <c r="K142" s="76">
        <v>41.72</v>
      </c>
      <c r="L142" s="76">
        <v>40.46</v>
      </c>
      <c r="M142" s="76">
        <v>39.57</v>
      </c>
      <c r="N142" s="76">
        <v>38.55</v>
      </c>
      <c r="O142" s="81">
        <v>36.31</v>
      </c>
      <c r="P142" s="62"/>
      <c r="Q142" s="93">
        <f t="shared" si="9"/>
        <v>-2.23999999999999</v>
      </c>
      <c r="R142" s="93">
        <f t="shared" si="10"/>
        <v>-5.58</v>
      </c>
      <c r="S142" s="93">
        <f t="shared" si="11"/>
        <v>-5.58</v>
      </c>
      <c r="T142" s="93">
        <f t="shared" si="12"/>
        <v>-17.34</v>
      </c>
      <c r="U142" s="62"/>
      <c r="V142" s="62"/>
      <c r="W142" s="62"/>
      <c r="X142" s="62"/>
      <c r="Y142" s="62"/>
      <c r="Z142" s="62"/>
      <c r="AA142" s="62"/>
      <c r="AB142" s="62"/>
    </row>
    <row r="143" ht="41.25" customHeight="1" spans="1:28">
      <c r="A143" s="108" t="s">
        <v>1009</v>
      </c>
      <c r="B143" s="35"/>
      <c r="C143" s="98"/>
      <c r="D143" s="76">
        <v>40.35</v>
      </c>
      <c r="E143" s="76">
        <v>40.47</v>
      </c>
      <c r="F143" s="76">
        <v>41.07</v>
      </c>
      <c r="G143" s="76">
        <v>41.42</v>
      </c>
      <c r="H143" s="76">
        <v>40.74</v>
      </c>
      <c r="I143" s="76">
        <v>41.22</v>
      </c>
      <c r="J143" s="76">
        <v>41.34</v>
      </c>
      <c r="K143" s="76">
        <v>40.15</v>
      </c>
      <c r="L143" s="76">
        <v>38.94</v>
      </c>
      <c r="M143" s="76">
        <v>38.07</v>
      </c>
      <c r="N143" s="76">
        <v>37.08</v>
      </c>
      <c r="O143" s="72">
        <v>34.94</v>
      </c>
      <c r="P143" s="62"/>
      <c r="Q143" s="93">
        <f t="shared" si="9"/>
        <v>-2.14</v>
      </c>
      <c r="R143" s="93">
        <f t="shared" si="10"/>
        <v>-5.58000000000001</v>
      </c>
      <c r="S143" s="93">
        <f t="shared" si="11"/>
        <v>-5.58000000000001</v>
      </c>
      <c r="T143" s="62"/>
      <c r="U143" s="62"/>
      <c r="V143" s="62"/>
      <c r="W143" s="62"/>
      <c r="X143" s="62"/>
      <c r="Y143" s="62"/>
      <c r="Z143" s="62"/>
      <c r="AA143" s="62"/>
      <c r="AB143" s="62"/>
    </row>
    <row r="144" ht="25.5" customHeight="1" spans="1:28">
      <c r="A144" s="84" t="s">
        <v>1003</v>
      </c>
      <c r="B144" s="85"/>
      <c r="C144" s="87"/>
      <c r="D144" s="86">
        <f t="shared" ref="D144:O144" si="13">D142-D129</f>
        <v>-5.09</v>
      </c>
      <c r="E144" s="86">
        <f t="shared" si="13"/>
        <v>-6.25</v>
      </c>
      <c r="F144" s="86">
        <f t="shared" si="13"/>
        <v>-4.37</v>
      </c>
      <c r="G144" s="86">
        <f t="shared" si="13"/>
        <v>-3.53</v>
      </c>
      <c r="H144" s="86">
        <f t="shared" si="13"/>
        <v>-4.01</v>
      </c>
      <c r="I144" s="86">
        <f t="shared" si="13"/>
        <v>-2.93</v>
      </c>
      <c r="J144" s="86">
        <f t="shared" si="13"/>
        <v>-3.09</v>
      </c>
      <c r="K144" s="86">
        <f t="shared" si="13"/>
        <v>-4.27</v>
      </c>
      <c r="L144" s="86">
        <f t="shared" si="13"/>
        <v>-4.8</v>
      </c>
      <c r="M144" s="86">
        <f t="shared" si="13"/>
        <v>-4.72</v>
      </c>
      <c r="N144" s="86">
        <f t="shared" si="13"/>
        <v>-5.37</v>
      </c>
      <c r="O144" s="86">
        <f t="shared" si="13"/>
        <v>-5.58</v>
      </c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</row>
    <row r="145" ht="12.75" customHeight="1" spans="1:28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</row>
    <row r="146" ht="12.75" customHeight="1" spans="1:28">
      <c r="A146" s="61" t="s">
        <v>1015</v>
      </c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</row>
    <row r="147" ht="12.75" customHeight="1" spans="1:28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</row>
    <row r="148" ht="12.75" customHeight="1" spans="1:28">
      <c r="A148" s="63" t="s">
        <v>628</v>
      </c>
      <c r="B148" s="64" t="s">
        <v>212</v>
      </c>
      <c r="C148" s="104" t="s">
        <v>1005</v>
      </c>
      <c r="D148" s="63" t="s">
        <v>900</v>
      </c>
      <c r="E148" s="63" t="s">
        <v>901</v>
      </c>
      <c r="F148" s="63" t="s">
        <v>902</v>
      </c>
      <c r="G148" s="63" t="s">
        <v>903</v>
      </c>
      <c r="H148" s="63" t="s">
        <v>904</v>
      </c>
      <c r="I148" s="63" t="s">
        <v>1016</v>
      </c>
      <c r="J148" s="63" t="s">
        <v>906</v>
      </c>
      <c r="K148" s="63" t="s">
        <v>907</v>
      </c>
      <c r="L148" s="63" t="s">
        <v>908</v>
      </c>
      <c r="M148" s="63" t="s">
        <v>909</v>
      </c>
      <c r="N148" s="63" t="s">
        <v>910</v>
      </c>
      <c r="O148" s="63" t="s">
        <v>1017</v>
      </c>
      <c r="P148" s="119" t="s">
        <v>1018</v>
      </c>
      <c r="Q148" s="104" t="s">
        <v>1001</v>
      </c>
      <c r="R148" s="104" t="s">
        <v>1002</v>
      </c>
      <c r="S148" s="119" t="s">
        <v>1019</v>
      </c>
      <c r="T148" s="65" t="s">
        <v>1014</v>
      </c>
      <c r="U148" s="119" t="s">
        <v>1020</v>
      </c>
      <c r="V148" s="119" t="s">
        <v>1021</v>
      </c>
      <c r="W148" s="119" t="s">
        <v>1022</v>
      </c>
      <c r="X148" s="119" t="s">
        <v>1023</v>
      </c>
      <c r="Y148" s="65"/>
      <c r="Z148" s="65"/>
      <c r="AA148" s="62"/>
      <c r="AB148" s="62"/>
    </row>
    <row r="149" ht="12.75" customHeight="1" spans="1:28">
      <c r="A149" s="65">
        <v>1</v>
      </c>
      <c r="B149" s="66" t="s">
        <v>640</v>
      </c>
      <c r="C149" s="105">
        <v>31.07</v>
      </c>
      <c r="D149" s="73">
        <v>37.74</v>
      </c>
      <c r="E149" s="72">
        <v>37.58</v>
      </c>
      <c r="F149" s="72">
        <v>38.06</v>
      </c>
      <c r="G149" s="72">
        <v>37.51</v>
      </c>
      <c r="H149" s="72">
        <v>37.28</v>
      </c>
      <c r="I149" s="72">
        <v>37.66</v>
      </c>
      <c r="J149" s="72">
        <v>37.98</v>
      </c>
      <c r="K149" s="72">
        <v>36.74</v>
      </c>
      <c r="L149" s="72">
        <v>36.76</v>
      </c>
      <c r="M149" s="72">
        <v>36.45</v>
      </c>
      <c r="N149" s="72">
        <v>37.37</v>
      </c>
      <c r="O149" s="72">
        <v>33.25</v>
      </c>
      <c r="P149" s="120">
        <f t="shared" ref="P149:P154" si="14">I149*0.07</f>
        <v>2.6362</v>
      </c>
      <c r="Q149" s="81">
        <f t="shared" ref="Q149:Q155" si="15">O149-N149</f>
        <v>-4.12</v>
      </c>
      <c r="R149" s="81">
        <f t="shared" ref="R149:R155" si="16">O149-O137</f>
        <v>-3.3</v>
      </c>
      <c r="S149" s="81">
        <f t="shared" ref="S149:S155" si="17">O149-O137</f>
        <v>-3.3</v>
      </c>
      <c r="T149" s="81">
        <f t="shared" ref="T149:T154" si="18">O149-I99</f>
        <v>-27.82</v>
      </c>
      <c r="U149" s="122">
        <f t="shared" ref="U149:U154" si="19">O137-P149</f>
        <v>33.9138</v>
      </c>
      <c r="V149" s="123">
        <f t="shared" ref="V149:V154" si="20">O149-U149</f>
        <v>-0.663799999999995</v>
      </c>
      <c r="W149" s="123">
        <f t="shared" ref="W149:W154" si="21">O137-I149*0.1</f>
        <v>32.784</v>
      </c>
      <c r="X149" s="123">
        <f t="shared" ref="X149:X154" si="22">O149-W149</f>
        <v>0.466000000000001</v>
      </c>
      <c r="Y149" s="65">
        <v>1</v>
      </c>
      <c r="Z149" s="66" t="s">
        <v>640</v>
      </c>
      <c r="AA149" s="124"/>
      <c r="AB149" s="125"/>
    </row>
    <row r="150" ht="12.75" customHeight="1" spans="1:28">
      <c r="A150" s="65">
        <v>2</v>
      </c>
      <c r="B150" s="66" t="s">
        <v>648</v>
      </c>
      <c r="C150" s="105">
        <v>27.82</v>
      </c>
      <c r="D150" s="73">
        <v>33.2</v>
      </c>
      <c r="E150" s="72">
        <v>32.46</v>
      </c>
      <c r="F150" s="72">
        <v>32.55</v>
      </c>
      <c r="G150" s="72">
        <v>33.19</v>
      </c>
      <c r="H150" s="72">
        <v>33.16</v>
      </c>
      <c r="I150" s="72">
        <v>33.11</v>
      </c>
      <c r="J150" s="72">
        <v>32.96</v>
      </c>
      <c r="K150" s="72">
        <v>31.73</v>
      </c>
      <c r="L150" s="72">
        <v>30.62</v>
      </c>
      <c r="M150" s="72">
        <v>29.33</v>
      </c>
      <c r="N150" s="72">
        <v>28.13</v>
      </c>
      <c r="O150" s="72">
        <v>26.69</v>
      </c>
      <c r="P150" s="120">
        <f t="shared" si="14"/>
        <v>2.3177</v>
      </c>
      <c r="Q150" s="81">
        <f t="shared" si="15"/>
        <v>-1.44</v>
      </c>
      <c r="R150" s="81">
        <f t="shared" si="16"/>
        <v>-6.04</v>
      </c>
      <c r="S150" s="81">
        <f t="shared" si="17"/>
        <v>-6.04</v>
      </c>
      <c r="T150" s="81">
        <f t="shared" si="18"/>
        <v>-22.35</v>
      </c>
      <c r="U150" s="122">
        <f t="shared" si="19"/>
        <v>30.4123</v>
      </c>
      <c r="V150" s="123">
        <f t="shared" si="20"/>
        <v>-3.72229999999999</v>
      </c>
      <c r="W150" s="123">
        <f t="shared" si="21"/>
        <v>29.419</v>
      </c>
      <c r="X150" s="123">
        <f t="shared" si="22"/>
        <v>-2.729</v>
      </c>
      <c r="Y150" s="65">
        <v>2</v>
      </c>
      <c r="Z150" s="66" t="s">
        <v>648</v>
      </c>
      <c r="AA150" s="124"/>
      <c r="AB150" s="125"/>
    </row>
    <row r="151" ht="12.75" customHeight="1" spans="1:28">
      <c r="A151" s="65">
        <v>3</v>
      </c>
      <c r="B151" s="66" t="s">
        <v>644</v>
      </c>
      <c r="C151" s="105">
        <v>35.92</v>
      </c>
      <c r="D151" s="73">
        <v>45.87</v>
      </c>
      <c r="E151" s="72">
        <v>47.9</v>
      </c>
      <c r="F151" s="72">
        <v>49.46</v>
      </c>
      <c r="G151" s="72">
        <v>49.39</v>
      </c>
      <c r="H151" s="72">
        <v>48.21</v>
      </c>
      <c r="I151" s="72">
        <v>48.65</v>
      </c>
      <c r="J151" s="72">
        <v>47.56</v>
      </c>
      <c r="K151" s="72">
        <v>46.99</v>
      </c>
      <c r="L151" s="72">
        <v>46.6</v>
      </c>
      <c r="M151" s="72">
        <v>45.43</v>
      </c>
      <c r="N151" s="72">
        <v>44.93</v>
      </c>
      <c r="O151" s="72">
        <v>39.49</v>
      </c>
      <c r="P151" s="120">
        <f t="shared" si="14"/>
        <v>3.4055</v>
      </c>
      <c r="Q151" s="81">
        <f t="shared" si="15"/>
        <v>-5.44</v>
      </c>
      <c r="R151" s="81">
        <f t="shared" si="16"/>
        <v>-4.31</v>
      </c>
      <c r="S151" s="81">
        <f t="shared" si="17"/>
        <v>-4.31</v>
      </c>
      <c r="T151" s="81">
        <f t="shared" si="18"/>
        <v>-27.75</v>
      </c>
      <c r="U151" s="122">
        <f t="shared" si="19"/>
        <v>40.3945</v>
      </c>
      <c r="V151" s="123">
        <f t="shared" si="20"/>
        <v>-0.904499999999992</v>
      </c>
      <c r="W151" s="123">
        <f t="shared" si="21"/>
        <v>38.935</v>
      </c>
      <c r="X151" s="123">
        <f t="shared" si="22"/>
        <v>0.555000000000007</v>
      </c>
      <c r="Y151" s="65">
        <v>3</v>
      </c>
      <c r="Z151" s="66" t="s">
        <v>644</v>
      </c>
      <c r="AA151" s="124"/>
      <c r="AB151" s="125"/>
    </row>
    <row r="152" ht="12.75" customHeight="1" spans="1:28">
      <c r="A152" s="65">
        <v>4</v>
      </c>
      <c r="B152" s="66" t="s">
        <v>646</v>
      </c>
      <c r="C152" s="105">
        <v>34.16</v>
      </c>
      <c r="D152" s="73">
        <v>42.58</v>
      </c>
      <c r="E152" s="72">
        <v>42.98</v>
      </c>
      <c r="F152" s="72">
        <v>43.2</v>
      </c>
      <c r="G152" s="72">
        <v>43.16</v>
      </c>
      <c r="H152" s="72">
        <v>42.92</v>
      </c>
      <c r="I152" s="72">
        <v>42.99</v>
      </c>
      <c r="J152" s="72">
        <v>42.47</v>
      </c>
      <c r="K152" s="72">
        <v>40.86</v>
      </c>
      <c r="L152" s="72">
        <v>40.24</v>
      </c>
      <c r="M152" s="72">
        <v>38.87</v>
      </c>
      <c r="N152" s="72">
        <v>38.39</v>
      </c>
      <c r="O152" s="72">
        <v>37.34</v>
      </c>
      <c r="P152" s="120">
        <f t="shared" si="14"/>
        <v>3.0093</v>
      </c>
      <c r="Q152" s="81">
        <f t="shared" si="15"/>
        <v>-1.05</v>
      </c>
      <c r="R152" s="81">
        <f t="shared" si="16"/>
        <v>-4.31999999999999</v>
      </c>
      <c r="S152" s="81">
        <f t="shared" si="17"/>
        <v>-4.31999999999999</v>
      </c>
      <c r="T152" s="81">
        <f t="shared" si="18"/>
        <v>-16.47</v>
      </c>
      <c r="U152" s="122">
        <f t="shared" si="19"/>
        <v>38.6507</v>
      </c>
      <c r="V152" s="123">
        <f t="shared" si="20"/>
        <v>-1.31069999999999</v>
      </c>
      <c r="W152" s="123">
        <f t="shared" si="21"/>
        <v>37.361</v>
      </c>
      <c r="X152" s="123">
        <f t="shared" si="22"/>
        <v>-0.0209999999999937</v>
      </c>
      <c r="Y152" s="65">
        <v>4</v>
      </c>
      <c r="Z152" s="66" t="s">
        <v>646</v>
      </c>
      <c r="AA152" s="124"/>
      <c r="AB152" s="125"/>
    </row>
    <row r="153" ht="12.75" customHeight="1" spans="1:28">
      <c r="A153" s="65">
        <v>5</v>
      </c>
      <c r="B153" s="66" t="s">
        <v>642</v>
      </c>
      <c r="C153" s="105">
        <v>25.75</v>
      </c>
      <c r="D153" s="73">
        <v>31.27</v>
      </c>
      <c r="E153" s="72">
        <v>31.32</v>
      </c>
      <c r="F153" s="72">
        <v>31.29</v>
      </c>
      <c r="G153" s="72">
        <v>30.95</v>
      </c>
      <c r="H153" s="72">
        <v>30.79</v>
      </c>
      <c r="I153" s="72">
        <v>31.01</v>
      </c>
      <c r="J153" s="72">
        <v>30.47</v>
      </c>
      <c r="K153" s="72">
        <v>29.24</v>
      </c>
      <c r="L153" s="72">
        <v>29.22</v>
      </c>
      <c r="M153" s="72">
        <v>29.09</v>
      </c>
      <c r="N153" s="72">
        <v>27.87</v>
      </c>
      <c r="O153" s="72">
        <v>24.8</v>
      </c>
      <c r="P153" s="120">
        <f t="shared" si="14"/>
        <v>2.1707</v>
      </c>
      <c r="Q153" s="81">
        <f t="shared" si="15"/>
        <v>-3.07</v>
      </c>
      <c r="R153" s="81">
        <f t="shared" si="16"/>
        <v>-5.49</v>
      </c>
      <c r="S153" s="81">
        <f t="shared" si="17"/>
        <v>-5.49</v>
      </c>
      <c r="T153" s="81">
        <f t="shared" si="18"/>
        <v>-18.37</v>
      </c>
      <c r="U153" s="122">
        <f t="shared" si="19"/>
        <v>28.1193</v>
      </c>
      <c r="V153" s="123">
        <f t="shared" si="20"/>
        <v>-3.3193</v>
      </c>
      <c r="W153" s="123">
        <f t="shared" si="21"/>
        <v>27.189</v>
      </c>
      <c r="X153" s="123">
        <f t="shared" si="22"/>
        <v>-2.389</v>
      </c>
      <c r="Y153" s="65">
        <v>5</v>
      </c>
      <c r="Z153" s="66" t="s">
        <v>642</v>
      </c>
      <c r="AA153" s="124"/>
      <c r="AB153" s="125"/>
    </row>
    <row r="154" ht="31.5" customHeight="1" spans="1:28">
      <c r="A154" s="97" t="s">
        <v>1008</v>
      </c>
      <c r="B154" s="35"/>
      <c r="C154" s="107">
        <v>30.41</v>
      </c>
      <c r="D154" s="83">
        <v>37.39</v>
      </c>
      <c r="E154" s="76">
        <v>37.6</v>
      </c>
      <c r="F154" s="76">
        <v>37.94</v>
      </c>
      <c r="G154" s="76">
        <v>37.8</v>
      </c>
      <c r="H154" s="76">
        <v>37.51</v>
      </c>
      <c r="I154" s="76">
        <v>37.74</v>
      </c>
      <c r="J154" s="76">
        <v>37.38</v>
      </c>
      <c r="K154" s="76">
        <v>36.12</v>
      </c>
      <c r="L154" s="76">
        <v>35.75</v>
      </c>
      <c r="M154" s="76">
        <v>34.98</v>
      </c>
      <c r="N154" s="76">
        <v>34.53</v>
      </c>
      <c r="O154" s="81">
        <v>31.69</v>
      </c>
      <c r="P154" s="120">
        <f t="shared" si="14"/>
        <v>2.6418</v>
      </c>
      <c r="Q154" s="81">
        <f t="shared" si="15"/>
        <v>-2.84</v>
      </c>
      <c r="R154" s="81">
        <f t="shared" si="16"/>
        <v>-4.62</v>
      </c>
      <c r="S154" s="81">
        <f t="shared" si="17"/>
        <v>-4.62</v>
      </c>
      <c r="T154" s="81">
        <f t="shared" si="18"/>
        <v>-21.96</v>
      </c>
      <c r="U154" s="122">
        <f t="shared" si="19"/>
        <v>33.6682</v>
      </c>
      <c r="V154" s="123">
        <f t="shared" si="20"/>
        <v>-1.9782</v>
      </c>
      <c r="W154" s="123">
        <f t="shared" si="21"/>
        <v>32.536</v>
      </c>
      <c r="X154" s="123">
        <f t="shared" si="22"/>
        <v>-0.846</v>
      </c>
      <c r="Y154" s="97" t="s">
        <v>1008</v>
      </c>
      <c r="Z154" s="35"/>
      <c r="AA154" s="124"/>
      <c r="AB154" s="125"/>
    </row>
    <row r="155" ht="41.25" customHeight="1" spans="1:28">
      <c r="A155" s="108" t="s">
        <v>1009</v>
      </c>
      <c r="B155" s="35"/>
      <c r="C155" s="98">
        <v>29.69</v>
      </c>
      <c r="D155" s="76">
        <v>35.99</v>
      </c>
      <c r="E155" s="76">
        <v>36.19</v>
      </c>
      <c r="F155" s="76">
        <v>36.49</v>
      </c>
      <c r="G155" s="76">
        <v>36.37</v>
      </c>
      <c r="H155" s="76">
        <v>36.1</v>
      </c>
      <c r="I155" s="76">
        <v>36.37</v>
      </c>
      <c r="J155" s="76">
        <v>35.82</v>
      </c>
      <c r="K155" s="76">
        <v>34.62</v>
      </c>
      <c r="L155" s="76">
        <v>34.24</v>
      </c>
      <c r="M155" s="76">
        <v>33.49</v>
      </c>
      <c r="N155" s="76">
        <v>33.03</v>
      </c>
      <c r="O155" s="72">
        <v>30.34</v>
      </c>
      <c r="P155" s="121"/>
      <c r="Q155" s="81">
        <f t="shared" si="15"/>
        <v>-2.69</v>
      </c>
      <c r="R155" s="81">
        <f t="shared" si="16"/>
        <v>-4.6</v>
      </c>
      <c r="S155" s="81">
        <f t="shared" si="17"/>
        <v>-4.6</v>
      </c>
      <c r="T155" s="81"/>
      <c r="U155" s="65"/>
      <c r="V155" s="65"/>
      <c r="W155" s="65"/>
      <c r="X155" s="65"/>
      <c r="Y155" s="65"/>
      <c r="Z155" s="65"/>
      <c r="AA155" s="62"/>
      <c r="AB155" s="62"/>
    </row>
    <row r="156" ht="25.5" customHeight="1" spans="1:28">
      <c r="A156" s="84" t="s">
        <v>1003</v>
      </c>
      <c r="B156" s="85"/>
      <c r="C156" s="87"/>
      <c r="D156" s="86">
        <f t="shared" ref="D156:O156" si="23">D154-D142</f>
        <v>-4.33</v>
      </c>
      <c r="E156" s="86">
        <f t="shared" si="23"/>
        <v>-4.19</v>
      </c>
      <c r="F156" s="86">
        <f t="shared" si="23"/>
        <v>-4.55</v>
      </c>
      <c r="G156" s="86">
        <f t="shared" si="23"/>
        <v>-5.09</v>
      </c>
      <c r="H156" s="86">
        <f t="shared" si="23"/>
        <v>-4.7</v>
      </c>
      <c r="I156" s="86">
        <f t="shared" si="23"/>
        <v>-4.98999999999999</v>
      </c>
      <c r="J156" s="86">
        <f t="shared" si="23"/>
        <v>-5.52</v>
      </c>
      <c r="K156" s="86">
        <f t="shared" si="23"/>
        <v>-5.6</v>
      </c>
      <c r="L156" s="86">
        <f t="shared" si="23"/>
        <v>-4.71</v>
      </c>
      <c r="M156" s="86">
        <f t="shared" si="23"/>
        <v>-4.59</v>
      </c>
      <c r="N156" s="86">
        <f t="shared" si="23"/>
        <v>-4.02</v>
      </c>
      <c r="O156" s="86">
        <f t="shared" si="23"/>
        <v>-4.62</v>
      </c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</row>
    <row r="157" ht="12.75" customHeight="1" spans="1:28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</row>
    <row r="158" ht="12.75" customHeight="1" spans="1:28">
      <c r="A158" s="61" t="s">
        <v>1024</v>
      </c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</row>
    <row r="159" ht="12.75" customHeight="1" spans="1:28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</row>
    <row r="160" ht="12.75" customHeight="1" spans="1:28">
      <c r="A160" s="63" t="s">
        <v>628</v>
      </c>
      <c r="B160" s="64" t="s">
        <v>212</v>
      </c>
      <c r="C160" s="104" t="s">
        <v>1025</v>
      </c>
      <c r="D160" s="63" t="s">
        <v>913</v>
      </c>
      <c r="E160" s="63" t="s">
        <v>914</v>
      </c>
      <c r="F160" s="63" t="s">
        <v>915</v>
      </c>
      <c r="G160" s="63" t="s">
        <v>916</v>
      </c>
      <c r="H160" s="63" t="s">
        <v>917</v>
      </c>
      <c r="I160" s="63" t="s">
        <v>1026</v>
      </c>
      <c r="J160" s="63" t="s">
        <v>919</v>
      </c>
      <c r="K160" s="63" t="s">
        <v>920</v>
      </c>
      <c r="L160" s="63" t="s">
        <v>921</v>
      </c>
      <c r="M160" s="63" t="s">
        <v>922</v>
      </c>
      <c r="N160" s="63" t="s">
        <v>923</v>
      </c>
      <c r="O160" s="63" t="s">
        <v>1027</v>
      </c>
      <c r="P160" s="87" t="s">
        <v>957</v>
      </c>
      <c r="Q160" s="92" t="s">
        <v>1001</v>
      </c>
      <c r="R160" s="92" t="s">
        <v>1002</v>
      </c>
      <c r="S160" s="87" t="s">
        <v>1028</v>
      </c>
      <c r="T160" s="62" t="s">
        <v>1014</v>
      </c>
      <c r="U160" s="62"/>
      <c r="V160" s="62"/>
      <c r="W160" s="62"/>
      <c r="X160" s="62"/>
      <c r="Y160" s="62"/>
      <c r="Z160" s="62"/>
      <c r="AA160" s="62"/>
      <c r="AB160" s="62"/>
    </row>
    <row r="161" ht="12.75" customHeight="1" spans="1:28">
      <c r="A161" s="65">
        <v>1</v>
      </c>
      <c r="B161" s="66" t="s">
        <v>640</v>
      </c>
      <c r="C161" s="105">
        <v>25.25</v>
      </c>
      <c r="D161" s="73">
        <v>32.53</v>
      </c>
      <c r="E161" s="72">
        <v>33.84</v>
      </c>
      <c r="F161" s="72">
        <v>35.27</v>
      </c>
      <c r="G161" s="72">
        <v>35.77</v>
      </c>
      <c r="H161" s="72">
        <v>33.95</v>
      </c>
      <c r="I161" s="72">
        <v>33.38</v>
      </c>
      <c r="J161" s="72">
        <v>32.94</v>
      </c>
      <c r="K161" s="72">
        <v>33.28</v>
      </c>
      <c r="L161" s="72">
        <v>32.45</v>
      </c>
      <c r="M161" s="72">
        <v>32.03</v>
      </c>
      <c r="N161" s="72">
        <v>31.2</v>
      </c>
      <c r="O161" s="72">
        <v>32.09</v>
      </c>
      <c r="P161" s="86">
        <f t="shared" ref="P161:P166" si="24">O161-C161</f>
        <v>6.84</v>
      </c>
      <c r="Q161" s="93">
        <f t="shared" ref="Q161:Q167" si="25">O161-N161</f>
        <v>0.890000000000004</v>
      </c>
      <c r="R161" s="93">
        <f t="shared" ref="R161:R167" si="26">O161-O149</f>
        <v>-1.16</v>
      </c>
      <c r="S161" s="93">
        <f t="shared" ref="S161:S167" si="27">O161-O149</f>
        <v>-1.16</v>
      </c>
      <c r="T161" s="93">
        <f t="shared" ref="T161:T166" si="28">O161-I99</f>
        <v>-28.98</v>
      </c>
      <c r="U161" s="62"/>
      <c r="V161" s="62"/>
      <c r="W161" s="62"/>
      <c r="X161" s="62"/>
      <c r="Y161" s="62"/>
      <c r="Z161" s="62"/>
      <c r="AA161" s="62"/>
      <c r="AB161" s="62"/>
    </row>
    <row r="162" ht="12.75" customHeight="1" spans="1:28">
      <c r="A162" s="65">
        <v>2</v>
      </c>
      <c r="B162" s="66" t="s">
        <v>648</v>
      </c>
      <c r="C162" s="106">
        <v>21.5</v>
      </c>
      <c r="D162" s="73">
        <v>25.36</v>
      </c>
      <c r="E162" s="72">
        <v>26.27</v>
      </c>
      <c r="F162" s="72">
        <v>27.92</v>
      </c>
      <c r="G162" s="72">
        <v>29.02</v>
      </c>
      <c r="H162" s="72">
        <v>28.81</v>
      </c>
      <c r="I162" s="72">
        <v>28.09</v>
      </c>
      <c r="J162" s="72">
        <v>27.17</v>
      </c>
      <c r="K162" s="72">
        <v>26.4</v>
      </c>
      <c r="L162" s="72">
        <v>25.25</v>
      </c>
      <c r="M162" s="72">
        <v>24.35</v>
      </c>
      <c r="N162" s="72">
        <v>23.86</v>
      </c>
      <c r="O162" s="72">
        <v>24.24</v>
      </c>
      <c r="P162" s="86">
        <f t="shared" si="24"/>
        <v>2.74</v>
      </c>
      <c r="Q162" s="93">
        <f t="shared" si="25"/>
        <v>0.379999999999999</v>
      </c>
      <c r="R162" s="93">
        <f t="shared" si="26"/>
        <v>-2.45</v>
      </c>
      <c r="S162" s="93">
        <f t="shared" si="27"/>
        <v>-2.45</v>
      </c>
      <c r="T162" s="93">
        <f t="shared" si="28"/>
        <v>-24.8</v>
      </c>
      <c r="U162" s="62"/>
      <c r="V162" s="62"/>
      <c r="W162" s="62"/>
      <c r="X162" s="62"/>
      <c r="Y162" s="62"/>
      <c r="Z162" s="62"/>
      <c r="AA162" s="62"/>
      <c r="AB162" s="62"/>
    </row>
    <row r="163" ht="12.75" customHeight="1" spans="1:28">
      <c r="A163" s="65">
        <v>3</v>
      </c>
      <c r="B163" s="66" t="s">
        <v>644</v>
      </c>
      <c r="C163" s="105">
        <v>28.49</v>
      </c>
      <c r="D163" s="73">
        <v>37.87</v>
      </c>
      <c r="E163" s="72">
        <v>38.72</v>
      </c>
      <c r="F163" s="72">
        <v>40.47</v>
      </c>
      <c r="G163" s="72">
        <v>41.11</v>
      </c>
      <c r="H163" s="72">
        <v>39.53</v>
      </c>
      <c r="I163" s="72">
        <v>39.89</v>
      </c>
      <c r="J163" s="72">
        <v>40.34</v>
      </c>
      <c r="K163" s="72">
        <v>39.31</v>
      </c>
      <c r="L163" s="72">
        <v>37.63</v>
      </c>
      <c r="M163" s="72">
        <v>37.05</v>
      </c>
      <c r="N163" s="72">
        <v>35.96</v>
      </c>
      <c r="O163" s="72">
        <v>36.22</v>
      </c>
      <c r="P163" s="86">
        <f t="shared" si="24"/>
        <v>7.73</v>
      </c>
      <c r="Q163" s="93">
        <f t="shared" si="25"/>
        <v>0.259999999999998</v>
      </c>
      <c r="R163" s="93">
        <f t="shared" si="26"/>
        <v>-3.27</v>
      </c>
      <c r="S163" s="93">
        <f t="shared" si="27"/>
        <v>-3.27</v>
      </c>
      <c r="T163" s="93">
        <f t="shared" si="28"/>
        <v>-31.02</v>
      </c>
      <c r="U163" s="62"/>
      <c r="V163" s="62"/>
      <c r="W163" s="62"/>
      <c r="X163" s="62"/>
      <c r="Y163" s="62"/>
      <c r="Z163" s="62"/>
      <c r="AA163" s="62"/>
      <c r="AB163" s="62"/>
    </row>
    <row r="164" ht="12.75" customHeight="1" spans="1:28">
      <c r="A164" s="65">
        <v>4</v>
      </c>
      <c r="B164" s="66" t="s">
        <v>646</v>
      </c>
      <c r="C164" s="105">
        <v>26.34</v>
      </c>
      <c r="D164" s="73">
        <v>37</v>
      </c>
      <c r="E164" s="72">
        <v>38.03</v>
      </c>
      <c r="F164" s="72">
        <v>38.91</v>
      </c>
      <c r="G164" s="72">
        <v>39.36</v>
      </c>
      <c r="H164" s="72">
        <v>38.9</v>
      </c>
      <c r="I164" s="72">
        <v>38.83</v>
      </c>
      <c r="J164" s="72">
        <v>38.82</v>
      </c>
      <c r="K164" s="72">
        <v>38.48</v>
      </c>
      <c r="L164" s="72">
        <v>37.39</v>
      </c>
      <c r="M164" s="72">
        <v>37.15</v>
      </c>
      <c r="N164" s="86">
        <v>36.69</v>
      </c>
      <c r="O164" s="72">
        <v>36.85</v>
      </c>
      <c r="P164" s="86">
        <f t="shared" si="24"/>
        <v>10.51</v>
      </c>
      <c r="Q164" s="93">
        <f t="shared" si="25"/>
        <v>0.160000000000004</v>
      </c>
      <c r="R164" s="93">
        <f t="shared" si="26"/>
        <v>-0.490000000000002</v>
      </c>
      <c r="S164" s="93">
        <f t="shared" si="27"/>
        <v>-0.490000000000002</v>
      </c>
      <c r="T164" s="93">
        <f t="shared" si="28"/>
        <v>-16.96</v>
      </c>
      <c r="U164" s="62"/>
      <c r="V164" s="62"/>
      <c r="W164" s="62"/>
      <c r="X164" s="62"/>
      <c r="Y164" s="62"/>
      <c r="Z164" s="62"/>
      <c r="AA164" s="62"/>
      <c r="AB164" s="62"/>
    </row>
    <row r="165" ht="12.75" customHeight="1" spans="1:28">
      <c r="A165" s="65">
        <v>5</v>
      </c>
      <c r="B165" s="66" t="s">
        <v>642</v>
      </c>
      <c r="C165" s="106">
        <v>20.8</v>
      </c>
      <c r="D165" s="73">
        <v>24.05</v>
      </c>
      <c r="E165" s="72">
        <v>24.95</v>
      </c>
      <c r="F165" s="72">
        <v>26.94</v>
      </c>
      <c r="G165" s="72">
        <v>27.82</v>
      </c>
      <c r="H165" s="72">
        <v>27.52</v>
      </c>
      <c r="I165" s="72">
        <v>26.96</v>
      </c>
      <c r="J165" s="72">
        <v>27.13</v>
      </c>
      <c r="K165" s="72">
        <v>26.92</v>
      </c>
      <c r="L165" s="72">
        <v>26.01</v>
      </c>
      <c r="M165" s="72">
        <v>25.7</v>
      </c>
      <c r="N165" s="72">
        <v>25.16</v>
      </c>
      <c r="O165" s="72">
        <v>22.72</v>
      </c>
      <c r="P165" s="86">
        <f t="shared" si="24"/>
        <v>1.92</v>
      </c>
      <c r="Q165" s="93">
        <f t="shared" si="25"/>
        <v>-2.44</v>
      </c>
      <c r="R165" s="93">
        <f t="shared" si="26"/>
        <v>-2.08</v>
      </c>
      <c r="S165" s="93">
        <f t="shared" si="27"/>
        <v>-2.08</v>
      </c>
      <c r="T165" s="93">
        <f t="shared" si="28"/>
        <v>-20.45</v>
      </c>
      <c r="U165" s="62"/>
      <c r="V165" s="62"/>
      <c r="W165" s="62"/>
      <c r="X165" s="62"/>
      <c r="Y165" s="62"/>
      <c r="Z165" s="62"/>
      <c r="AA165" s="62"/>
      <c r="AB165" s="62"/>
    </row>
    <row r="166" ht="31.5" customHeight="1" spans="1:28">
      <c r="A166" s="97" t="s">
        <v>1008</v>
      </c>
      <c r="B166" s="35"/>
      <c r="C166" s="107">
        <v>24.13</v>
      </c>
      <c r="D166" s="83">
        <v>30.85</v>
      </c>
      <c r="E166" s="76">
        <v>31.87</v>
      </c>
      <c r="F166" s="76">
        <v>33.37</v>
      </c>
      <c r="G166" s="76">
        <v>34.05</v>
      </c>
      <c r="H166" s="76">
        <v>33.24</v>
      </c>
      <c r="I166" s="76">
        <v>32.85</v>
      </c>
      <c r="J166" s="76">
        <v>32.74</v>
      </c>
      <c r="K166" s="76">
        <v>32.44</v>
      </c>
      <c r="L166" s="76">
        <v>31.38</v>
      </c>
      <c r="M166" s="76">
        <v>30.95</v>
      </c>
      <c r="N166" s="76">
        <v>30.31</v>
      </c>
      <c r="O166" s="81">
        <v>29.93</v>
      </c>
      <c r="P166" s="86">
        <f t="shared" si="24"/>
        <v>5.8</v>
      </c>
      <c r="Q166" s="93">
        <f t="shared" si="25"/>
        <v>-0.379999999999999</v>
      </c>
      <c r="R166" s="93">
        <f t="shared" si="26"/>
        <v>-1.76</v>
      </c>
      <c r="S166" s="93">
        <f t="shared" si="27"/>
        <v>-1.76</v>
      </c>
      <c r="T166" s="93">
        <f t="shared" si="28"/>
        <v>-23.72</v>
      </c>
      <c r="U166" s="62"/>
      <c r="V166" s="62"/>
      <c r="W166" s="62"/>
      <c r="X166" s="62"/>
      <c r="Y166" s="62"/>
      <c r="Z166" s="62"/>
      <c r="AA166" s="62"/>
      <c r="AB166" s="62"/>
    </row>
    <row r="167" ht="41.25" customHeight="1" spans="1:28">
      <c r="A167" s="108" t="s">
        <v>1009</v>
      </c>
      <c r="B167" s="35"/>
      <c r="C167" s="98" t="s">
        <v>1029</v>
      </c>
      <c r="D167" s="76">
        <v>29.52</v>
      </c>
      <c r="E167" s="76">
        <v>30.46</v>
      </c>
      <c r="F167" s="76">
        <v>31.91</v>
      </c>
      <c r="G167" s="76">
        <v>32.6</v>
      </c>
      <c r="H167" s="76">
        <v>31.86</v>
      </c>
      <c r="I167" s="76">
        <v>31.4</v>
      </c>
      <c r="J167" s="76">
        <v>31.27</v>
      </c>
      <c r="K167" s="76">
        <v>30.98</v>
      </c>
      <c r="L167" s="76">
        <v>30.02</v>
      </c>
      <c r="M167" s="76">
        <v>29.66</v>
      </c>
      <c r="N167" s="76">
        <v>29.07</v>
      </c>
      <c r="O167" s="72">
        <v>28.78</v>
      </c>
      <c r="P167" s="62"/>
      <c r="Q167" s="93">
        <f t="shared" si="25"/>
        <v>-0.289999999999999</v>
      </c>
      <c r="R167" s="93">
        <f t="shared" si="26"/>
        <v>-1.56</v>
      </c>
      <c r="S167" s="93">
        <f t="shared" si="27"/>
        <v>-1.56</v>
      </c>
      <c r="T167" s="93"/>
      <c r="U167" s="62"/>
      <c r="V167" s="62"/>
      <c r="W167" s="62"/>
      <c r="X167" s="62"/>
      <c r="Y167" s="62"/>
      <c r="Z167" s="62"/>
      <c r="AA167" s="62"/>
      <c r="AB167" s="62"/>
    </row>
    <row r="168" ht="25.5" customHeight="1" spans="1:28">
      <c r="A168" s="84" t="s">
        <v>1003</v>
      </c>
      <c r="B168" s="85"/>
      <c r="C168" s="87"/>
      <c r="D168" s="86">
        <f t="shared" ref="D168:O168" si="29">D166-D154</f>
        <v>-6.54</v>
      </c>
      <c r="E168" s="86">
        <f t="shared" si="29"/>
        <v>-5.73</v>
      </c>
      <c r="F168" s="86">
        <f t="shared" si="29"/>
        <v>-4.57</v>
      </c>
      <c r="G168" s="86">
        <f t="shared" si="29"/>
        <v>-3.75</v>
      </c>
      <c r="H168" s="86">
        <f t="shared" si="29"/>
        <v>-4.27</v>
      </c>
      <c r="I168" s="86">
        <f t="shared" si="29"/>
        <v>-4.89</v>
      </c>
      <c r="J168" s="86">
        <f t="shared" si="29"/>
        <v>-4.64</v>
      </c>
      <c r="K168" s="86">
        <f t="shared" si="29"/>
        <v>-3.68</v>
      </c>
      <c r="L168" s="86">
        <f t="shared" si="29"/>
        <v>-4.37</v>
      </c>
      <c r="M168" s="86">
        <f t="shared" si="29"/>
        <v>-4.03</v>
      </c>
      <c r="N168" s="86">
        <f t="shared" si="29"/>
        <v>-4.22</v>
      </c>
      <c r="O168" s="86">
        <f t="shared" si="29"/>
        <v>-1.76</v>
      </c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</row>
    <row r="169" ht="12.75" customHeight="1" spans="1:28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</row>
    <row r="170" s="115" customFormat="1" ht="12.75" customHeight="1" spans="1:28">
      <c r="A170" s="104" t="s">
        <v>628</v>
      </c>
      <c r="B170" s="94" t="s">
        <v>212</v>
      </c>
      <c r="C170" s="104" t="s">
        <v>1030</v>
      </c>
      <c r="D170" s="104" t="s">
        <v>771</v>
      </c>
      <c r="E170" s="104" t="s">
        <v>772</v>
      </c>
      <c r="F170" s="104" t="s">
        <v>773</v>
      </c>
      <c r="G170" s="104" t="s">
        <v>774</v>
      </c>
      <c r="H170" s="104" t="s">
        <v>775</v>
      </c>
      <c r="I170" s="104" t="s">
        <v>776</v>
      </c>
      <c r="J170" s="104" t="s">
        <v>777</v>
      </c>
      <c r="K170" s="104" t="s">
        <v>778</v>
      </c>
      <c r="L170" s="104" t="s">
        <v>779</v>
      </c>
      <c r="M170" s="104" t="s">
        <v>405</v>
      </c>
      <c r="N170" s="104" t="s">
        <v>406</v>
      </c>
      <c r="O170" s="104" t="s">
        <v>407</v>
      </c>
      <c r="P170" s="87" t="s">
        <v>957</v>
      </c>
      <c r="Q170" s="92" t="s">
        <v>1001</v>
      </c>
      <c r="R170" s="92" t="s">
        <v>1002</v>
      </c>
      <c r="S170" s="87" t="s">
        <v>1031</v>
      </c>
      <c r="T170" s="87" t="s">
        <v>1014</v>
      </c>
      <c r="U170" s="87" t="s">
        <v>1032</v>
      </c>
      <c r="V170" s="87"/>
      <c r="W170" s="87"/>
      <c r="X170" s="87"/>
      <c r="Y170" s="87"/>
      <c r="Z170" s="87"/>
      <c r="AA170" s="87"/>
      <c r="AB170" s="87"/>
    </row>
    <row r="171" ht="12.75" customHeight="1" spans="1:28">
      <c r="A171" s="65">
        <v>1</v>
      </c>
      <c r="B171" s="66" t="s">
        <v>640</v>
      </c>
      <c r="C171" s="105">
        <v>25.25</v>
      </c>
      <c r="D171" s="73">
        <v>34.48</v>
      </c>
      <c r="E171" s="72">
        <v>38.02</v>
      </c>
      <c r="F171" s="72">
        <v>34.91</v>
      </c>
      <c r="G171" s="72">
        <v>32.64</v>
      </c>
      <c r="H171" s="72">
        <v>33.98</v>
      </c>
      <c r="I171" s="72">
        <v>31.35</v>
      </c>
      <c r="J171" s="72">
        <v>31.01</v>
      </c>
      <c r="K171" s="72">
        <v>32.44</v>
      </c>
      <c r="L171" s="72">
        <v>30.21</v>
      </c>
      <c r="M171" s="72">
        <v>28.03</v>
      </c>
      <c r="N171" s="72">
        <v>27.52</v>
      </c>
      <c r="O171" s="72">
        <v>23.43</v>
      </c>
      <c r="P171" s="86">
        <f t="shared" ref="P171:P176" si="30">O171-C171</f>
        <v>-1.82</v>
      </c>
      <c r="Q171" s="93">
        <f t="shared" ref="Q171:Q177" si="31">O171-N171</f>
        <v>-4.09</v>
      </c>
      <c r="R171" s="93">
        <f t="shared" ref="R171:R177" si="32">O171-O161</f>
        <v>-8.66</v>
      </c>
      <c r="S171" s="114">
        <f t="shared" ref="S171:S177" si="33">O171-O161</f>
        <v>-8.66</v>
      </c>
      <c r="T171" s="93">
        <f t="shared" ref="T171:T177" si="34">O171-I99</f>
        <v>-37.64</v>
      </c>
      <c r="U171" s="62">
        <v>26.32</v>
      </c>
      <c r="V171" s="86">
        <f t="shared" ref="V171:V177" si="35">U171-O171</f>
        <v>2.89</v>
      </c>
      <c r="W171" s="86">
        <f t="shared" ref="W171:W177" si="36">S171+V171</f>
        <v>-5.77</v>
      </c>
      <c r="X171" s="62"/>
      <c r="Y171" s="62"/>
      <c r="Z171" s="62"/>
      <c r="AA171" s="62"/>
      <c r="AB171" s="62"/>
    </row>
    <row r="172" ht="12.75" customHeight="1" spans="1:28">
      <c r="A172" s="65">
        <v>2</v>
      </c>
      <c r="B172" s="66" t="s">
        <v>648</v>
      </c>
      <c r="C172" s="106">
        <v>21.5</v>
      </c>
      <c r="D172" s="73">
        <v>27.58</v>
      </c>
      <c r="E172" s="72">
        <v>30.6</v>
      </c>
      <c r="F172" s="72">
        <v>27.73</v>
      </c>
      <c r="G172" s="72">
        <v>22.87</v>
      </c>
      <c r="H172" s="72">
        <v>22.99</v>
      </c>
      <c r="I172" s="72">
        <v>22.52</v>
      </c>
      <c r="J172" s="72">
        <v>24.12</v>
      </c>
      <c r="K172" s="72">
        <v>25.9</v>
      </c>
      <c r="L172" s="72">
        <v>23.69</v>
      </c>
      <c r="M172" s="72">
        <v>22.41</v>
      </c>
      <c r="N172" s="72">
        <v>21.62</v>
      </c>
      <c r="O172" s="72">
        <v>18.85</v>
      </c>
      <c r="P172" s="86">
        <f t="shared" si="30"/>
        <v>-2.65</v>
      </c>
      <c r="Q172" s="93">
        <f t="shared" si="31"/>
        <v>-2.77</v>
      </c>
      <c r="R172" s="93">
        <f t="shared" si="32"/>
        <v>-5.39</v>
      </c>
      <c r="S172" s="114">
        <f t="shared" si="33"/>
        <v>-5.39</v>
      </c>
      <c r="T172" s="93">
        <f t="shared" si="34"/>
        <v>-30.19</v>
      </c>
      <c r="U172" s="62">
        <v>21.49</v>
      </c>
      <c r="V172" s="86">
        <f t="shared" si="35"/>
        <v>2.64</v>
      </c>
      <c r="W172" s="86">
        <f t="shared" si="36"/>
        <v>-2.75</v>
      </c>
      <c r="X172" s="62"/>
      <c r="Y172" s="62"/>
      <c r="Z172" s="62"/>
      <c r="AA172" s="62"/>
      <c r="AB172" s="62"/>
    </row>
    <row r="173" ht="12.75" customHeight="1" spans="1:28">
      <c r="A173" s="65">
        <v>3</v>
      </c>
      <c r="B173" s="66" t="s">
        <v>644</v>
      </c>
      <c r="C173" s="105">
        <v>28.49</v>
      </c>
      <c r="D173" s="73">
        <v>37.29</v>
      </c>
      <c r="E173" s="72">
        <v>40.41</v>
      </c>
      <c r="F173" s="72">
        <v>39.74</v>
      </c>
      <c r="G173" s="72">
        <v>37.04</v>
      </c>
      <c r="H173" s="72">
        <v>39.07</v>
      </c>
      <c r="I173" s="72">
        <v>35.23</v>
      </c>
      <c r="J173" s="72">
        <v>35.72</v>
      </c>
      <c r="K173" s="72">
        <v>36.8</v>
      </c>
      <c r="L173" s="72">
        <v>35.07</v>
      </c>
      <c r="M173" s="72">
        <v>33.41</v>
      </c>
      <c r="N173" s="72">
        <v>32.52</v>
      </c>
      <c r="O173" s="72">
        <v>28.33</v>
      </c>
      <c r="P173" s="86">
        <f t="shared" si="30"/>
        <v>-0.16</v>
      </c>
      <c r="Q173" s="93">
        <f t="shared" si="31"/>
        <v>-4.19</v>
      </c>
      <c r="R173" s="93">
        <f t="shared" si="32"/>
        <v>-7.89</v>
      </c>
      <c r="S173" s="114">
        <f t="shared" si="33"/>
        <v>-7.89</v>
      </c>
      <c r="T173" s="93">
        <f t="shared" si="34"/>
        <v>-38.91</v>
      </c>
      <c r="U173" s="62">
        <v>31.77</v>
      </c>
      <c r="V173" s="86">
        <f t="shared" si="35"/>
        <v>3.44</v>
      </c>
      <c r="W173" s="86">
        <f t="shared" si="36"/>
        <v>-4.45</v>
      </c>
      <c r="X173" s="62"/>
      <c r="Y173" s="62"/>
      <c r="Z173" s="62"/>
      <c r="AA173" s="62"/>
      <c r="AB173" s="62"/>
    </row>
    <row r="174" ht="12.75" customHeight="1" spans="1:28">
      <c r="A174" s="65">
        <v>4</v>
      </c>
      <c r="B174" s="66" t="s">
        <v>646</v>
      </c>
      <c r="C174" s="105">
        <v>26.34</v>
      </c>
      <c r="D174" s="73">
        <v>37.95</v>
      </c>
      <c r="E174" s="72">
        <v>41.19</v>
      </c>
      <c r="F174" s="72">
        <v>38.79</v>
      </c>
      <c r="G174" s="72">
        <v>37.37</v>
      </c>
      <c r="H174" s="72">
        <v>37.43</v>
      </c>
      <c r="I174" s="72">
        <v>36.47</v>
      </c>
      <c r="J174" s="72">
        <v>36.67</v>
      </c>
      <c r="K174" s="72">
        <v>37.71</v>
      </c>
      <c r="L174" s="72">
        <v>35.17</v>
      </c>
      <c r="M174" s="72">
        <v>33</v>
      </c>
      <c r="N174" s="86">
        <v>32.1</v>
      </c>
      <c r="O174" s="72">
        <v>29.69</v>
      </c>
      <c r="P174" s="86">
        <f t="shared" si="30"/>
        <v>3.35</v>
      </c>
      <c r="Q174" s="93">
        <f t="shared" si="31"/>
        <v>-2.41</v>
      </c>
      <c r="R174" s="93">
        <f t="shared" si="32"/>
        <v>-7.16</v>
      </c>
      <c r="S174" s="114">
        <f t="shared" si="33"/>
        <v>-7.16</v>
      </c>
      <c r="T174" s="93">
        <f t="shared" si="34"/>
        <v>-24.12</v>
      </c>
      <c r="U174" s="62">
        <v>32.69</v>
      </c>
      <c r="V174" s="86">
        <f t="shared" si="35"/>
        <v>3</v>
      </c>
      <c r="W174" s="86">
        <f t="shared" si="36"/>
        <v>-4.16</v>
      </c>
      <c r="X174" s="62"/>
      <c r="Y174" s="62"/>
      <c r="Z174" s="62"/>
      <c r="AA174" s="62"/>
      <c r="AB174" s="62"/>
    </row>
    <row r="175" ht="12.75" customHeight="1" spans="1:28">
      <c r="A175" s="65">
        <v>5</v>
      </c>
      <c r="B175" s="66" t="s">
        <v>642</v>
      </c>
      <c r="C175" s="106">
        <v>20.8</v>
      </c>
      <c r="D175" s="73">
        <v>23.63</v>
      </c>
      <c r="E175" s="72">
        <v>26.18</v>
      </c>
      <c r="F175" s="72">
        <v>22.12</v>
      </c>
      <c r="G175" s="72">
        <v>21.17</v>
      </c>
      <c r="H175" s="72">
        <v>21.73</v>
      </c>
      <c r="I175" s="72">
        <v>21.79</v>
      </c>
      <c r="J175" s="72">
        <v>22.84</v>
      </c>
      <c r="K175" s="72">
        <v>24.62</v>
      </c>
      <c r="L175" s="72">
        <v>22.79</v>
      </c>
      <c r="M175" s="72">
        <v>22.33</v>
      </c>
      <c r="N175" s="72">
        <v>21</v>
      </c>
      <c r="O175" s="72">
        <v>19.53</v>
      </c>
      <c r="P175" s="86">
        <f t="shared" si="30"/>
        <v>-1.27</v>
      </c>
      <c r="Q175" s="93">
        <f t="shared" si="31"/>
        <v>-1.47</v>
      </c>
      <c r="R175" s="93">
        <f t="shared" si="32"/>
        <v>-3.19</v>
      </c>
      <c r="S175" s="114">
        <f t="shared" si="33"/>
        <v>-3.19</v>
      </c>
      <c r="T175" s="93">
        <f t="shared" si="34"/>
        <v>-23.64</v>
      </c>
      <c r="U175" s="62">
        <v>23.35</v>
      </c>
      <c r="V175" s="86">
        <f t="shared" si="35"/>
        <v>3.82</v>
      </c>
      <c r="W175" s="86">
        <f t="shared" si="36"/>
        <v>0.630000000000003</v>
      </c>
      <c r="X175" s="62"/>
      <c r="Y175" s="62"/>
      <c r="Z175" s="62"/>
      <c r="AA175" s="62"/>
      <c r="AB175" s="62"/>
    </row>
    <row r="176" ht="31.5" customHeight="1" spans="1:28">
      <c r="A176" s="97" t="s">
        <v>1008</v>
      </c>
      <c r="B176" s="35"/>
      <c r="C176" s="107">
        <v>24.13</v>
      </c>
      <c r="D176" s="83">
        <v>31.57</v>
      </c>
      <c r="E176" s="76">
        <v>34.67</v>
      </c>
      <c r="F176" s="76">
        <v>31.76</v>
      </c>
      <c r="G176" s="76">
        <v>29.7</v>
      </c>
      <c r="H176" s="76">
        <v>30.41</v>
      </c>
      <c r="I176" s="76">
        <v>29.13</v>
      </c>
      <c r="J176" s="76">
        <v>29.67</v>
      </c>
      <c r="K176" s="76">
        <v>31.12</v>
      </c>
      <c r="L176" s="76">
        <v>28.98</v>
      </c>
      <c r="M176" s="76">
        <v>27.47</v>
      </c>
      <c r="N176" s="76">
        <v>26.54</v>
      </c>
      <c r="O176" s="81">
        <v>23.78</v>
      </c>
      <c r="P176" s="86">
        <f t="shared" si="30"/>
        <v>-0.349999999999998</v>
      </c>
      <c r="Q176" s="93">
        <f t="shared" si="31"/>
        <v>-2.76</v>
      </c>
      <c r="R176" s="93">
        <f t="shared" si="32"/>
        <v>-6.15</v>
      </c>
      <c r="S176" s="114">
        <f t="shared" si="33"/>
        <v>-6.15</v>
      </c>
      <c r="T176" s="93">
        <f t="shared" si="34"/>
        <v>-29.87</v>
      </c>
      <c r="U176" s="62">
        <v>26.98</v>
      </c>
      <c r="V176" s="86">
        <f t="shared" si="35"/>
        <v>3.2</v>
      </c>
      <c r="W176" s="86">
        <f t="shared" si="36"/>
        <v>-2.95</v>
      </c>
      <c r="X176" s="62"/>
      <c r="Y176" s="62"/>
      <c r="Z176" s="62"/>
      <c r="AA176" s="62"/>
      <c r="AB176" s="62"/>
    </row>
    <row r="177" ht="41.25" customHeight="1" spans="1:28">
      <c r="A177" s="108" t="s">
        <v>1009</v>
      </c>
      <c r="B177" s="35"/>
      <c r="C177" s="98" t="s">
        <v>1029</v>
      </c>
      <c r="D177" s="76">
        <v>30.15</v>
      </c>
      <c r="E177" s="76">
        <v>33.19</v>
      </c>
      <c r="F177" s="76">
        <v>30.44</v>
      </c>
      <c r="G177" s="76">
        <v>28.46</v>
      </c>
      <c r="H177" s="76">
        <v>29.2</v>
      </c>
      <c r="I177" s="76">
        <v>27.93</v>
      </c>
      <c r="J177" s="76">
        <v>28.51</v>
      </c>
      <c r="K177" s="76">
        <v>29.86</v>
      </c>
      <c r="L177" s="76">
        <v>27.78</v>
      </c>
      <c r="M177" s="76">
        <v>26.3</v>
      </c>
      <c r="N177" s="76">
        <v>25.46</v>
      </c>
      <c r="O177" s="72">
        <v>22.97</v>
      </c>
      <c r="P177" s="86"/>
      <c r="Q177" s="93">
        <f t="shared" si="31"/>
        <v>-2.49</v>
      </c>
      <c r="R177" s="93">
        <f t="shared" si="32"/>
        <v>-5.81</v>
      </c>
      <c r="S177" s="114">
        <f t="shared" si="33"/>
        <v>-5.81</v>
      </c>
      <c r="T177" s="93">
        <f t="shared" si="34"/>
        <v>22.97</v>
      </c>
      <c r="U177" s="62">
        <v>26</v>
      </c>
      <c r="V177" s="86">
        <f t="shared" si="35"/>
        <v>3.03</v>
      </c>
      <c r="W177" s="86">
        <f t="shared" si="36"/>
        <v>-2.78</v>
      </c>
      <c r="X177" s="62"/>
      <c r="Y177" s="62"/>
      <c r="Z177" s="62"/>
      <c r="AA177" s="62"/>
      <c r="AB177" s="62"/>
    </row>
    <row r="178" ht="25.5" customHeight="1" spans="1:28">
      <c r="A178" s="84" t="s">
        <v>1003</v>
      </c>
      <c r="B178" s="85"/>
      <c r="C178" s="87"/>
      <c r="D178" s="86">
        <f>D176-D166</f>
        <v>0.719999999999999</v>
      </c>
      <c r="E178" s="86">
        <f t="shared" ref="E178:O178" si="37">E176-E164</f>
        <v>-3.36</v>
      </c>
      <c r="F178" s="86">
        <f t="shared" si="37"/>
        <v>-7.15</v>
      </c>
      <c r="G178" s="86">
        <f t="shared" si="37"/>
        <v>-9.66</v>
      </c>
      <c r="H178" s="86">
        <f t="shared" si="37"/>
        <v>-8.49</v>
      </c>
      <c r="I178" s="86">
        <f t="shared" si="37"/>
        <v>-9.7</v>
      </c>
      <c r="J178" s="86">
        <f t="shared" si="37"/>
        <v>-9.15</v>
      </c>
      <c r="K178" s="86">
        <f t="shared" si="37"/>
        <v>-7.36</v>
      </c>
      <c r="L178" s="86">
        <f t="shared" si="37"/>
        <v>-8.41</v>
      </c>
      <c r="M178" s="86">
        <f t="shared" si="37"/>
        <v>-9.68</v>
      </c>
      <c r="N178" s="86">
        <f t="shared" si="37"/>
        <v>-10.15</v>
      </c>
      <c r="O178" s="86">
        <f t="shared" si="37"/>
        <v>-13.07</v>
      </c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</row>
    <row r="179" ht="12.75" customHeight="1" spans="1:28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</row>
    <row r="180" ht="63.75" spans="1:28">
      <c r="A180" s="104" t="s">
        <v>628</v>
      </c>
      <c r="B180" s="94" t="s">
        <v>212</v>
      </c>
      <c r="C180" s="104" t="s">
        <v>1033</v>
      </c>
      <c r="D180" s="104" t="s">
        <v>781</v>
      </c>
      <c r="E180" s="104" t="s">
        <v>782</v>
      </c>
      <c r="F180" s="104" t="s">
        <v>783</v>
      </c>
      <c r="G180" s="104" t="s">
        <v>784</v>
      </c>
      <c r="H180" s="104" t="s">
        <v>785</v>
      </c>
      <c r="I180" s="104" t="s">
        <v>786</v>
      </c>
      <c r="J180" s="104" t="s">
        <v>787</v>
      </c>
      <c r="K180" s="104" t="s">
        <v>788</v>
      </c>
      <c r="L180" s="104" t="s">
        <v>789</v>
      </c>
      <c r="M180" s="104" t="s">
        <v>790</v>
      </c>
      <c r="N180" s="109" t="s">
        <v>791</v>
      </c>
      <c r="O180" s="104" t="s">
        <v>968</v>
      </c>
      <c r="P180" s="87" t="s">
        <v>957</v>
      </c>
      <c r="Q180" s="92" t="s">
        <v>1001</v>
      </c>
      <c r="R180" s="92" t="s">
        <v>1002</v>
      </c>
      <c r="S180" s="87" t="s">
        <v>1034</v>
      </c>
      <c r="T180" s="87" t="s">
        <v>1014</v>
      </c>
      <c r="U180" s="87"/>
      <c r="V180" s="87"/>
      <c r="W180" s="87"/>
      <c r="X180" s="87"/>
      <c r="Y180" s="87"/>
      <c r="Z180" s="87"/>
      <c r="AA180" s="87"/>
      <c r="AB180" s="87"/>
    </row>
    <row r="181" ht="12.75" customHeight="1" spans="1:28">
      <c r="A181" s="65">
        <v>1</v>
      </c>
      <c r="B181" s="66" t="s">
        <v>640</v>
      </c>
      <c r="C181" s="105">
        <v>16</v>
      </c>
      <c r="D181" s="73">
        <v>21.99</v>
      </c>
      <c r="E181" s="72">
        <v>22.22</v>
      </c>
      <c r="F181" s="72">
        <v>23.71</v>
      </c>
      <c r="G181" s="72">
        <v>24.74</v>
      </c>
      <c r="H181" s="72">
        <v>24.65</v>
      </c>
      <c r="I181" s="110">
        <v>23.27</v>
      </c>
      <c r="J181" s="72">
        <v>21.85</v>
      </c>
      <c r="K181" s="72">
        <v>20.68</v>
      </c>
      <c r="L181" s="72">
        <v>21.42</v>
      </c>
      <c r="M181" s="72">
        <v>21.58</v>
      </c>
      <c r="N181" s="111">
        <v>19.44</v>
      </c>
      <c r="O181" s="72">
        <v>19.31</v>
      </c>
      <c r="P181" s="86">
        <f>O181-C181</f>
        <v>3.31</v>
      </c>
      <c r="Q181" s="93">
        <f>O181-N181</f>
        <v>-0.130000000000003</v>
      </c>
      <c r="R181" s="93">
        <f>O181-O171</f>
        <v>-4.12</v>
      </c>
      <c r="S181" s="114">
        <f>O181-O171</f>
        <v>-4.12</v>
      </c>
      <c r="T181" s="93">
        <f>O181-I99</f>
        <v>-41.76</v>
      </c>
      <c r="U181" s="62"/>
      <c r="V181" s="62"/>
      <c r="W181" s="62"/>
      <c r="X181" s="62"/>
      <c r="Y181" s="62"/>
      <c r="Z181" s="62"/>
      <c r="AA181" s="62"/>
      <c r="AB181" s="62"/>
    </row>
    <row r="182" ht="12.75" customHeight="1" spans="1:28">
      <c r="A182" s="65">
        <v>2</v>
      </c>
      <c r="B182" s="66" t="s">
        <v>648</v>
      </c>
      <c r="C182" s="106">
        <v>13.5</v>
      </c>
      <c r="D182" s="73">
        <v>20.46</v>
      </c>
      <c r="E182" s="72">
        <v>21.5</v>
      </c>
      <c r="F182" s="72">
        <v>23.13</v>
      </c>
      <c r="G182" s="72">
        <v>24.81</v>
      </c>
      <c r="H182" s="72">
        <v>23.3</v>
      </c>
      <c r="I182" s="72">
        <v>22.77</v>
      </c>
      <c r="J182" s="72">
        <v>20.97</v>
      </c>
      <c r="K182" s="72">
        <v>20.24</v>
      </c>
      <c r="L182" s="72">
        <v>19.23</v>
      </c>
      <c r="M182" s="72">
        <v>18.71</v>
      </c>
      <c r="N182" s="111">
        <v>18.39</v>
      </c>
      <c r="O182" s="72">
        <v>17.98</v>
      </c>
      <c r="P182" s="86">
        <f t="shared" ref="P182:P187" si="38">O182-C182</f>
        <v>4.48</v>
      </c>
      <c r="Q182" s="93">
        <f t="shared" ref="Q182:Q187" si="39">O182-N182</f>
        <v>-0.41</v>
      </c>
      <c r="R182" s="93">
        <f t="shared" ref="R182:R187" si="40">O182-O172</f>
        <v>-0.870000000000001</v>
      </c>
      <c r="S182" s="114">
        <f t="shared" ref="S182:S187" si="41">O182-O172</f>
        <v>-0.870000000000001</v>
      </c>
      <c r="T182" s="93">
        <f t="shared" ref="T182:T187" si="42">O182-I100</f>
        <v>-31.06</v>
      </c>
      <c r="U182" s="62"/>
      <c r="V182" s="62"/>
      <c r="W182" s="62"/>
      <c r="X182" s="62"/>
      <c r="Y182" s="62"/>
      <c r="Z182" s="62"/>
      <c r="AA182" s="62"/>
      <c r="AB182" s="62"/>
    </row>
    <row r="183" ht="12.75" customHeight="1" spans="1:28">
      <c r="A183" s="65">
        <v>3</v>
      </c>
      <c r="B183" s="66" t="s">
        <v>644</v>
      </c>
      <c r="C183" s="105">
        <v>16</v>
      </c>
      <c r="D183" s="73">
        <v>26.88</v>
      </c>
      <c r="E183" s="72">
        <v>25.92</v>
      </c>
      <c r="F183" s="72">
        <v>26.43</v>
      </c>
      <c r="G183" s="72">
        <v>28</v>
      </c>
      <c r="H183" s="72">
        <v>28.4</v>
      </c>
      <c r="I183" s="72">
        <v>27.23</v>
      </c>
      <c r="J183" s="72">
        <v>25.48</v>
      </c>
      <c r="K183" s="72">
        <v>24.82</v>
      </c>
      <c r="L183" s="72">
        <v>25.18</v>
      </c>
      <c r="M183" s="72">
        <v>24.34</v>
      </c>
      <c r="N183" s="111">
        <v>17.82</v>
      </c>
      <c r="O183" s="72">
        <v>17.75</v>
      </c>
      <c r="P183" s="86">
        <f t="shared" si="38"/>
        <v>1.75</v>
      </c>
      <c r="Q183" s="93">
        <f t="shared" si="39"/>
        <v>-0.0700000000000003</v>
      </c>
      <c r="R183" s="93">
        <f t="shared" si="40"/>
        <v>-10.58</v>
      </c>
      <c r="S183" s="114">
        <f t="shared" si="41"/>
        <v>-10.58</v>
      </c>
      <c r="T183" s="93">
        <f t="shared" si="42"/>
        <v>-49.49</v>
      </c>
      <c r="U183" s="62"/>
      <c r="V183" s="62"/>
      <c r="W183" s="62"/>
      <c r="X183" s="62"/>
      <c r="Y183" s="62"/>
      <c r="Z183" s="62"/>
      <c r="AA183" s="62"/>
      <c r="AB183" s="62"/>
    </row>
    <row r="184" ht="12.75" customHeight="1" spans="1:28">
      <c r="A184" s="65">
        <v>4</v>
      </c>
      <c r="B184" s="66" t="s">
        <v>646</v>
      </c>
      <c r="C184" s="105">
        <v>21</v>
      </c>
      <c r="D184" s="73">
        <v>29.36</v>
      </c>
      <c r="E184" s="72">
        <v>29.67</v>
      </c>
      <c r="F184" s="72">
        <v>30.53</v>
      </c>
      <c r="G184" s="72">
        <v>30.82</v>
      </c>
      <c r="H184" s="72">
        <v>30.88</v>
      </c>
      <c r="I184" s="72">
        <v>30.62</v>
      </c>
      <c r="J184" s="72">
        <v>28.47</v>
      </c>
      <c r="K184" s="72">
        <v>27.94</v>
      </c>
      <c r="L184" s="72">
        <v>27.45</v>
      </c>
      <c r="M184" s="72">
        <v>27.2</v>
      </c>
      <c r="N184" s="112">
        <v>27.37</v>
      </c>
      <c r="O184" s="72">
        <v>27.06</v>
      </c>
      <c r="P184" s="86">
        <f t="shared" si="38"/>
        <v>6.06</v>
      </c>
      <c r="Q184" s="93">
        <f t="shared" si="39"/>
        <v>-0.310000000000002</v>
      </c>
      <c r="R184" s="93">
        <f t="shared" si="40"/>
        <v>-2.63</v>
      </c>
      <c r="S184" s="114">
        <f t="shared" si="41"/>
        <v>-2.63</v>
      </c>
      <c r="T184" s="93">
        <f t="shared" si="42"/>
        <v>-26.75</v>
      </c>
      <c r="U184" s="62"/>
      <c r="V184" s="62"/>
      <c r="W184" s="62"/>
      <c r="X184" s="62"/>
      <c r="Y184" s="62"/>
      <c r="Z184" s="62"/>
      <c r="AA184" s="62"/>
      <c r="AB184" s="62"/>
    </row>
    <row r="185" ht="12.75" customHeight="1" spans="1:28">
      <c r="A185" s="65">
        <v>5</v>
      </c>
      <c r="B185" s="66" t="s">
        <v>642</v>
      </c>
      <c r="C185" s="106">
        <v>11.5</v>
      </c>
      <c r="D185" s="73">
        <v>18.21</v>
      </c>
      <c r="E185" s="72">
        <v>18.14</v>
      </c>
      <c r="F185" s="72">
        <v>20.16</v>
      </c>
      <c r="G185" s="72">
        <v>19.99</v>
      </c>
      <c r="H185" s="72">
        <v>19.45</v>
      </c>
      <c r="I185" s="72">
        <v>18.67</v>
      </c>
      <c r="J185" s="72">
        <v>16.11</v>
      </c>
      <c r="K185" s="72">
        <v>15.23</v>
      </c>
      <c r="L185" s="72">
        <v>15.05</v>
      </c>
      <c r="M185" s="72">
        <v>15.1</v>
      </c>
      <c r="N185" s="111">
        <v>15.12</v>
      </c>
      <c r="O185" s="72">
        <v>14.89</v>
      </c>
      <c r="P185" s="86">
        <f t="shared" si="38"/>
        <v>3.39</v>
      </c>
      <c r="Q185" s="93">
        <f t="shared" si="39"/>
        <v>-0.229999999999999</v>
      </c>
      <c r="R185" s="93">
        <f t="shared" si="40"/>
        <v>-4.64</v>
      </c>
      <c r="S185" s="114">
        <f t="shared" si="41"/>
        <v>-4.64</v>
      </c>
      <c r="T185" s="93">
        <f t="shared" si="42"/>
        <v>-28.28</v>
      </c>
      <c r="U185" s="62"/>
      <c r="V185" s="62"/>
      <c r="W185" s="62"/>
      <c r="X185" s="62"/>
      <c r="Y185" s="62"/>
      <c r="Z185" s="62"/>
      <c r="AA185" s="62"/>
      <c r="AB185" s="62"/>
    </row>
    <row r="186" ht="31.5" customHeight="1" spans="1:28">
      <c r="A186" s="97" t="s">
        <v>1008</v>
      </c>
      <c r="B186" s="35"/>
      <c r="C186" s="107">
        <v>15.6</v>
      </c>
      <c r="D186" s="83">
        <v>22.58</v>
      </c>
      <c r="E186" s="76">
        <v>22.33</v>
      </c>
      <c r="F186" s="76">
        <v>23.82</v>
      </c>
      <c r="G186" s="76">
        <v>24.56</v>
      </c>
      <c r="H186" s="76">
        <v>24.21</v>
      </c>
      <c r="I186" s="76">
        <v>23.54</v>
      </c>
      <c r="J186" s="76">
        <v>21.19</v>
      </c>
      <c r="K186" s="76">
        <v>20.4</v>
      </c>
      <c r="L186" s="76">
        <v>20.79</v>
      </c>
      <c r="M186" s="76">
        <v>20.55</v>
      </c>
      <c r="N186" s="113">
        <v>19.85</v>
      </c>
      <c r="O186" s="81">
        <v>19.6</v>
      </c>
      <c r="P186" s="86">
        <f t="shared" si="38"/>
        <v>4</v>
      </c>
      <c r="Q186" s="93">
        <f t="shared" si="39"/>
        <v>-0.25</v>
      </c>
      <c r="R186" s="93">
        <f t="shared" si="40"/>
        <v>-4.18</v>
      </c>
      <c r="S186" s="114">
        <f t="shared" si="41"/>
        <v>-4.18</v>
      </c>
      <c r="T186" s="93">
        <f t="shared" si="42"/>
        <v>-34.05</v>
      </c>
      <c r="U186" s="62"/>
      <c r="V186" s="62"/>
      <c r="W186" s="62"/>
      <c r="X186" s="62"/>
      <c r="Y186" s="62"/>
      <c r="Z186" s="62"/>
      <c r="AA186" s="62"/>
      <c r="AB186" s="62"/>
    </row>
    <row r="187" ht="41.25" customHeight="1" spans="1:28">
      <c r="A187" s="108" t="s">
        <v>1009</v>
      </c>
      <c r="B187" s="35"/>
      <c r="C187" s="98"/>
      <c r="D187" s="76">
        <v>21.46</v>
      </c>
      <c r="E187" s="76">
        <v>21.12</v>
      </c>
      <c r="F187" s="76">
        <v>22.54</v>
      </c>
      <c r="G187" s="76">
        <v>23.22</v>
      </c>
      <c r="H187" s="76">
        <v>22.88</v>
      </c>
      <c r="I187" s="76">
        <v>22.22</v>
      </c>
      <c r="J187" s="76">
        <v>19.98</v>
      </c>
      <c r="K187" s="76">
        <v>19.17</v>
      </c>
      <c r="L187" s="76">
        <v>19.66</v>
      </c>
      <c r="M187" s="76">
        <v>19.41</v>
      </c>
      <c r="N187" s="113">
        <v>18.65</v>
      </c>
      <c r="O187" s="72">
        <v>18.4</v>
      </c>
      <c r="P187" s="86">
        <f t="shared" si="38"/>
        <v>18.4</v>
      </c>
      <c r="Q187" s="93">
        <f t="shared" si="39"/>
        <v>-0.25</v>
      </c>
      <c r="R187" s="93">
        <f t="shared" si="40"/>
        <v>-4.57</v>
      </c>
      <c r="S187" s="114">
        <f t="shared" si="41"/>
        <v>-4.57</v>
      </c>
      <c r="T187" s="93">
        <f t="shared" si="42"/>
        <v>18.4</v>
      </c>
      <c r="U187" s="62"/>
      <c r="V187" s="62"/>
      <c r="W187" s="62"/>
      <c r="X187" s="62"/>
      <c r="Y187" s="62"/>
      <c r="Z187" s="62"/>
      <c r="AA187" s="62"/>
      <c r="AB187" s="62"/>
    </row>
    <row r="188" ht="25.5" customHeight="1" spans="1:28">
      <c r="A188" s="84" t="s">
        <v>1003</v>
      </c>
      <c r="B188" s="85"/>
      <c r="C188" s="87"/>
      <c r="D188" s="86">
        <f>D186-D176</f>
        <v>-8.99</v>
      </c>
      <c r="E188" s="86">
        <f t="shared" ref="E188:O188" si="43">E186-E174</f>
        <v>-18.86</v>
      </c>
      <c r="F188" s="86">
        <f t="shared" si="43"/>
        <v>-14.97</v>
      </c>
      <c r="G188" s="86">
        <f t="shared" si="43"/>
        <v>-12.81</v>
      </c>
      <c r="H188" s="86">
        <f t="shared" si="43"/>
        <v>-13.22</v>
      </c>
      <c r="I188" s="86">
        <f t="shared" si="43"/>
        <v>-12.93</v>
      </c>
      <c r="J188" s="86">
        <f t="shared" si="43"/>
        <v>-15.48</v>
      </c>
      <c r="K188" s="86">
        <f t="shared" si="43"/>
        <v>-17.31</v>
      </c>
      <c r="L188" s="86">
        <f t="shared" si="43"/>
        <v>-14.38</v>
      </c>
      <c r="M188" s="86">
        <f t="shared" si="43"/>
        <v>-12.45</v>
      </c>
      <c r="N188" s="86">
        <f t="shared" si="43"/>
        <v>-12.25</v>
      </c>
      <c r="O188" s="86">
        <f t="shared" si="43"/>
        <v>-10.09</v>
      </c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</row>
    <row r="189" ht="12.75" customHeight="1" spans="1:28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</row>
    <row r="190" ht="63.75" spans="1:28">
      <c r="A190" s="104" t="s">
        <v>628</v>
      </c>
      <c r="B190" s="94" t="s">
        <v>212</v>
      </c>
      <c r="C190" s="104" t="s">
        <v>1035</v>
      </c>
      <c r="D190" s="104" t="s">
        <v>390</v>
      </c>
      <c r="E190" s="104" t="s">
        <v>391</v>
      </c>
      <c r="F190" s="104" t="s">
        <v>392</v>
      </c>
      <c r="G190" s="104" t="s">
        <v>393</v>
      </c>
      <c r="H190" s="104" t="s">
        <v>872</v>
      </c>
      <c r="I190" s="104" t="s">
        <v>395</v>
      </c>
      <c r="J190" s="104" t="s">
        <v>396</v>
      </c>
      <c r="K190" s="104" t="s">
        <v>397</v>
      </c>
      <c r="L190" s="104" t="s">
        <v>398</v>
      </c>
      <c r="M190" s="104" t="s">
        <v>399</v>
      </c>
      <c r="N190" s="109" t="s">
        <v>400</v>
      </c>
      <c r="O190" s="104" t="s">
        <v>401</v>
      </c>
      <c r="P190" s="87" t="s">
        <v>957</v>
      </c>
      <c r="Q190" s="92" t="s">
        <v>1001</v>
      </c>
      <c r="R190" s="92" t="s">
        <v>1002</v>
      </c>
      <c r="S190" s="87" t="s">
        <v>1034</v>
      </c>
      <c r="T190" s="87"/>
      <c r="U190" s="87"/>
      <c r="V190" s="87"/>
      <c r="W190" s="87"/>
      <c r="X190" s="87"/>
      <c r="Y190" s="87"/>
      <c r="Z190" s="87"/>
      <c r="AA190" s="87"/>
      <c r="AB190" s="87"/>
    </row>
    <row r="191" ht="12.75" customHeight="1" spans="1:28">
      <c r="A191" s="65">
        <v>1</v>
      </c>
      <c r="B191" s="66" t="s">
        <v>640</v>
      </c>
      <c r="C191" s="105">
        <v>17.31</v>
      </c>
      <c r="D191" s="73">
        <v>18.87</v>
      </c>
      <c r="E191" s="72">
        <v>19.6</v>
      </c>
      <c r="F191" s="72">
        <v>20.09</v>
      </c>
      <c r="G191" s="72"/>
      <c r="H191" s="118"/>
      <c r="I191" s="118"/>
      <c r="J191" s="72"/>
      <c r="K191" s="72"/>
      <c r="L191" s="72"/>
      <c r="M191" s="72"/>
      <c r="N191" s="111"/>
      <c r="O191" s="72"/>
      <c r="P191" s="86">
        <f>D191-C191</f>
        <v>1.56</v>
      </c>
      <c r="Q191" s="93">
        <f>F191-E191</f>
        <v>0.489999999999998</v>
      </c>
      <c r="R191" s="93">
        <f>F191-F181</f>
        <v>-3.62</v>
      </c>
      <c r="S191" s="114">
        <f>F191-O181</f>
        <v>0.780000000000001</v>
      </c>
      <c r="T191" s="93"/>
      <c r="U191" s="62"/>
      <c r="V191" s="62"/>
      <c r="W191" s="62"/>
      <c r="X191" s="62"/>
      <c r="Y191" s="62"/>
      <c r="Z191" s="62"/>
      <c r="AA191" s="62"/>
      <c r="AB191" s="62"/>
    </row>
    <row r="192" ht="12.75" customHeight="1" spans="1:28">
      <c r="A192" s="65">
        <v>2</v>
      </c>
      <c r="B192" s="66" t="s">
        <v>648</v>
      </c>
      <c r="C192" s="106">
        <v>13.98</v>
      </c>
      <c r="D192" s="73">
        <v>16.91</v>
      </c>
      <c r="E192" s="72">
        <v>17.1</v>
      </c>
      <c r="F192" s="72">
        <v>16.93</v>
      </c>
      <c r="G192" s="72"/>
      <c r="H192" s="118"/>
      <c r="I192" s="118"/>
      <c r="J192" s="72"/>
      <c r="K192" s="72"/>
      <c r="L192" s="72"/>
      <c r="M192" s="72"/>
      <c r="N192" s="111"/>
      <c r="O192" s="72"/>
      <c r="P192" s="86">
        <f t="shared" ref="P192:P197" si="44">D192-C192</f>
        <v>2.93</v>
      </c>
      <c r="Q192" s="93">
        <f t="shared" ref="Q192:Q197" si="45">F192-E192</f>
        <v>-0.170000000000002</v>
      </c>
      <c r="R192" s="93">
        <f t="shared" ref="R192:R197" si="46">F192-F182</f>
        <v>-6.2</v>
      </c>
      <c r="S192" s="114">
        <f t="shared" ref="S192:S197" si="47">F192-O182</f>
        <v>-1.05</v>
      </c>
      <c r="T192" s="93"/>
      <c r="U192" s="62"/>
      <c r="V192" s="62"/>
      <c r="W192" s="62"/>
      <c r="X192" s="62"/>
      <c r="Y192" s="62"/>
      <c r="Z192" s="62"/>
      <c r="AA192" s="62"/>
      <c r="AB192" s="62"/>
    </row>
    <row r="193" ht="12.75" customHeight="1" spans="1:28">
      <c r="A193" s="65">
        <v>3</v>
      </c>
      <c r="B193" s="66" t="s">
        <v>644</v>
      </c>
      <c r="C193" s="105">
        <v>15.75</v>
      </c>
      <c r="D193" s="73">
        <v>17.14</v>
      </c>
      <c r="E193" s="72">
        <v>16.62</v>
      </c>
      <c r="F193" s="72">
        <v>17.49</v>
      </c>
      <c r="G193" s="72"/>
      <c r="H193" s="118"/>
      <c r="I193" s="118"/>
      <c r="J193" s="72"/>
      <c r="K193" s="72"/>
      <c r="L193" s="72"/>
      <c r="M193" s="72"/>
      <c r="N193" s="111"/>
      <c r="O193" s="72"/>
      <c r="P193" s="86">
        <f t="shared" si="44"/>
        <v>1.39</v>
      </c>
      <c r="Q193" s="93">
        <f t="shared" si="45"/>
        <v>0.869999999999997</v>
      </c>
      <c r="R193" s="93">
        <f t="shared" si="46"/>
        <v>-8.94</v>
      </c>
      <c r="S193" s="114">
        <f t="shared" si="47"/>
        <v>-0.260000000000002</v>
      </c>
      <c r="T193" s="93"/>
      <c r="U193" s="62"/>
      <c r="V193" s="62"/>
      <c r="W193" s="62"/>
      <c r="X193" s="62"/>
      <c r="Y193" s="62"/>
      <c r="Z193" s="62"/>
      <c r="AA193" s="62"/>
      <c r="AB193" s="62"/>
    </row>
    <row r="194" ht="12.75" customHeight="1" spans="1:28">
      <c r="A194" s="65">
        <v>4</v>
      </c>
      <c r="B194" s="66" t="s">
        <v>646</v>
      </c>
      <c r="C194" s="105">
        <v>24.06</v>
      </c>
      <c r="D194" s="73">
        <v>26.73</v>
      </c>
      <c r="E194" s="72">
        <v>27.08</v>
      </c>
      <c r="F194" s="72">
        <v>27.11</v>
      </c>
      <c r="G194" s="72"/>
      <c r="H194" s="118"/>
      <c r="I194" s="118"/>
      <c r="J194" s="72"/>
      <c r="K194" s="72"/>
      <c r="L194" s="72"/>
      <c r="M194" s="72"/>
      <c r="N194" s="112"/>
      <c r="O194" s="72"/>
      <c r="P194" s="86">
        <f t="shared" si="44"/>
        <v>2.67</v>
      </c>
      <c r="Q194" s="93">
        <f t="shared" si="45"/>
        <v>0.0300000000000011</v>
      </c>
      <c r="R194" s="93">
        <f t="shared" si="46"/>
        <v>-3.42</v>
      </c>
      <c r="S194" s="114">
        <f t="shared" si="47"/>
        <v>0.0500000000000007</v>
      </c>
      <c r="T194" s="93"/>
      <c r="U194" s="62"/>
      <c r="V194" s="62"/>
      <c r="W194" s="62"/>
      <c r="X194" s="62"/>
      <c r="Y194" s="62"/>
      <c r="Z194" s="62"/>
      <c r="AA194" s="62"/>
      <c r="AB194" s="62"/>
    </row>
    <row r="195" ht="12.75" customHeight="1" spans="1:28">
      <c r="A195" s="65">
        <v>5</v>
      </c>
      <c r="B195" s="66" t="s">
        <v>642</v>
      </c>
      <c r="C195" s="106">
        <v>11.89</v>
      </c>
      <c r="D195" s="73">
        <v>14.58</v>
      </c>
      <c r="E195" s="72">
        <v>15.12</v>
      </c>
      <c r="F195" s="72">
        <v>15.24</v>
      </c>
      <c r="G195" s="72"/>
      <c r="H195" s="118"/>
      <c r="I195" s="118"/>
      <c r="J195" s="72"/>
      <c r="K195" s="72"/>
      <c r="L195" s="72"/>
      <c r="M195" s="72"/>
      <c r="N195" s="111"/>
      <c r="O195" s="72"/>
      <c r="P195" s="86">
        <f t="shared" si="44"/>
        <v>2.69</v>
      </c>
      <c r="Q195" s="93">
        <f t="shared" si="45"/>
        <v>0.120000000000001</v>
      </c>
      <c r="R195" s="93">
        <f t="shared" si="46"/>
        <v>-4.92</v>
      </c>
      <c r="S195" s="114">
        <f t="shared" si="47"/>
        <v>0.35</v>
      </c>
      <c r="T195" s="93"/>
      <c r="U195" s="62"/>
      <c r="V195" s="62"/>
      <c r="W195" s="62"/>
      <c r="X195" s="62"/>
      <c r="Y195" s="62"/>
      <c r="Z195" s="62"/>
      <c r="AA195" s="62"/>
      <c r="AB195" s="62"/>
    </row>
    <row r="196" ht="31.5" customHeight="1" spans="1:28">
      <c r="A196" s="97" t="s">
        <v>1008</v>
      </c>
      <c r="B196" s="35"/>
      <c r="C196" s="107">
        <v>15.6</v>
      </c>
      <c r="D196" s="83">
        <v>19.14</v>
      </c>
      <c r="E196" s="76">
        <v>19.52</v>
      </c>
      <c r="F196" s="76">
        <v>19.74</v>
      </c>
      <c r="G196" s="76"/>
      <c r="H196" s="118"/>
      <c r="I196" s="118"/>
      <c r="J196" s="76"/>
      <c r="K196" s="76"/>
      <c r="L196" s="76"/>
      <c r="M196" s="76"/>
      <c r="N196" s="113"/>
      <c r="O196" s="81"/>
      <c r="P196" s="86">
        <f t="shared" si="44"/>
        <v>3.54</v>
      </c>
      <c r="Q196" s="93">
        <f t="shared" si="45"/>
        <v>0.219999999999999</v>
      </c>
      <c r="R196" s="93">
        <f t="shared" si="46"/>
        <v>-4.08</v>
      </c>
      <c r="S196" s="114">
        <f t="shared" si="47"/>
        <v>0.139999999999997</v>
      </c>
      <c r="T196" s="93"/>
      <c r="U196" s="62"/>
      <c r="V196" s="62"/>
      <c r="W196" s="62"/>
      <c r="X196" s="62"/>
      <c r="Y196" s="62"/>
      <c r="Z196" s="62"/>
      <c r="AA196" s="62"/>
      <c r="AB196" s="62"/>
    </row>
    <row r="197" ht="41.25" customHeight="1" spans="1:28">
      <c r="A197" s="108" t="s">
        <v>1009</v>
      </c>
      <c r="B197" s="35"/>
      <c r="C197" s="98"/>
      <c r="D197" s="76">
        <v>17.95</v>
      </c>
      <c r="E197" s="76">
        <v>18.31</v>
      </c>
      <c r="F197" s="76">
        <v>18.49</v>
      </c>
      <c r="G197" s="76"/>
      <c r="H197" s="76"/>
      <c r="I197" s="76"/>
      <c r="J197" s="76"/>
      <c r="K197" s="76"/>
      <c r="L197" s="76"/>
      <c r="M197" s="76"/>
      <c r="N197" s="113"/>
      <c r="O197" s="72"/>
      <c r="P197" s="86">
        <f t="shared" si="44"/>
        <v>17.95</v>
      </c>
      <c r="Q197" s="93">
        <f t="shared" si="45"/>
        <v>0.18</v>
      </c>
      <c r="R197" s="93">
        <f t="shared" si="46"/>
        <v>-4.05</v>
      </c>
      <c r="S197" s="114">
        <f t="shared" si="47"/>
        <v>0.0899999999999999</v>
      </c>
      <c r="T197" s="93"/>
      <c r="U197" s="62"/>
      <c r="V197" s="62"/>
      <c r="W197" s="62"/>
      <c r="X197" s="62"/>
      <c r="Y197" s="62"/>
      <c r="Z197" s="62"/>
      <c r="AA197" s="62"/>
      <c r="AB197" s="62"/>
    </row>
    <row r="198" ht="25.5" customHeight="1" spans="1:28">
      <c r="A198" s="84" t="s">
        <v>1003</v>
      </c>
      <c r="B198" s="85"/>
      <c r="C198" s="87"/>
      <c r="D198" s="86">
        <f>D196-D186</f>
        <v>-3.44</v>
      </c>
      <c r="E198" s="86">
        <f t="shared" ref="E198:O198" si="48">E196-E184</f>
        <v>-10.15</v>
      </c>
      <c r="F198" s="86">
        <f t="shared" si="48"/>
        <v>-10.79</v>
      </c>
      <c r="G198" s="86">
        <f t="shared" si="48"/>
        <v>-30.82</v>
      </c>
      <c r="H198" s="86">
        <f t="shared" si="48"/>
        <v>-30.88</v>
      </c>
      <c r="I198" s="86">
        <f t="shared" si="48"/>
        <v>-30.62</v>
      </c>
      <c r="J198" s="86">
        <f t="shared" si="48"/>
        <v>-28.47</v>
      </c>
      <c r="K198" s="86">
        <f t="shared" si="48"/>
        <v>-27.94</v>
      </c>
      <c r="L198" s="86">
        <f t="shared" si="48"/>
        <v>-27.45</v>
      </c>
      <c r="M198" s="86">
        <f t="shared" si="48"/>
        <v>-27.2</v>
      </c>
      <c r="N198" s="86">
        <f t="shared" si="48"/>
        <v>-27.37</v>
      </c>
      <c r="O198" s="86">
        <f t="shared" si="48"/>
        <v>-27.06</v>
      </c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</row>
    <row r="199" ht="12.75" customHeight="1" spans="1:28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</row>
    <row r="200" ht="12.75" customHeight="1" spans="1:28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</row>
    <row r="201" ht="12.75" customHeight="1" spans="1:28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</row>
    <row r="202" ht="12.75" customHeight="1" spans="1:28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</row>
    <row r="203" ht="12.75" customHeight="1" spans="1:28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</row>
    <row r="204" ht="12.75" customHeight="1" spans="1:28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</row>
    <row r="205" ht="12.75" customHeight="1" spans="1:28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</row>
    <row r="206" ht="12.75" customHeight="1" spans="1:28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</row>
    <row r="207" ht="12.75" customHeight="1" spans="1:28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</row>
    <row r="208" ht="12.75" customHeight="1" spans="1:28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</row>
    <row r="209" ht="12.75" customHeight="1" spans="1:28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</row>
    <row r="210" ht="12.75" customHeight="1" spans="1:28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</row>
    <row r="211" ht="12.75" customHeight="1" spans="1:28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</row>
    <row r="212" ht="12.75" customHeight="1" spans="1:28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</row>
    <row r="213" ht="12.75" customHeight="1" spans="1:28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</row>
    <row r="214" ht="12.75" customHeight="1" spans="1:28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</row>
    <row r="215" ht="12.75" customHeight="1" spans="1:28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</row>
    <row r="216" ht="12.75" customHeight="1" spans="1:28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</row>
    <row r="217" ht="12.75" customHeight="1" spans="1:28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</row>
    <row r="218" ht="12.75" customHeight="1" spans="1:28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</row>
    <row r="219" ht="12.75" customHeight="1" spans="1:28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</row>
    <row r="220" ht="12.75" customHeight="1" spans="1:28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</row>
    <row r="221" ht="12.75" customHeight="1" spans="1:28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</row>
    <row r="222" ht="12.75" customHeight="1" spans="1:28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</row>
    <row r="223" ht="12.75" customHeight="1" spans="1:28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</row>
    <row r="224" ht="12.75" customHeight="1" spans="1:28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</row>
    <row r="225" ht="12.75" customHeight="1" spans="1:28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</row>
    <row r="226" ht="12.75" customHeight="1" spans="1:28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</row>
    <row r="227" ht="12.75" customHeight="1" spans="1:28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</row>
    <row r="228" ht="12.75" customHeight="1" spans="1:28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</row>
    <row r="229" ht="12.75" customHeight="1" spans="1:28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</row>
    <row r="230" ht="12.75" customHeight="1" spans="1:28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</row>
    <row r="231" ht="12.75" customHeight="1" spans="1:28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</row>
    <row r="232" ht="12.75" customHeight="1" spans="1:28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</row>
    <row r="233" ht="12.75" customHeight="1" spans="1:28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</row>
    <row r="234" ht="12.75" customHeight="1" spans="1:28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</row>
    <row r="235" ht="12.75" customHeight="1" spans="1:28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</row>
    <row r="236" ht="12.75" customHeight="1" spans="1:28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</row>
    <row r="237" ht="12.75" customHeight="1" spans="1:28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</row>
    <row r="238" ht="12.75" customHeight="1" spans="1:28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</row>
    <row r="239" ht="12.75" customHeight="1" spans="1:28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</row>
    <row r="240" ht="12.75" customHeight="1" spans="1:28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</row>
    <row r="241" ht="12.75" customHeight="1" spans="1:28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</row>
    <row r="242" ht="12.75" customHeight="1" spans="1:28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</row>
    <row r="243" ht="12.75" customHeight="1" spans="1:28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</row>
    <row r="244" ht="12.75" customHeight="1" spans="1:28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</row>
    <row r="245" ht="12.75" customHeight="1" spans="1:28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</row>
    <row r="246" ht="12.75" customHeight="1" spans="1:28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</row>
    <row r="247" ht="12.75" customHeight="1" spans="1:28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</row>
    <row r="248" ht="12.75" customHeight="1" spans="1:28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</row>
    <row r="249" ht="12.75" customHeight="1" spans="1:28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</row>
    <row r="250" ht="12.75" customHeight="1" spans="1:28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</row>
    <row r="251" ht="12.75" customHeight="1" spans="1:28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</row>
    <row r="252" ht="12.75" customHeight="1" spans="1:28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</row>
    <row r="253" ht="12.75" customHeight="1" spans="1:28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</row>
    <row r="254" ht="12.75" customHeight="1" spans="1:28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</row>
    <row r="255" ht="12.75" customHeight="1" spans="1:28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</row>
    <row r="256" ht="12.75" customHeight="1" spans="1:28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</row>
    <row r="257" ht="12.75" customHeight="1" spans="1:28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</row>
    <row r="258" ht="12.75" customHeight="1" spans="1:28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</row>
    <row r="259" ht="12.75" customHeight="1" spans="1:28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</row>
    <row r="260" ht="12.75" customHeight="1" spans="1:28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</row>
    <row r="261" ht="12.75" customHeight="1" spans="1:28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</row>
    <row r="262" ht="12.75" customHeight="1" spans="1:28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</row>
    <row r="263" ht="12.75" customHeight="1" spans="1:28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</row>
    <row r="264" ht="12.75" customHeight="1" spans="1:28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</row>
    <row r="265" ht="12.75" customHeight="1" spans="1:28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</row>
    <row r="266" ht="12.75" customHeight="1" spans="1:28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</row>
    <row r="267" ht="12.75" customHeight="1" spans="1:28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</row>
    <row r="268" ht="12.75" customHeight="1" spans="1:28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</row>
    <row r="269" ht="12.75" customHeight="1" spans="1:28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</row>
    <row r="270" ht="12.75" customHeight="1" spans="1:28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</row>
    <row r="271" ht="12.75" customHeight="1" spans="1:28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</row>
    <row r="272" ht="12.75" customHeight="1" spans="1:28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</row>
    <row r="273" ht="12.75" customHeight="1" spans="1:28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</row>
    <row r="274" ht="12.75" customHeight="1" spans="1:28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</row>
    <row r="275" ht="12.75" customHeight="1" spans="1:28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</row>
    <row r="276" ht="12.75" customHeight="1" spans="1:28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</row>
    <row r="277" ht="12.75" customHeight="1" spans="1:28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</row>
    <row r="278" ht="12.75" customHeight="1" spans="1:28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</row>
    <row r="279" ht="12.75" customHeight="1" spans="1:28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</row>
    <row r="280" ht="12.75" customHeight="1" spans="1:28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</row>
    <row r="281" ht="12.75" customHeight="1" spans="1:28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</row>
    <row r="282" ht="12.75" customHeight="1" spans="1:28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</row>
    <row r="283" ht="12.75" customHeight="1" spans="1:28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</row>
    <row r="284" ht="12.75" customHeight="1" spans="1:28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</row>
    <row r="285" ht="12.75" customHeight="1" spans="1:28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</row>
    <row r="286" ht="12.75" customHeight="1" spans="1:28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</row>
    <row r="287" ht="12.75" customHeight="1" spans="1:28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</row>
    <row r="288" ht="12.75" customHeight="1" spans="1:28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</row>
    <row r="289" ht="12.75" customHeight="1" spans="1:28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</row>
    <row r="290" ht="12.75" customHeight="1" spans="1:28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</row>
    <row r="291" ht="12.75" customHeight="1" spans="1:28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</row>
    <row r="292" ht="12.75" customHeight="1" spans="1:28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</row>
    <row r="293" ht="12.75" customHeight="1" spans="1:28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</row>
    <row r="294" ht="12.75" customHeight="1" spans="1:28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</row>
    <row r="295" ht="12.75" customHeight="1" spans="1:28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</row>
    <row r="296" ht="12.75" customHeight="1" spans="1:28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</row>
    <row r="297" ht="12.75" customHeight="1" spans="1:28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</row>
    <row r="298" ht="12.75" customHeight="1" spans="1:28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</row>
    <row r="299" ht="12.75" customHeight="1" spans="1:28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</row>
    <row r="300" ht="12.75" customHeight="1" spans="1:28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</row>
    <row r="301" ht="12.75" customHeight="1" spans="1:28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</row>
    <row r="302" ht="12.75" customHeight="1" spans="1:28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</row>
    <row r="303" ht="12.75" customHeight="1" spans="1:28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</row>
    <row r="304" ht="12.75" customHeight="1" spans="1:28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</row>
    <row r="305" ht="12.75" customHeight="1" spans="1:28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</row>
    <row r="306" ht="12.75" customHeight="1" spans="1:28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</row>
    <row r="307" ht="12.75" customHeight="1" spans="1:28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</row>
    <row r="308" ht="12.75" customHeight="1" spans="1:28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</row>
    <row r="309" ht="12.75" customHeight="1" spans="1:28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</row>
    <row r="310" ht="12.75" customHeight="1" spans="1:28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</row>
    <row r="311" ht="12.75" customHeight="1" spans="1:28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</row>
    <row r="312" ht="12.75" customHeight="1" spans="1:28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</row>
    <row r="313" ht="12.75" customHeight="1" spans="1:28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</row>
    <row r="314" ht="12.75" customHeight="1" spans="1:28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</row>
    <row r="315" ht="12.75" customHeight="1" spans="1:28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</row>
    <row r="316" ht="12.75" customHeight="1" spans="1:28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</row>
    <row r="317" ht="12.75" customHeight="1" spans="1:28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</row>
    <row r="318" ht="12.75" customHeight="1" spans="1:28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</row>
    <row r="319" ht="12.75" customHeight="1" spans="1:28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</row>
    <row r="320" ht="12.75" customHeight="1" spans="1:28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</row>
    <row r="321" ht="12.75" customHeight="1" spans="1:28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</row>
    <row r="322" ht="12.75" customHeight="1" spans="1:28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</row>
    <row r="323" ht="12.75" customHeight="1" spans="1:28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</row>
    <row r="324" ht="12.75" customHeight="1" spans="1:28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</row>
    <row r="325" ht="12.75" customHeight="1" spans="1:28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</row>
    <row r="326" ht="12.75" customHeight="1" spans="1:28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</row>
    <row r="327" ht="12.75" customHeight="1" spans="1:28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</row>
    <row r="328" ht="12.75" customHeight="1" spans="1:28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</row>
    <row r="329" ht="12.75" customHeight="1" spans="1:28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</row>
    <row r="330" ht="12.75" customHeight="1" spans="1:28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</row>
    <row r="331" ht="12.75" customHeight="1" spans="1:28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</row>
    <row r="332" ht="12.75" customHeight="1" spans="1:28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</row>
    <row r="333" ht="12.75" customHeight="1" spans="1:28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</row>
    <row r="334" ht="12.75" customHeight="1" spans="1:28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</row>
    <row r="335" ht="12.75" customHeight="1" spans="1:28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</row>
    <row r="336" ht="12.75" customHeight="1" spans="1:28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</row>
    <row r="337" ht="12.75" customHeight="1" spans="1:28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</row>
    <row r="338" ht="12.75" customHeight="1" spans="1:28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</row>
    <row r="339" ht="12.75" customHeight="1" spans="1:28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</row>
    <row r="340" ht="12.75" customHeight="1" spans="1:28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</row>
    <row r="341" ht="12.75" customHeight="1" spans="1:28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</row>
    <row r="342" ht="12.75" customHeight="1" spans="1:28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</row>
    <row r="343" ht="12.75" customHeight="1" spans="1:28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</row>
    <row r="344" ht="12.75" customHeight="1" spans="1:28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</row>
    <row r="345" ht="12.75" customHeight="1" spans="1:28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</row>
    <row r="346" ht="12.75" customHeight="1" spans="1:28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</row>
    <row r="347" ht="12.75" customHeight="1" spans="1:28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</row>
    <row r="348" ht="12.75" customHeight="1" spans="1:28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</row>
    <row r="349" ht="12.75" customHeight="1" spans="1:28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</row>
    <row r="350" ht="12.75" customHeight="1" spans="1:28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</row>
    <row r="351" ht="12.75" customHeight="1" spans="1:28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</row>
    <row r="352" ht="12.75" customHeight="1" spans="1:28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</row>
    <row r="353" ht="12.75" customHeight="1" spans="1:28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</row>
    <row r="354" ht="12.75" customHeight="1" spans="1:28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</row>
    <row r="355" ht="12.75" customHeight="1" spans="1:28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</row>
    <row r="356" ht="12.75" customHeight="1" spans="1:28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</row>
    <row r="357" ht="12.75" customHeight="1" spans="1:28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</row>
    <row r="358" ht="12.75" customHeight="1" spans="1:28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</row>
    <row r="359" ht="12.75" customHeight="1" spans="1:28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</row>
    <row r="360" ht="12.75" customHeight="1" spans="1:28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</row>
    <row r="361" ht="12.75" customHeight="1" spans="1:28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</row>
    <row r="362" ht="12.75" customHeight="1" spans="1:28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</row>
    <row r="363" ht="12.75" customHeight="1" spans="1:28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</row>
    <row r="364" ht="12.75" customHeight="1" spans="1:28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</row>
    <row r="365" ht="12.75" customHeight="1" spans="1:28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</row>
    <row r="366" ht="12.75" customHeight="1" spans="1:28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</row>
    <row r="367" ht="12.75" customHeight="1" spans="1:28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</row>
    <row r="368" ht="12.75" customHeight="1" spans="1:28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</row>
    <row r="369" ht="12.75" customHeight="1" spans="1:28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</row>
    <row r="370" ht="12.75" customHeight="1" spans="1:28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</row>
    <row r="371" ht="12.75" customHeight="1" spans="1:28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</row>
    <row r="372" ht="12.75" customHeight="1" spans="1:28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</row>
    <row r="373" ht="12.75" customHeight="1" spans="1:28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</row>
    <row r="374" ht="12.75" customHeight="1" spans="1:28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</row>
    <row r="375" ht="12.75" customHeight="1" spans="1:28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</row>
    <row r="376" ht="12.75" customHeight="1" spans="1:28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</row>
    <row r="377" ht="12.75" customHeight="1" spans="1:28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</row>
    <row r="378" ht="12.75" customHeight="1" spans="1:28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</row>
    <row r="379" ht="12.75" customHeight="1" spans="1:28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</row>
    <row r="380" ht="12.75" customHeight="1" spans="1:28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</row>
    <row r="381" ht="12.75" customHeight="1" spans="1:28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</row>
    <row r="382" ht="12.75" customHeight="1" spans="1:28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</row>
    <row r="383" ht="12.75" customHeight="1" spans="1:28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</row>
    <row r="384" ht="12.75" customHeight="1" spans="1:28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</row>
    <row r="385" ht="12.75" customHeight="1" spans="1:28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</row>
    <row r="386" ht="12.75" customHeight="1" spans="1:28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</row>
    <row r="387" ht="12.75" customHeight="1" spans="1:28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</row>
    <row r="388" ht="12.75" customHeight="1" spans="1:28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</row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3">
    <mergeCell ref="A1:O1"/>
    <mergeCell ref="G2:K2"/>
    <mergeCell ref="A18:O18"/>
    <mergeCell ref="A34:O34"/>
    <mergeCell ref="A48:B48"/>
    <mergeCell ref="A51:O51"/>
    <mergeCell ref="A65:B65"/>
    <mergeCell ref="A69:O69"/>
    <mergeCell ref="A70:O70"/>
    <mergeCell ref="A84:B84"/>
    <mergeCell ref="A89:O89"/>
    <mergeCell ref="A98:B98"/>
    <mergeCell ref="A104:B104"/>
    <mergeCell ref="A105:B105"/>
    <mergeCell ref="A108:O108"/>
    <mergeCell ref="A116:B116"/>
    <mergeCell ref="A117:B117"/>
    <mergeCell ref="A121:O121"/>
    <mergeCell ref="A129:B129"/>
    <mergeCell ref="A130:B130"/>
    <mergeCell ref="A131:B131"/>
    <mergeCell ref="A134:O134"/>
    <mergeCell ref="A142:B142"/>
    <mergeCell ref="A143:B143"/>
    <mergeCell ref="A144:B144"/>
    <mergeCell ref="A146:O146"/>
    <mergeCell ref="A154:B154"/>
    <mergeCell ref="Y154:Z154"/>
    <mergeCell ref="A155:B155"/>
    <mergeCell ref="A156:B156"/>
    <mergeCell ref="A158:O158"/>
    <mergeCell ref="A166:B166"/>
    <mergeCell ref="A167:B167"/>
    <mergeCell ref="A168:B168"/>
    <mergeCell ref="A176:B176"/>
    <mergeCell ref="A177:B177"/>
    <mergeCell ref="A178:B178"/>
    <mergeCell ref="A186:B186"/>
    <mergeCell ref="A187:B187"/>
    <mergeCell ref="A188:B188"/>
    <mergeCell ref="A196:B196"/>
    <mergeCell ref="A197:B197"/>
    <mergeCell ref="A198:B198"/>
  </mergeCells>
  <conditionalFormatting sqref="Q137:Q143">
    <cfRule type="cellIs" dxfId="3" priority="9" stopIfTrue="1" operator="greaterThan">
      <formula>0</formula>
    </cfRule>
  </conditionalFormatting>
  <conditionalFormatting sqref="Q149:Q155">
    <cfRule type="cellIs" dxfId="3" priority="10" stopIfTrue="1" operator="greaterThan">
      <formula>0</formula>
    </cfRule>
  </conditionalFormatting>
  <conditionalFormatting sqref="Q161:Q167">
    <cfRule type="cellIs" dxfId="3" priority="11" stopIfTrue="1" operator="greaterThan">
      <formula>0</formula>
    </cfRule>
  </conditionalFormatting>
  <conditionalFormatting sqref="Q171:Q177">
    <cfRule type="cellIs" dxfId="3" priority="12" stopIfTrue="1" operator="greaterThan">
      <formula>0</formula>
    </cfRule>
  </conditionalFormatting>
  <conditionalFormatting sqref="Q181:Q187">
    <cfRule type="cellIs" dxfId="3" priority="13" stopIfTrue="1" operator="greaterThan">
      <formula>0</formula>
    </cfRule>
  </conditionalFormatting>
  <conditionalFormatting sqref="Q191:Q197">
    <cfRule type="cellIs" dxfId="3" priority="1" stopIfTrue="1" operator="greaterThan">
      <formula>0</formula>
    </cfRule>
  </conditionalFormatting>
  <conditionalFormatting sqref="R137:R143">
    <cfRule type="cellIs" dxfId="3" priority="14" stopIfTrue="1" operator="greaterThan">
      <formula>0</formula>
    </cfRule>
    <cfRule type="cellIs" dxfId="3" priority="15" stopIfTrue="1" operator="greaterThan">
      <formula>0</formula>
    </cfRule>
  </conditionalFormatting>
  <conditionalFormatting sqref="R149:R155">
    <cfRule type="cellIs" dxfId="3" priority="16" stopIfTrue="1" operator="greaterThan">
      <formula>0</formula>
    </cfRule>
    <cfRule type="cellIs" dxfId="3" priority="17" stopIfTrue="1" operator="greaterThan">
      <formula>0</formula>
    </cfRule>
  </conditionalFormatting>
  <conditionalFormatting sqref="R161:R167">
    <cfRule type="cellIs" dxfId="3" priority="18" stopIfTrue="1" operator="greaterThan">
      <formula>0</formula>
    </cfRule>
    <cfRule type="cellIs" dxfId="3" priority="19" stopIfTrue="1" operator="greaterThan">
      <formula>0</formula>
    </cfRule>
  </conditionalFormatting>
  <conditionalFormatting sqref="R171:R177">
    <cfRule type="cellIs" dxfId="3" priority="20" stopIfTrue="1" operator="greaterThan">
      <formula>0</formula>
    </cfRule>
    <cfRule type="cellIs" dxfId="3" priority="21" stopIfTrue="1" operator="greaterThan">
      <formula>0</formula>
    </cfRule>
  </conditionalFormatting>
  <conditionalFormatting sqref="R181:R187">
    <cfRule type="cellIs" dxfId="3" priority="22" stopIfTrue="1" operator="greaterThan">
      <formula>0</formula>
    </cfRule>
    <cfRule type="cellIs" dxfId="3" priority="23" stopIfTrue="1" operator="greaterThan">
      <formula>0</formula>
    </cfRule>
  </conditionalFormatting>
  <conditionalFormatting sqref="R191:R197">
    <cfRule type="cellIs" dxfId="3" priority="3" stopIfTrue="1" operator="greaterThan">
      <formula>0</formula>
    </cfRule>
    <cfRule type="cellIs" dxfId="3" priority="2" stopIfTrue="1" operator="greaterThan">
      <formula>0</formula>
    </cfRule>
  </conditionalFormatting>
  <conditionalFormatting sqref="S137:S143">
    <cfRule type="cellIs" dxfId="3" priority="24" stopIfTrue="1" operator="greaterThan">
      <formula>0</formula>
    </cfRule>
    <cfRule type="cellIs" dxfId="4" priority="25" stopIfTrue="1" operator="greaterThan">
      <formula>-18.17</formula>
    </cfRule>
    <cfRule type="cellIs" dxfId="3" priority="26" stopIfTrue="1" operator="greaterThan">
      <formula>0</formula>
    </cfRule>
    <cfRule type="cellIs" dxfId="4" priority="27" stopIfTrue="1" operator="greaterThan">
      <formula>-18.17</formula>
    </cfRule>
  </conditionalFormatting>
  <conditionalFormatting sqref="S149:S155">
    <cfRule type="cellIs" dxfId="3" priority="28" stopIfTrue="1" operator="greaterThan">
      <formula>0</formula>
    </cfRule>
    <cfRule type="cellIs" dxfId="4" priority="29" stopIfTrue="1" operator="greaterThan">
      <formula>-18.17</formula>
    </cfRule>
    <cfRule type="cellIs" dxfId="3" priority="30" stopIfTrue="1" operator="greaterThan">
      <formula>0</formula>
    </cfRule>
    <cfRule type="cellIs" dxfId="4" priority="31" stopIfTrue="1" operator="greaterThan">
      <formula>-18.17</formula>
    </cfRule>
  </conditionalFormatting>
  <conditionalFormatting sqref="S161:S167">
    <cfRule type="cellIs" dxfId="3" priority="32" stopIfTrue="1" operator="greaterThan">
      <formula>0</formula>
    </cfRule>
    <cfRule type="cellIs" dxfId="4" priority="33" stopIfTrue="1" operator="greaterThan">
      <formula>-18.17</formula>
    </cfRule>
    <cfRule type="cellIs" dxfId="3" priority="34" stopIfTrue="1" operator="greaterThan">
      <formula>0</formula>
    </cfRule>
    <cfRule type="cellIs" dxfId="4" priority="35" stopIfTrue="1" operator="greaterThan">
      <formula>-18.17</formula>
    </cfRule>
  </conditionalFormatting>
  <conditionalFormatting sqref="S171:S177">
    <cfRule type="cellIs" dxfId="3" priority="36" stopIfTrue="1" operator="greaterThan">
      <formula>0</formula>
    </cfRule>
    <cfRule type="cellIs" dxfId="4" priority="37" stopIfTrue="1" operator="greaterThan">
      <formula>-18.17</formula>
    </cfRule>
    <cfRule type="cellIs" dxfId="3" priority="38" stopIfTrue="1" operator="greaterThan">
      <formula>0</formula>
    </cfRule>
    <cfRule type="cellIs" dxfId="4" priority="39" stopIfTrue="1" operator="greaterThan">
      <formula>-18.17</formula>
    </cfRule>
  </conditionalFormatting>
  <conditionalFormatting sqref="S181:S187">
    <cfRule type="cellIs" dxfId="3" priority="40" stopIfTrue="1" operator="greaterThan">
      <formula>0</formula>
    </cfRule>
    <cfRule type="cellIs" dxfId="4" priority="41" stopIfTrue="1" operator="greaterThan">
      <formula>-18.17</formula>
    </cfRule>
    <cfRule type="cellIs" dxfId="3" priority="42" stopIfTrue="1" operator="greaterThan">
      <formula>0</formula>
    </cfRule>
    <cfRule type="cellIs" dxfId="4" priority="43" stopIfTrue="1" operator="greaterThan">
      <formula>-18.17</formula>
    </cfRule>
  </conditionalFormatting>
  <conditionalFormatting sqref="S191:S197">
    <cfRule type="cellIs" dxfId="4" priority="7" stopIfTrue="1" operator="greaterThan">
      <formula>-18.17</formula>
    </cfRule>
    <cfRule type="cellIs" dxfId="3" priority="6" stopIfTrue="1" operator="greaterThan">
      <formula>0</formula>
    </cfRule>
    <cfRule type="cellIs" dxfId="4" priority="5" stopIfTrue="1" operator="greaterThan">
      <formula>-18.17</formula>
    </cfRule>
    <cfRule type="cellIs" dxfId="3" priority="4" stopIfTrue="1" operator="greaterThan">
      <formula>0</formula>
    </cfRule>
  </conditionalFormatting>
  <conditionalFormatting sqref="V149:V154">
    <cfRule type="cellIs" dxfId="3" priority="44" operator="greaterThan">
      <formula>0</formula>
    </cfRule>
  </conditionalFormatting>
  <conditionalFormatting sqref="X149:X154">
    <cfRule type="cellIs" dxfId="3" priority="45" operator="greaterThan">
      <formula>0</formula>
    </cfRule>
  </conditionalFormatting>
  <conditionalFormatting sqref="Q170:T177">
    <cfRule type="cellIs" dxfId="1" priority="46" operator="lessThan">
      <formula>0</formula>
    </cfRule>
  </conditionalFormatting>
  <conditionalFormatting sqref="Q180:T187">
    <cfRule type="cellIs" dxfId="1" priority="47" operator="lessThan">
      <formula>0</formula>
    </cfRule>
  </conditionalFormatting>
  <conditionalFormatting sqref="Q190:T197">
    <cfRule type="cellIs" dxfId="1" priority="8" operator="lessThan">
      <formula>0</formula>
    </cfRule>
  </conditionalFormatting>
  <printOptions horizontalCentered="1"/>
  <pageMargins left="0.0388888888888889" right="0.247916666666667" top="0.236111111111111" bottom="0.247916666666667" header="0" footer="0"/>
  <pageSetup paperSize="9" scale="85" orientation="landscape"/>
  <headerFooter/>
  <rowBreaks count="1" manualBreakCount="1">
    <brk id="157" max="0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B1000"/>
  <sheetViews>
    <sheetView zoomScale="85" zoomScaleNormal="85" topLeftCell="A207" workbookViewId="0">
      <pane xSplit="2" topLeftCell="C1" activePane="topRight" state="frozen"/>
      <selection/>
      <selection pane="topRight" activeCell="G11" sqref="G11"/>
    </sheetView>
  </sheetViews>
  <sheetFormatPr defaultColWidth="14.4285714285714" defaultRowHeight="15" customHeight="1"/>
  <cols>
    <col min="1" max="1" width="6.42857142857143" customWidth="1"/>
    <col min="2" max="3" width="15.5714285714286" customWidth="1"/>
    <col min="4" max="4" width="10.8571428571429" customWidth="1"/>
    <col min="5" max="5" width="10.7142857142857" customWidth="1"/>
    <col min="6" max="6" width="10.5714285714286" customWidth="1"/>
    <col min="7" max="7" width="11.1428571428571" customWidth="1"/>
    <col min="8" max="8" width="11.4285714285714" customWidth="1"/>
    <col min="9" max="9" width="10.7142857142857" customWidth="1"/>
    <col min="10" max="10" width="10" customWidth="1"/>
    <col min="11" max="11" width="11.4285714285714" customWidth="1"/>
    <col min="12" max="12" width="11" customWidth="1"/>
    <col min="13" max="13" width="10.7142857142857" customWidth="1"/>
    <col min="14" max="14" width="11.4285714285714" customWidth="1"/>
    <col min="15" max="15" width="11.8571428571429" customWidth="1"/>
    <col min="16" max="19" width="9.14285714285714" customWidth="1"/>
    <col min="20" max="20" width="12.4285714285714" customWidth="1"/>
    <col min="21" max="26" width="9.14285714285714" customWidth="1"/>
  </cols>
  <sheetData>
    <row r="1" ht="20.25" customHeight="1" spans="1:26">
      <c r="A1" s="61" t="s">
        <v>927</v>
      </c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ht="12.75" hidden="1" customHeight="1" spans="1:26">
      <c r="A2" s="62"/>
      <c r="B2" s="62"/>
      <c r="C2" s="62"/>
      <c r="D2" s="62"/>
      <c r="E2" s="62"/>
      <c r="F2" s="62"/>
      <c r="G2" s="61" t="s">
        <v>1036</v>
      </c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9" hidden="1" customHeight="1" spans="1:26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18" hidden="1" customHeight="1" spans="1:26">
      <c r="A4" s="63" t="s">
        <v>628</v>
      </c>
      <c r="B4" s="64" t="s">
        <v>212</v>
      </c>
      <c r="C4" s="64"/>
      <c r="D4" s="63" t="s">
        <v>630</v>
      </c>
      <c r="E4" s="63" t="s">
        <v>631</v>
      </c>
      <c r="F4" s="63" t="s">
        <v>632</v>
      </c>
      <c r="G4" s="63" t="s">
        <v>929</v>
      </c>
      <c r="H4" s="63" t="s">
        <v>930</v>
      </c>
      <c r="I4" s="63" t="s">
        <v>633</v>
      </c>
      <c r="J4" s="63" t="s">
        <v>634</v>
      </c>
      <c r="K4" s="63" t="s">
        <v>635</v>
      </c>
      <c r="L4" s="63" t="s">
        <v>636</v>
      </c>
      <c r="M4" s="63" t="s">
        <v>637</v>
      </c>
      <c r="N4" s="63" t="s">
        <v>638</v>
      </c>
      <c r="O4" s="63" t="s">
        <v>931</v>
      </c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ht="6.75" hidden="1" customHeight="1" spans="1:26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ht="12.75" hidden="1" customHeight="1" spans="1:26">
      <c r="A6" s="65">
        <v>1</v>
      </c>
      <c r="B6" s="66" t="s">
        <v>639</v>
      </c>
      <c r="C6" s="66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ht="12.75" hidden="1" customHeight="1" spans="1:26">
      <c r="A7" s="65">
        <v>2</v>
      </c>
      <c r="B7" s="66" t="s">
        <v>640</v>
      </c>
      <c r="C7" s="68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ht="12.75" hidden="1" customHeight="1" spans="1:26">
      <c r="A8" s="65">
        <v>3</v>
      </c>
      <c r="B8" s="66" t="s">
        <v>641</v>
      </c>
      <c r="C8" s="68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ht="12.75" hidden="1" customHeight="1" spans="1:26">
      <c r="A9" s="65">
        <v>4</v>
      </c>
      <c r="B9" s="66" t="s">
        <v>642</v>
      </c>
      <c r="C9" s="68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ht="12.75" hidden="1" customHeight="1" spans="1:26">
      <c r="A10" s="65">
        <v>5</v>
      </c>
      <c r="B10" s="66" t="s">
        <v>643</v>
      </c>
      <c r="C10" s="68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ht="12.75" hidden="1" customHeight="1" spans="1:26">
      <c r="A11" s="65">
        <v>6</v>
      </c>
      <c r="B11" s="66" t="s">
        <v>644</v>
      </c>
      <c r="C11" s="68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ht="12.75" hidden="1" customHeight="1" spans="1:26">
      <c r="A12" s="65">
        <v>7</v>
      </c>
      <c r="B12" s="66" t="s">
        <v>645</v>
      </c>
      <c r="C12" s="68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ht="12.75" hidden="1" customHeight="1" spans="1:26">
      <c r="A13" s="65">
        <v>8</v>
      </c>
      <c r="B13" s="66" t="s">
        <v>646</v>
      </c>
      <c r="C13" s="68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ht="12.75" hidden="1" customHeight="1" spans="1:26">
      <c r="A14" s="65">
        <v>9</v>
      </c>
      <c r="B14" s="66" t="s">
        <v>647</v>
      </c>
      <c r="C14" s="68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ht="12.75" hidden="1" customHeight="1" spans="1:26">
      <c r="A15" s="65">
        <v>10</v>
      </c>
      <c r="B15" s="66" t="s">
        <v>648</v>
      </c>
      <c r="C15" s="68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ht="12.75" hidden="1" customHeight="1" spans="1:26">
      <c r="A16" s="70"/>
      <c r="B16" s="70" t="s">
        <v>6</v>
      </c>
      <c r="C16" s="70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9.75" hidden="1" customHeight="1" spans="1:26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ht="12.75" hidden="1" customHeight="1" spans="1:26">
      <c r="A18" s="61" t="s">
        <v>1037</v>
      </c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ht="6.75" hidden="1" customHeight="1" spans="1:26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ht="19.5" hidden="1" customHeight="1" spans="1:26">
      <c r="A20" s="63" t="s">
        <v>628</v>
      </c>
      <c r="B20" s="64" t="s">
        <v>212</v>
      </c>
      <c r="C20" s="64"/>
      <c r="D20" s="63" t="s">
        <v>933</v>
      </c>
      <c r="E20" s="63" t="s">
        <v>652</v>
      </c>
      <c r="F20" s="63" t="s">
        <v>653</v>
      </c>
      <c r="G20" s="63" t="s">
        <v>654</v>
      </c>
      <c r="H20" s="63" t="s">
        <v>655</v>
      </c>
      <c r="I20" s="63" t="s">
        <v>656</v>
      </c>
      <c r="J20" s="63" t="s">
        <v>657</v>
      </c>
      <c r="K20" s="63" t="s">
        <v>658</v>
      </c>
      <c r="L20" s="63" t="s">
        <v>659</v>
      </c>
      <c r="M20" s="63" t="s">
        <v>660</v>
      </c>
      <c r="N20" s="63" t="s">
        <v>661</v>
      </c>
      <c r="O20" s="63" t="s">
        <v>934</v>
      </c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6.75" hidden="1" customHeight="1" spans="1:26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12.75" hidden="1" customHeight="1" spans="1:26">
      <c r="A22" s="65">
        <v>1</v>
      </c>
      <c r="B22" s="66" t="s">
        <v>647</v>
      </c>
      <c r="C22" s="66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12.75" hidden="1" customHeight="1" spans="1:26">
      <c r="A23" s="65">
        <v>2</v>
      </c>
      <c r="B23" s="66" t="s">
        <v>645</v>
      </c>
      <c r="C23" s="6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ht="12.75" hidden="1" customHeight="1" spans="1:26">
      <c r="A24" s="65">
        <v>3</v>
      </c>
      <c r="B24" s="66" t="s">
        <v>643</v>
      </c>
      <c r="C24" s="6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ht="12.75" hidden="1" customHeight="1" spans="1:26">
      <c r="A25" s="65">
        <v>4</v>
      </c>
      <c r="B25" s="66" t="s">
        <v>640</v>
      </c>
      <c r="C25" s="68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12.75" hidden="1" customHeight="1" spans="1:26">
      <c r="A26" s="65">
        <v>5</v>
      </c>
      <c r="B26" s="66" t="s">
        <v>648</v>
      </c>
      <c r="C26" s="6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2.75" hidden="1" customHeight="1" spans="1:26">
      <c r="A27" s="65">
        <v>6</v>
      </c>
      <c r="B27" s="66" t="s">
        <v>644</v>
      </c>
      <c r="C27" s="6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8" hidden="1" customHeight="1" spans="1:26">
      <c r="A28" s="65">
        <v>7</v>
      </c>
      <c r="B28" s="66" t="s">
        <v>646</v>
      </c>
      <c r="C28" s="68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8" hidden="1" customHeight="1" spans="1:26">
      <c r="A29" s="65">
        <v>8</v>
      </c>
      <c r="B29" s="66" t="s">
        <v>639</v>
      </c>
      <c r="C29" s="68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9.5" hidden="1" customHeight="1" spans="1:26">
      <c r="A30" s="65">
        <v>9</v>
      </c>
      <c r="B30" s="66" t="s">
        <v>642</v>
      </c>
      <c r="C30" s="68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7.25" hidden="1" customHeight="1" spans="1:26">
      <c r="A31" s="65">
        <v>10</v>
      </c>
      <c r="B31" s="66" t="s">
        <v>641</v>
      </c>
      <c r="C31" s="68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8" hidden="1" customHeight="1" spans="1:26">
      <c r="A32" s="70"/>
      <c r="B32" s="70" t="s">
        <v>213</v>
      </c>
      <c r="C32" s="70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3.5" hidden="1" customHeight="1" spans="1:26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9.5" customHeight="1" spans="1:26">
      <c r="A34" s="61" t="s">
        <v>1038</v>
      </c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8.25" customHeight="1" spans="1:26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9.5" customHeight="1" spans="1:26">
      <c r="A36" s="63" t="s">
        <v>628</v>
      </c>
      <c r="B36" s="64" t="s">
        <v>212</v>
      </c>
      <c r="C36" s="64"/>
      <c r="D36" s="63" t="s">
        <v>664</v>
      </c>
      <c r="E36" s="63" t="s">
        <v>665</v>
      </c>
      <c r="F36" s="63" t="s">
        <v>666</v>
      </c>
      <c r="G36" s="63" t="s">
        <v>667</v>
      </c>
      <c r="H36" s="63" t="s">
        <v>668</v>
      </c>
      <c r="I36" s="63" t="s">
        <v>669</v>
      </c>
      <c r="J36" s="63" t="s">
        <v>670</v>
      </c>
      <c r="K36" s="63" t="s">
        <v>671</v>
      </c>
      <c r="L36" s="63" t="s">
        <v>672</v>
      </c>
      <c r="M36" s="63" t="s">
        <v>673</v>
      </c>
      <c r="N36" s="63" t="s">
        <v>674</v>
      </c>
      <c r="O36" s="63" t="s">
        <v>936</v>
      </c>
      <c r="P36" s="62"/>
      <c r="Q36" s="78"/>
      <c r="R36" s="62"/>
      <c r="S36" s="62"/>
      <c r="T36" s="62"/>
      <c r="U36" s="62"/>
      <c r="V36" s="62"/>
      <c r="W36" s="62"/>
      <c r="X36" s="62"/>
      <c r="Y36" s="62"/>
      <c r="Z36" s="62"/>
    </row>
    <row r="37" ht="7.5" customHeight="1" spans="1:26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ht="19.5" hidden="1" customHeight="1" spans="1:26">
      <c r="A38" s="65">
        <v>1</v>
      </c>
      <c r="B38" s="66" t="s">
        <v>647</v>
      </c>
      <c r="C38" s="66"/>
      <c r="D38" s="72">
        <v>28.04</v>
      </c>
      <c r="E38" s="72">
        <v>30.74</v>
      </c>
      <c r="F38" s="72">
        <v>29.02</v>
      </c>
      <c r="G38" s="72">
        <v>29.1</v>
      </c>
      <c r="H38" s="72">
        <v>29.02</v>
      </c>
      <c r="I38" s="72">
        <v>28.3</v>
      </c>
      <c r="J38" s="72">
        <v>28.42</v>
      </c>
      <c r="K38" s="72">
        <v>28.99</v>
      </c>
      <c r="L38" s="72">
        <v>29.17</v>
      </c>
      <c r="M38" s="72">
        <v>30.22</v>
      </c>
      <c r="N38" s="72">
        <v>30.68</v>
      </c>
      <c r="O38" s="72">
        <v>31.28</v>
      </c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ht="19.5" hidden="1" customHeight="1" spans="1:26">
      <c r="A39" s="65">
        <v>2</v>
      </c>
      <c r="B39" s="66" t="s">
        <v>645</v>
      </c>
      <c r="C39" s="68"/>
      <c r="D39" s="73">
        <v>41.5</v>
      </c>
      <c r="E39" s="72">
        <v>42.69</v>
      </c>
      <c r="F39" s="72">
        <v>44.59</v>
      </c>
      <c r="G39" s="72">
        <v>46.96</v>
      </c>
      <c r="H39" s="72">
        <v>46.24</v>
      </c>
      <c r="I39" s="72">
        <v>47.75</v>
      </c>
      <c r="J39" s="72">
        <v>49.47</v>
      </c>
      <c r="K39" s="72">
        <v>35.19</v>
      </c>
      <c r="L39" s="72">
        <v>34.56</v>
      </c>
      <c r="M39" s="72">
        <v>34.35</v>
      </c>
      <c r="N39" s="72">
        <v>34.47</v>
      </c>
      <c r="O39" s="72">
        <v>34.77</v>
      </c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ht="19.5" hidden="1" customHeight="1" spans="1:26">
      <c r="A40" s="65">
        <v>3</v>
      </c>
      <c r="B40" s="66" t="s">
        <v>643</v>
      </c>
      <c r="C40" s="68"/>
      <c r="D40" s="73">
        <v>33.25</v>
      </c>
      <c r="E40" s="72">
        <v>33.18</v>
      </c>
      <c r="F40" s="72">
        <v>34.31</v>
      </c>
      <c r="G40" s="72">
        <v>34.62</v>
      </c>
      <c r="H40" s="72">
        <v>33.88</v>
      </c>
      <c r="I40" s="72">
        <v>32.71</v>
      </c>
      <c r="J40" s="72">
        <v>31.47</v>
      </c>
      <c r="K40" s="72">
        <v>29.92</v>
      </c>
      <c r="L40" s="72">
        <v>29.46</v>
      </c>
      <c r="M40" s="72">
        <v>28.83</v>
      </c>
      <c r="N40" s="72">
        <v>28.86</v>
      </c>
      <c r="O40" s="72">
        <v>29.44</v>
      </c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ht="19.5" customHeight="1" spans="1:26">
      <c r="A41" s="65">
        <v>4</v>
      </c>
      <c r="B41" s="66" t="s">
        <v>640</v>
      </c>
      <c r="C41" s="68"/>
      <c r="D41" s="73">
        <v>43.45</v>
      </c>
      <c r="E41" s="72">
        <v>42.72</v>
      </c>
      <c r="F41" s="72">
        <v>42.13</v>
      </c>
      <c r="G41" s="72">
        <v>42.59</v>
      </c>
      <c r="H41" s="72">
        <v>42.78</v>
      </c>
      <c r="I41" s="72">
        <v>42.15</v>
      </c>
      <c r="J41" s="72">
        <v>42.4</v>
      </c>
      <c r="K41" s="72">
        <v>41.47</v>
      </c>
      <c r="L41" s="72">
        <v>40.73</v>
      </c>
      <c r="M41" s="72">
        <v>40.91</v>
      </c>
      <c r="N41" s="72">
        <v>41.39</v>
      </c>
      <c r="O41" s="72">
        <v>41.56</v>
      </c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ht="19.5" customHeight="1" spans="1:26">
      <c r="A42" s="65">
        <v>5</v>
      </c>
      <c r="B42" s="66" t="s">
        <v>648</v>
      </c>
      <c r="C42" s="68"/>
      <c r="D42" s="73">
        <v>50.02</v>
      </c>
      <c r="E42" s="72">
        <v>49.53</v>
      </c>
      <c r="F42" s="72">
        <v>50.02</v>
      </c>
      <c r="G42" s="72">
        <v>48.11</v>
      </c>
      <c r="H42" s="72">
        <v>48.45</v>
      </c>
      <c r="I42" s="72">
        <v>46.51</v>
      </c>
      <c r="J42" s="72">
        <v>44.58</v>
      </c>
      <c r="K42" s="72">
        <v>42.52</v>
      </c>
      <c r="L42" s="72">
        <v>40.46</v>
      </c>
      <c r="M42" s="72">
        <v>39.9</v>
      </c>
      <c r="N42" s="72">
        <v>39.29</v>
      </c>
      <c r="O42" s="72">
        <v>39.16</v>
      </c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ht="19.5" customHeight="1" spans="1:26">
      <c r="A43" s="65">
        <v>6</v>
      </c>
      <c r="B43" s="66" t="s">
        <v>644</v>
      </c>
      <c r="C43" s="68"/>
      <c r="D43" s="73">
        <v>56.47</v>
      </c>
      <c r="E43" s="72">
        <v>56.12</v>
      </c>
      <c r="F43" s="72">
        <v>56.5</v>
      </c>
      <c r="G43" s="72">
        <v>56.37</v>
      </c>
      <c r="H43" s="72">
        <v>56.24</v>
      </c>
      <c r="I43" s="72">
        <v>54.89</v>
      </c>
      <c r="J43" s="72">
        <v>54.53</v>
      </c>
      <c r="K43" s="72">
        <v>54.09</v>
      </c>
      <c r="L43" s="72">
        <v>53.79</v>
      </c>
      <c r="M43" s="72">
        <v>54.24</v>
      </c>
      <c r="N43" s="72">
        <v>54.71</v>
      </c>
      <c r="O43" s="72">
        <v>55.28</v>
      </c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ht="19.5" customHeight="1" spans="1:26">
      <c r="A44" s="65">
        <v>7</v>
      </c>
      <c r="B44" s="66" t="s">
        <v>646</v>
      </c>
      <c r="C44" s="68"/>
      <c r="D44" s="73">
        <v>45.4</v>
      </c>
      <c r="E44" s="72">
        <v>46.41</v>
      </c>
      <c r="F44" s="72">
        <v>46.67</v>
      </c>
      <c r="G44" s="72">
        <v>46.78</v>
      </c>
      <c r="H44" s="72">
        <v>47.05</v>
      </c>
      <c r="I44" s="72">
        <v>46.14</v>
      </c>
      <c r="J44" s="72">
        <v>46.55</v>
      </c>
      <c r="K44" s="72">
        <v>45.79</v>
      </c>
      <c r="L44" s="72">
        <v>46.38</v>
      </c>
      <c r="M44" s="72">
        <v>46.17</v>
      </c>
      <c r="N44" s="72">
        <v>45.85</v>
      </c>
      <c r="O44" s="72">
        <v>45.56</v>
      </c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ht="19.5" hidden="1" customHeight="1" spans="1:26">
      <c r="A45" s="65">
        <v>8</v>
      </c>
      <c r="B45" s="66" t="s">
        <v>639</v>
      </c>
      <c r="C45" s="66"/>
      <c r="D45" s="72">
        <v>32.45</v>
      </c>
      <c r="E45" s="72">
        <v>33.3</v>
      </c>
      <c r="F45" s="72">
        <v>32.67</v>
      </c>
      <c r="G45" s="72">
        <v>30.77</v>
      </c>
      <c r="H45" s="72">
        <v>30.9</v>
      </c>
      <c r="I45" s="72">
        <v>29.29</v>
      </c>
      <c r="J45" s="72">
        <v>27.76</v>
      </c>
      <c r="K45" s="72">
        <v>27.17</v>
      </c>
      <c r="L45" s="72">
        <v>26.47</v>
      </c>
      <c r="M45" s="72">
        <v>26.97</v>
      </c>
      <c r="N45" s="72">
        <v>27.83</v>
      </c>
      <c r="O45" s="72">
        <v>27.94</v>
      </c>
      <c r="P45" s="62"/>
      <c r="Q45" s="79"/>
      <c r="R45" s="62"/>
      <c r="S45" s="62"/>
      <c r="T45" s="62"/>
      <c r="U45" s="62"/>
      <c r="V45" s="62"/>
      <c r="W45" s="62"/>
      <c r="X45" s="62"/>
      <c r="Y45" s="62"/>
      <c r="Z45" s="62"/>
    </row>
    <row r="46" ht="19.5" customHeight="1" spans="1:26">
      <c r="A46" s="65">
        <v>9</v>
      </c>
      <c r="B46" s="66" t="s">
        <v>642</v>
      </c>
      <c r="C46" s="68"/>
      <c r="D46" s="73">
        <v>36.63</v>
      </c>
      <c r="E46" s="72">
        <v>37.41</v>
      </c>
      <c r="F46" s="72">
        <v>36.73</v>
      </c>
      <c r="G46" s="72">
        <v>36.34</v>
      </c>
      <c r="H46" s="72">
        <v>35.61</v>
      </c>
      <c r="I46" s="72">
        <v>35.06</v>
      </c>
      <c r="J46" s="72">
        <v>34.4</v>
      </c>
      <c r="K46" s="72">
        <v>34.24</v>
      </c>
      <c r="L46" s="72">
        <v>33.79</v>
      </c>
      <c r="M46" s="72">
        <v>34.05</v>
      </c>
      <c r="N46" s="72">
        <v>34.34</v>
      </c>
      <c r="O46" s="72">
        <v>34.45</v>
      </c>
      <c r="P46" s="62"/>
      <c r="Q46" s="79"/>
      <c r="R46" s="62"/>
      <c r="S46" s="62"/>
      <c r="T46" s="62"/>
      <c r="U46" s="62"/>
      <c r="V46" s="62"/>
      <c r="W46" s="62"/>
      <c r="X46" s="62"/>
      <c r="Y46" s="62"/>
      <c r="Z46" s="62"/>
    </row>
    <row r="47" ht="19.5" hidden="1" customHeight="1" spans="1:26">
      <c r="A47" s="65">
        <v>10</v>
      </c>
      <c r="B47" s="66" t="s">
        <v>641</v>
      </c>
      <c r="C47" s="68"/>
      <c r="D47" s="73">
        <v>46.99</v>
      </c>
      <c r="E47" s="72">
        <v>48.89</v>
      </c>
      <c r="F47" s="72">
        <v>47.7</v>
      </c>
      <c r="G47" s="72">
        <v>47.67</v>
      </c>
      <c r="H47" s="72">
        <v>47.8</v>
      </c>
      <c r="I47" s="72">
        <v>47.69</v>
      </c>
      <c r="J47" s="72">
        <v>47.69</v>
      </c>
      <c r="K47" s="72">
        <v>47.79</v>
      </c>
      <c r="L47" s="72">
        <v>47.47</v>
      </c>
      <c r="M47" s="72">
        <v>47.37</v>
      </c>
      <c r="N47" s="72">
        <v>47.37</v>
      </c>
      <c r="O47" s="72">
        <v>47.23</v>
      </c>
      <c r="P47" s="62"/>
      <c r="Q47" s="79"/>
      <c r="R47" s="62"/>
      <c r="S47" s="62"/>
      <c r="T47" s="62"/>
      <c r="U47" s="62"/>
      <c r="V47" s="62"/>
      <c r="W47" s="62"/>
      <c r="X47" s="62"/>
      <c r="Y47" s="62"/>
      <c r="Z47" s="62"/>
    </row>
    <row r="48" ht="19.5" customHeight="1" spans="1:26">
      <c r="A48" s="74" t="s">
        <v>19</v>
      </c>
      <c r="B48" s="35"/>
      <c r="C48" s="75"/>
      <c r="D48" s="72">
        <f t="shared" ref="D48:O48" si="0">(D41+D42+D43+D44+D46)/5</f>
        <v>46.394</v>
      </c>
      <c r="E48" s="72">
        <f t="shared" si="0"/>
        <v>46.438</v>
      </c>
      <c r="F48" s="72">
        <f t="shared" si="0"/>
        <v>46.41</v>
      </c>
      <c r="G48" s="72">
        <f t="shared" si="0"/>
        <v>46.038</v>
      </c>
      <c r="H48" s="72">
        <f t="shared" si="0"/>
        <v>46.026</v>
      </c>
      <c r="I48" s="72">
        <f t="shared" si="0"/>
        <v>44.95</v>
      </c>
      <c r="J48" s="72">
        <f t="shared" si="0"/>
        <v>44.492</v>
      </c>
      <c r="K48" s="72">
        <f t="shared" si="0"/>
        <v>43.622</v>
      </c>
      <c r="L48" s="72">
        <f t="shared" si="0"/>
        <v>43.03</v>
      </c>
      <c r="M48" s="72">
        <f t="shared" si="0"/>
        <v>43.054</v>
      </c>
      <c r="N48" s="72">
        <f t="shared" si="0"/>
        <v>43.116</v>
      </c>
      <c r="O48" s="72">
        <f t="shared" si="0"/>
        <v>43.202</v>
      </c>
      <c r="P48" s="62" t="s">
        <v>1039</v>
      </c>
      <c r="Q48" s="79"/>
      <c r="R48" s="62"/>
      <c r="S48" s="62"/>
      <c r="T48" s="62"/>
      <c r="U48" s="62"/>
      <c r="V48" s="62"/>
      <c r="W48" s="62"/>
      <c r="X48" s="62"/>
      <c r="Y48" s="62"/>
      <c r="Z48" s="62"/>
    </row>
    <row r="49" ht="19.5" hidden="1" customHeight="1" spans="1:26">
      <c r="A49" s="70"/>
      <c r="B49" s="70" t="s">
        <v>6</v>
      </c>
      <c r="C49" s="70"/>
      <c r="D49" s="76">
        <v>39.72</v>
      </c>
      <c r="E49" s="76">
        <v>40.57</v>
      </c>
      <c r="F49" s="76">
        <v>40.48</v>
      </c>
      <c r="G49" s="76">
        <v>40.44</v>
      </c>
      <c r="H49" s="76">
        <v>40.28</v>
      </c>
      <c r="I49" s="76">
        <v>39.71</v>
      </c>
      <c r="J49" s="76">
        <v>39.54</v>
      </c>
      <c r="K49" s="76">
        <v>37.15</v>
      </c>
      <c r="L49" s="76">
        <v>36.73</v>
      </c>
      <c r="M49" s="76">
        <v>36.83</v>
      </c>
      <c r="N49" s="76">
        <v>37.05</v>
      </c>
      <c r="O49" s="76">
        <v>37.23</v>
      </c>
      <c r="P49" s="77"/>
      <c r="Q49" s="80"/>
      <c r="R49" s="77"/>
      <c r="S49" s="77"/>
      <c r="T49" s="77"/>
      <c r="U49" s="77"/>
      <c r="V49" s="77"/>
      <c r="W49" s="77"/>
      <c r="X49" s="77"/>
      <c r="Y49" s="77"/>
      <c r="Z49" s="77"/>
    </row>
    <row r="50" ht="8.25" customHeight="1" spans="1:26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ht="19.5" customHeight="1" spans="1:26">
      <c r="A51" s="61" t="s">
        <v>1040</v>
      </c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ht="11.25" customHeight="1" spans="1:26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ht="19.5" customHeight="1" spans="1:26">
      <c r="A53" s="63" t="s">
        <v>628</v>
      </c>
      <c r="B53" s="64" t="s">
        <v>212</v>
      </c>
      <c r="C53" s="64"/>
      <c r="D53" s="63" t="s">
        <v>676</v>
      </c>
      <c r="E53" s="63" t="s">
        <v>677</v>
      </c>
      <c r="F53" s="63" t="s">
        <v>678</v>
      </c>
      <c r="G53" s="63" t="s">
        <v>679</v>
      </c>
      <c r="H53" s="63" t="s">
        <v>680</v>
      </c>
      <c r="I53" s="63" t="s">
        <v>681</v>
      </c>
      <c r="J53" s="63" t="s">
        <v>682</v>
      </c>
      <c r="K53" s="63" t="s">
        <v>683</v>
      </c>
      <c r="L53" s="63" t="s">
        <v>684</v>
      </c>
      <c r="M53" s="63" t="s">
        <v>685</v>
      </c>
      <c r="N53" s="63" t="s">
        <v>686</v>
      </c>
      <c r="O53" s="63" t="s">
        <v>938</v>
      </c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ht="6.75" customHeight="1" spans="1:26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19.5" hidden="1" customHeight="1" spans="1:26">
      <c r="A55" s="65">
        <v>1</v>
      </c>
      <c r="B55" s="66" t="s">
        <v>647</v>
      </c>
      <c r="C55" s="66"/>
      <c r="D55" s="72">
        <v>33.08</v>
      </c>
      <c r="E55" s="72">
        <v>34.58</v>
      </c>
      <c r="F55" s="72">
        <v>32.85</v>
      </c>
      <c r="G55" s="72">
        <v>32.44</v>
      </c>
      <c r="H55" s="72">
        <v>32.51</v>
      </c>
      <c r="I55" s="72">
        <v>17.34</v>
      </c>
      <c r="J55" s="72">
        <v>19.22</v>
      </c>
      <c r="K55" s="72">
        <v>23.94</v>
      </c>
      <c r="L55" s="72">
        <v>33.02</v>
      </c>
      <c r="M55" s="72">
        <v>32.78</v>
      </c>
      <c r="N55" s="72">
        <v>32.45</v>
      </c>
      <c r="O55" s="72">
        <v>29.52</v>
      </c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19.5" hidden="1" customHeight="1" spans="1:26">
      <c r="A56" s="65">
        <v>2</v>
      </c>
      <c r="B56" s="66" t="s">
        <v>645</v>
      </c>
      <c r="C56" s="68"/>
      <c r="D56" s="73">
        <v>36.82</v>
      </c>
      <c r="E56" s="72">
        <v>24.6</v>
      </c>
      <c r="F56" s="72">
        <v>26.32</v>
      </c>
      <c r="G56" s="72">
        <v>20.09</v>
      </c>
      <c r="H56" s="72">
        <v>23.41</v>
      </c>
      <c r="I56" s="72">
        <v>18.43</v>
      </c>
      <c r="J56" s="72">
        <v>16.16</v>
      </c>
      <c r="K56" s="72">
        <v>17.12</v>
      </c>
      <c r="L56" s="72">
        <v>17.45</v>
      </c>
      <c r="M56" s="72">
        <v>19.19</v>
      </c>
      <c r="N56" s="72">
        <v>22.41</v>
      </c>
      <c r="O56" s="72">
        <v>20.93</v>
      </c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19.5" hidden="1" customHeight="1" spans="1:26">
      <c r="A57" s="65">
        <v>3</v>
      </c>
      <c r="B57" s="66" t="s">
        <v>643</v>
      </c>
      <c r="C57" s="68"/>
      <c r="D57" s="73">
        <v>30.34</v>
      </c>
      <c r="E57" s="72">
        <v>29.32</v>
      </c>
      <c r="F57" s="72">
        <v>30.18</v>
      </c>
      <c r="G57" s="72">
        <v>30.92</v>
      </c>
      <c r="H57" s="72">
        <v>32.51</v>
      </c>
      <c r="I57" s="72">
        <v>34.28</v>
      </c>
      <c r="J57" s="72">
        <v>35.22</v>
      </c>
      <c r="K57" s="72">
        <v>35.43</v>
      </c>
      <c r="L57" s="72">
        <v>34.98</v>
      </c>
      <c r="M57" s="72">
        <v>34.93</v>
      </c>
      <c r="N57" s="72">
        <v>35.19</v>
      </c>
      <c r="O57" s="72">
        <v>34.44</v>
      </c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19.5" customHeight="1" spans="1:26">
      <c r="A58" s="65">
        <v>4</v>
      </c>
      <c r="B58" s="66" t="s">
        <v>640</v>
      </c>
      <c r="C58" s="68"/>
      <c r="D58" s="73">
        <v>41.84</v>
      </c>
      <c r="E58" s="72">
        <v>43.83</v>
      </c>
      <c r="F58" s="72">
        <v>45.94</v>
      </c>
      <c r="G58" s="72">
        <v>46.19</v>
      </c>
      <c r="H58" s="72">
        <v>46.73</v>
      </c>
      <c r="I58" s="72">
        <v>47.39</v>
      </c>
      <c r="J58" s="72">
        <v>47.68</v>
      </c>
      <c r="K58" s="72">
        <v>48.36</v>
      </c>
      <c r="L58" s="72">
        <v>48.43</v>
      </c>
      <c r="M58" s="72">
        <v>48.23</v>
      </c>
      <c r="N58" s="72">
        <v>47.67</v>
      </c>
      <c r="O58" s="72">
        <v>46.58</v>
      </c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19.5" customHeight="1" spans="1:26">
      <c r="A59" s="65">
        <v>5</v>
      </c>
      <c r="B59" s="66" t="s">
        <v>648</v>
      </c>
      <c r="C59" s="68"/>
      <c r="D59" s="73">
        <v>39.57</v>
      </c>
      <c r="E59" s="72">
        <v>37.86</v>
      </c>
      <c r="F59" s="72">
        <v>37.7</v>
      </c>
      <c r="G59" s="72">
        <v>40.53</v>
      </c>
      <c r="H59" s="72">
        <v>42.44</v>
      </c>
      <c r="I59" s="72">
        <v>44.69</v>
      </c>
      <c r="J59" s="72">
        <v>45.84</v>
      </c>
      <c r="K59" s="72">
        <v>46.45</v>
      </c>
      <c r="L59" s="72">
        <v>46.67</v>
      </c>
      <c r="M59" s="72">
        <v>46.76</v>
      </c>
      <c r="N59" s="72">
        <v>46.53</v>
      </c>
      <c r="O59" s="72">
        <v>45.29</v>
      </c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19.5" customHeight="1" spans="1:26">
      <c r="A60" s="65">
        <v>6</v>
      </c>
      <c r="B60" s="66" t="s">
        <v>644</v>
      </c>
      <c r="C60" s="68"/>
      <c r="D60" s="73">
        <v>56.49</v>
      </c>
      <c r="E60" s="72">
        <v>57.9</v>
      </c>
      <c r="F60" s="72">
        <v>59.04</v>
      </c>
      <c r="G60" s="72">
        <v>59.21</v>
      </c>
      <c r="H60" s="72">
        <v>60.15</v>
      </c>
      <c r="I60" s="72">
        <v>61.12</v>
      </c>
      <c r="J60" s="72">
        <v>61.13</v>
      </c>
      <c r="K60" s="72">
        <v>60.93</v>
      </c>
      <c r="L60" s="72">
        <v>60.54</v>
      </c>
      <c r="M60" s="72">
        <v>59.52</v>
      </c>
      <c r="N60" s="72">
        <v>58.71</v>
      </c>
      <c r="O60" s="72">
        <v>57.34</v>
      </c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19.5" customHeight="1" spans="1:26">
      <c r="A61" s="65">
        <v>7</v>
      </c>
      <c r="B61" s="66" t="s">
        <v>646</v>
      </c>
      <c r="C61" s="68"/>
      <c r="D61" s="73">
        <v>46.3</v>
      </c>
      <c r="E61" s="72">
        <v>44.87</v>
      </c>
      <c r="F61" s="72">
        <v>45.05</v>
      </c>
      <c r="G61" s="72">
        <v>45.07</v>
      </c>
      <c r="H61" s="72">
        <v>45.4</v>
      </c>
      <c r="I61" s="72">
        <v>45.7</v>
      </c>
      <c r="J61" s="72">
        <v>45.37</v>
      </c>
      <c r="K61" s="72">
        <v>44.97</v>
      </c>
      <c r="L61" s="72">
        <v>44.09</v>
      </c>
      <c r="M61" s="72">
        <v>44.63</v>
      </c>
      <c r="N61" s="72">
        <v>44.4</v>
      </c>
      <c r="O61" s="72">
        <v>44.01</v>
      </c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19.5" hidden="1" customHeight="1" spans="1:26">
      <c r="A62" s="65">
        <v>8</v>
      </c>
      <c r="B62" s="66" t="s">
        <v>639</v>
      </c>
      <c r="C62" s="66"/>
      <c r="D62" s="72">
        <v>30.73</v>
      </c>
      <c r="E62" s="72">
        <v>31.4</v>
      </c>
      <c r="F62" s="72">
        <v>33.87</v>
      </c>
      <c r="G62" s="72">
        <v>35.11</v>
      </c>
      <c r="H62" s="72">
        <v>36.02</v>
      </c>
      <c r="I62" s="72">
        <v>37.37</v>
      </c>
      <c r="J62" s="72">
        <v>39.03</v>
      </c>
      <c r="K62" s="72">
        <v>39.82</v>
      </c>
      <c r="L62" s="72">
        <v>40.01</v>
      </c>
      <c r="M62" s="72">
        <v>41.41</v>
      </c>
      <c r="N62" s="72">
        <v>41.07</v>
      </c>
      <c r="O62" s="72">
        <v>36.75</v>
      </c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19.5" customHeight="1" spans="1:26">
      <c r="A63" s="65">
        <v>9</v>
      </c>
      <c r="B63" s="66" t="s">
        <v>642</v>
      </c>
      <c r="C63" s="68"/>
      <c r="D63" s="73">
        <v>34.77</v>
      </c>
      <c r="E63" s="72">
        <v>35.73</v>
      </c>
      <c r="F63" s="72">
        <v>37.03</v>
      </c>
      <c r="G63" s="72">
        <v>36.42</v>
      </c>
      <c r="H63" s="72">
        <v>37.28</v>
      </c>
      <c r="I63" s="72">
        <v>33.72</v>
      </c>
      <c r="J63" s="72">
        <v>38.05</v>
      </c>
      <c r="K63" s="72">
        <v>36.68</v>
      </c>
      <c r="L63" s="72">
        <v>36.12</v>
      </c>
      <c r="M63" s="72">
        <v>35.83</v>
      </c>
      <c r="N63" s="72">
        <v>37.1</v>
      </c>
      <c r="O63" s="72">
        <v>37.08</v>
      </c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19.5" hidden="1" customHeight="1" spans="1:26">
      <c r="A64" s="65">
        <v>10</v>
      </c>
      <c r="B64" s="66" t="s">
        <v>641</v>
      </c>
      <c r="C64" s="68"/>
      <c r="D64" s="73">
        <v>47.31</v>
      </c>
      <c r="E64" s="72">
        <v>46.57</v>
      </c>
      <c r="F64" s="72">
        <v>46.43</v>
      </c>
      <c r="G64" s="72">
        <v>46.28</v>
      </c>
      <c r="H64" s="72">
        <v>46.7</v>
      </c>
      <c r="I64" s="72">
        <v>46.65</v>
      </c>
      <c r="J64" s="72">
        <v>44.58</v>
      </c>
      <c r="K64" s="72">
        <v>43.31</v>
      </c>
      <c r="L64" s="72">
        <v>42.37</v>
      </c>
      <c r="M64" s="72">
        <v>42.16</v>
      </c>
      <c r="N64" s="72">
        <v>41.88</v>
      </c>
      <c r="O64" s="72">
        <v>41.8</v>
      </c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19.5" customHeight="1" spans="1:26">
      <c r="A65" s="74" t="s">
        <v>19</v>
      </c>
      <c r="B65" s="35"/>
      <c r="C65" s="75"/>
      <c r="D65" s="81">
        <f t="shared" ref="D65:O65" si="1">(D58+D59+D60+D61+D63)/5</f>
        <v>43.794</v>
      </c>
      <c r="E65" s="81">
        <f t="shared" si="1"/>
        <v>44.038</v>
      </c>
      <c r="F65" s="81">
        <f t="shared" si="1"/>
        <v>44.952</v>
      </c>
      <c r="G65" s="81">
        <f t="shared" si="1"/>
        <v>45.484</v>
      </c>
      <c r="H65" s="81">
        <f t="shared" si="1"/>
        <v>46.4</v>
      </c>
      <c r="I65" s="81">
        <f t="shared" si="1"/>
        <v>46.524</v>
      </c>
      <c r="J65" s="81">
        <f t="shared" si="1"/>
        <v>47.614</v>
      </c>
      <c r="K65" s="81">
        <f t="shared" si="1"/>
        <v>47.478</v>
      </c>
      <c r="L65" s="81">
        <f t="shared" si="1"/>
        <v>47.17</v>
      </c>
      <c r="M65" s="81">
        <f t="shared" si="1"/>
        <v>46.994</v>
      </c>
      <c r="N65" s="81">
        <f t="shared" si="1"/>
        <v>46.882</v>
      </c>
      <c r="O65" s="81">
        <f t="shared" si="1"/>
        <v>46.06</v>
      </c>
      <c r="P65" s="62" t="s">
        <v>1039</v>
      </c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19.5" hidden="1" customHeight="1" spans="1:26">
      <c r="A66" s="70"/>
      <c r="B66" s="70" t="s">
        <v>6</v>
      </c>
      <c r="C66" s="70"/>
      <c r="D66" s="76">
        <v>38.36</v>
      </c>
      <c r="E66" s="76">
        <v>37.21</v>
      </c>
      <c r="F66" s="76">
        <v>38.12</v>
      </c>
      <c r="G66" s="76">
        <v>37.86</v>
      </c>
      <c r="H66" s="76">
        <v>38.94</v>
      </c>
      <c r="I66" s="76">
        <v>37.29</v>
      </c>
      <c r="J66" s="76">
        <v>38.06</v>
      </c>
      <c r="K66" s="76">
        <v>38.52</v>
      </c>
      <c r="L66" s="76">
        <v>39.15</v>
      </c>
      <c r="M66" s="76">
        <v>39.46</v>
      </c>
      <c r="N66" s="76">
        <v>39.66</v>
      </c>
      <c r="O66" s="76">
        <v>38.08</v>
      </c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12.75" customHeight="1" spans="1:26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12.75" customHeight="1" spans="1:26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20.25" customHeight="1" spans="1:26">
      <c r="A69" s="61" t="s">
        <v>939</v>
      </c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18" customHeight="1" spans="1:26">
      <c r="A70" s="61" t="s">
        <v>1041</v>
      </c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6" customHeight="1" spans="1:26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21.75" customHeight="1" spans="1:26">
      <c r="A72" s="63" t="s">
        <v>628</v>
      </c>
      <c r="B72" s="64" t="s">
        <v>212</v>
      </c>
      <c r="C72" s="64"/>
      <c r="D72" s="63" t="s">
        <v>688</v>
      </c>
      <c r="E72" s="63" t="s">
        <v>689</v>
      </c>
      <c r="F72" s="63" t="s">
        <v>690</v>
      </c>
      <c r="G72" s="63" t="s">
        <v>691</v>
      </c>
      <c r="H72" s="63" t="s">
        <v>692</v>
      </c>
      <c r="I72" s="63" t="s">
        <v>585</v>
      </c>
      <c r="J72" s="63" t="s">
        <v>693</v>
      </c>
      <c r="K72" s="63" t="s">
        <v>694</v>
      </c>
      <c r="L72" s="63" t="s">
        <v>695</v>
      </c>
      <c r="M72" s="63" t="s">
        <v>696</v>
      </c>
      <c r="N72" s="63" t="s">
        <v>697</v>
      </c>
      <c r="O72" s="63" t="s">
        <v>942</v>
      </c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6.75" customHeight="1" spans="1:26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19.5" hidden="1" customHeight="1" spans="1:26">
      <c r="A74" s="65">
        <v>1</v>
      </c>
      <c r="B74" s="66" t="s">
        <v>647</v>
      </c>
      <c r="C74" s="66"/>
      <c r="D74" s="72">
        <v>29.59</v>
      </c>
      <c r="E74" s="72">
        <v>30.91</v>
      </c>
      <c r="F74" s="72">
        <v>30.65</v>
      </c>
      <c r="G74" s="72">
        <v>30.66</v>
      </c>
      <c r="H74" s="72">
        <v>31.77</v>
      </c>
      <c r="I74" s="72">
        <v>32.9</v>
      </c>
      <c r="J74" s="72">
        <v>34.38</v>
      </c>
      <c r="K74" s="72">
        <v>35.08</v>
      </c>
      <c r="L74" s="72">
        <v>34.59</v>
      </c>
      <c r="M74" s="72">
        <v>34.37</v>
      </c>
      <c r="N74" s="72">
        <v>34.57</v>
      </c>
      <c r="O74" s="72">
        <v>35.01</v>
      </c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19.5" hidden="1" customHeight="1" spans="1:26">
      <c r="A75" s="65">
        <v>2</v>
      </c>
      <c r="B75" s="66" t="s">
        <v>645</v>
      </c>
      <c r="C75" s="68"/>
      <c r="D75" s="73">
        <v>21.05</v>
      </c>
      <c r="E75" s="72">
        <v>22.04</v>
      </c>
      <c r="F75" s="72">
        <v>19.92</v>
      </c>
      <c r="G75" s="72">
        <v>20</v>
      </c>
      <c r="H75" s="72">
        <v>22.2</v>
      </c>
      <c r="I75" s="72">
        <v>23.93</v>
      </c>
      <c r="J75" s="72">
        <v>26.41</v>
      </c>
      <c r="K75" s="72">
        <v>26.43</v>
      </c>
      <c r="L75" s="72">
        <v>25.64</v>
      </c>
      <c r="M75" s="72">
        <v>25.44</v>
      </c>
      <c r="N75" s="72">
        <v>23.13</v>
      </c>
      <c r="O75" s="72">
        <v>19.57</v>
      </c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19.5" hidden="1" customHeight="1" spans="1:26">
      <c r="A76" s="65">
        <v>3</v>
      </c>
      <c r="B76" s="66" t="s">
        <v>643</v>
      </c>
      <c r="C76" s="68"/>
      <c r="D76" s="73">
        <v>34.86</v>
      </c>
      <c r="E76" s="72">
        <v>35.84</v>
      </c>
      <c r="F76" s="72">
        <v>35.54</v>
      </c>
      <c r="G76" s="72">
        <v>35.55</v>
      </c>
      <c r="H76" s="72">
        <v>36.29</v>
      </c>
      <c r="I76" s="72">
        <v>35.7</v>
      </c>
      <c r="J76" s="72">
        <v>36.47</v>
      </c>
      <c r="K76" s="72">
        <v>36.7</v>
      </c>
      <c r="L76" s="72">
        <v>36.35</v>
      </c>
      <c r="M76" s="72">
        <v>35.63</v>
      </c>
      <c r="N76" s="72">
        <v>35.55</v>
      </c>
      <c r="O76" s="72">
        <v>35.08</v>
      </c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19.5" customHeight="1" spans="1:26">
      <c r="A77" s="65">
        <v>4</v>
      </c>
      <c r="B77" s="66" t="s">
        <v>640</v>
      </c>
      <c r="C77" s="68"/>
      <c r="D77" s="73">
        <v>45.83</v>
      </c>
      <c r="E77" s="72">
        <v>45.22</v>
      </c>
      <c r="F77" s="72">
        <v>43.08</v>
      </c>
      <c r="G77" s="72">
        <v>41.82</v>
      </c>
      <c r="H77" s="72">
        <v>41.15</v>
      </c>
      <c r="I77" s="72">
        <v>41.97</v>
      </c>
      <c r="J77" s="72">
        <v>42.48</v>
      </c>
      <c r="K77" s="72">
        <v>43.28</v>
      </c>
      <c r="L77" s="72">
        <v>42.42</v>
      </c>
      <c r="M77" s="72">
        <v>42.69</v>
      </c>
      <c r="N77" s="72">
        <v>43.44</v>
      </c>
      <c r="O77" s="72">
        <v>44.68</v>
      </c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19.5" customHeight="1" spans="1:26">
      <c r="A78" s="65">
        <v>5</v>
      </c>
      <c r="B78" s="66" t="s">
        <v>648</v>
      </c>
      <c r="C78" s="68"/>
      <c r="D78" s="73">
        <v>43.89</v>
      </c>
      <c r="E78" s="72">
        <v>44.19</v>
      </c>
      <c r="F78" s="72">
        <v>43.37</v>
      </c>
      <c r="G78" s="72">
        <v>43.1</v>
      </c>
      <c r="H78" s="72">
        <v>43.51</v>
      </c>
      <c r="I78" s="72">
        <v>42.31</v>
      </c>
      <c r="J78" s="72">
        <v>42.3</v>
      </c>
      <c r="K78" s="72">
        <v>42.01</v>
      </c>
      <c r="L78" s="72">
        <v>42.34</v>
      </c>
      <c r="M78" s="72">
        <v>42.12</v>
      </c>
      <c r="N78" s="72">
        <v>42.5</v>
      </c>
      <c r="O78" s="72">
        <v>42.84</v>
      </c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19.5" customHeight="1" spans="1:26">
      <c r="A79" s="65">
        <v>6</v>
      </c>
      <c r="B79" s="66" t="s">
        <v>644</v>
      </c>
      <c r="C79" s="68"/>
      <c r="D79" s="73">
        <v>57</v>
      </c>
      <c r="E79" s="72">
        <v>57.67</v>
      </c>
      <c r="F79" s="72">
        <v>57.88</v>
      </c>
      <c r="G79" s="72">
        <v>58.5</v>
      </c>
      <c r="H79" s="72">
        <v>59.37</v>
      </c>
      <c r="I79" s="72">
        <v>60.2</v>
      </c>
      <c r="J79" s="72">
        <v>61.39</v>
      </c>
      <c r="K79" s="72">
        <v>61.21</v>
      </c>
      <c r="L79" s="72">
        <v>61.17</v>
      </c>
      <c r="M79" s="72">
        <v>61.82</v>
      </c>
      <c r="N79" s="72">
        <v>62.48</v>
      </c>
      <c r="O79" s="72">
        <v>62.53</v>
      </c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19.5" customHeight="1" spans="1:26">
      <c r="A80" s="65">
        <v>7</v>
      </c>
      <c r="B80" s="66" t="s">
        <v>646</v>
      </c>
      <c r="C80" s="68"/>
      <c r="D80" s="73">
        <v>43.16</v>
      </c>
      <c r="E80" s="72">
        <v>43.99</v>
      </c>
      <c r="F80" s="72">
        <v>43.05</v>
      </c>
      <c r="G80" s="72">
        <v>42.6</v>
      </c>
      <c r="H80" s="72">
        <v>43.33</v>
      </c>
      <c r="I80" s="72">
        <v>42.81</v>
      </c>
      <c r="J80" s="72">
        <v>42.82</v>
      </c>
      <c r="K80" s="72">
        <v>42.74</v>
      </c>
      <c r="L80" s="72">
        <v>42.56</v>
      </c>
      <c r="M80" s="72">
        <v>42.05</v>
      </c>
      <c r="N80" s="72">
        <v>41.95</v>
      </c>
      <c r="O80" s="72">
        <v>41.51</v>
      </c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19.5" hidden="1" customHeight="1" spans="1:26">
      <c r="A81" s="65">
        <v>8</v>
      </c>
      <c r="B81" s="66" t="s">
        <v>639</v>
      </c>
      <c r="C81" s="66"/>
      <c r="D81" s="72">
        <v>38.29</v>
      </c>
      <c r="E81" s="72">
        <v>36.45</v>
      </c>
      <c r="F81" s="72">
        <v>35.24</v>
      </c>
      <c r="G81" s="72">
        <v>33.34</v>
      </c>
      <c r="H81" s="72">
        <v>37.72</v>
      </c>
      <c r="I81" s="72">
        <v>42.03</v>
      </c>
      <c r="J81" s="72">
        <v>43.08</v>
      </c>
      <c r="K81" s="72">
        <v>45.24</v>
      </c>
      <c r="L81" s="72">
        <v>44.23</v>
      </c>
      <c r="M81" s="72">
        <v>44.94</v>
      </c>
      <c r="N81" s="72">
        <v>45.22</v>
      </c>
      <c r="O81" s="72">
        <v>44.94</v>
      </c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19.5" customHeight="1" spans="1:26">
      <c r="A82" s="65">
        <v>9</v>
      </c>
      <c r="B82" s="66" t="s">
        <v>642</v>
      </c>
      <c r="C82" s="68"/>
      <c r="D82" s="73">
        <v>36.84</v>
      </c>
      <c r="E82" s="72">
        <v>32.48</v>
      </c>
      <c r="F82" s="72">
        <v>34.05</v>
      </c>
      <c r="G82" s="72">
        <v>33.99</v>
      </c>
      <c r="H82" s="72">
        <v>34.46</v>
      </c>
      <c r="I82" s="72">
        <v>35.21</v>
      </c>
      <c r="J82" s="72">
        <v>36.45</v>
      </c>
      <c r="K82" s="72">
        <v>35.39</v>
      </c>
      <c r="L82" s="72">
        <v>35.18</v>
      </c>
      <c r="M82" s="72">
        <v>36.43</v>
      </c>
      <c r="N82" s="72">
        <v>36.96</v>
      </c>
      <c r="O82" s="72">
        <v>37.5</v>
      </c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19.5" hidden="1" customHeight="1" spans="1:26">
      <c r="A83" s="65">
        <v>10</v>
      </c>
      <c r="B83" s="66" t="s">
        <v>641</v>
      </c>
      <c r="C83" s="68"/>
      <c r="D83" s="73">
        <v>41.91</v>
      </c>
      <c r="E83" s="72">
        <v>42.76</v>
      </c>
      <c r="F83" s="72">
        <v>42.14</v>
      </c>
      <c r="G83" s="72">
        <v>42.54</v>
      </c>
      <c r="H83" s="72">
        <v>43.02</v>
      </c>
      <c r="I83" s="72">
        <v>42.63</v>
      </c>
      <c r="J83" s="72">
        <v>43.36</v>
      </c>
      <c r="K83" s="72">
        <v>44.19</v>
      </c>
      <c r="L83" s="72">
        <v>44.5</v>
      </c>
      <c r="M83" s="72">
        <v>44.65</v>
      </c>
      <c r="N83" s="72">
        <v>44.99</v>
      </c>
      <c r="O83" s="72">
        <v>45.1</v>
      </c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19.5" customHeight="1" spans="1:26">
      <c r="A84" s="74" t="s">
        <v>19</v>
      </c>
      <c r="B84" s="35"/>
      <c r="C84" s="75"/>
      <c r="D84" s="81">
        <v>43.58</v>
      </c>
      <c r="E84" s="81">
        <v>42.55</v>
      </c>
      <c r="F84" s="81">
        <v>42.29</v>
      </c>
      <c r="G84" s="81">
        <v>42.02</v>
      </c>
      <c r="H84" s="81">
        <v>42.45</v>
      </c>
      <c r="I84" s="81">
        <v>42.69</v>
      </c>
      <c r="J84" s="81">
        <v>43.37</v>
      </c>
      <c r="K84" s="81">
        <v>43.16</v>
      </c>
      <c r="L84" s="81">
        <v>42.94</v>
      </c>
      <c r="M84" s="81">
        <v>43.25</v>
      </c>
      <c r="N84" s="81">
        <v>43.66</v>
      </c>
      <c r="O84" s="81">
        <v>44.02</v>
      </c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19.5" hidden="1" customHeight="1" spans="1:26">
      <c r="A85" s="70"/>
      <c r="B85" s="70" t="s">
        <v>6</v>
      </c>
      <c r="C85" s="70"/>
      <c r="D85" s="76">
        <v>38.16</v>
      </c>
      <c r="E85" s="76">
        <v>37.82</v>
      </c>
      <c r="F85" s="76">
        <v>37.18</v>
      </c>
      <c r="G85" s="76">
        <v>36.73</v>
      </c>
      <c r="H85" s="76">
        <v>38.12</v>
      </c>
      <c r="I85" s="76">
        <v>39.16</v>
      </c>
      <c r="J85" s="76">
        <v>40.15</v>
      </c>
      <c r="K85" s="76">
        <v>40.65</v>
      </c>
      <c r="L85" s="76">
        <v>40.25</v>
      </c>
      <c r="M85" s="76">
        <v>40.41</v>
      </c>
      <c r="N85" s="76">
        <v>40.53</v>
      </c>
      <c r="O85" s="76">
        <v>40.4</v>
      </c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18.75" hidden="1" customHeight="1" spans="1:26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88" t="s">
        <v>430</v>
      </c>
      <c r="N86" s="76">
        <v>38.4</v>
      </c>
      <c r="O86" s="76">
        <v>37.9</v>
      </c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21" hidden="1" customHeight="1" spans="1:26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88" t="s">
        <v>14</v>
      </c>
      <c r="N87" s="76">
        <v>43.66</v>
      </c>
      <c r="O87" s="70">
        <v>44.02</v>
      </c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7.5" customHeight="1" spans="1:26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2.75" customHeight="1" spans="1:26">
      <c r="A89" s="61" t="s">
        <v>1042</v>
      </c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6.75" customHeight="1" spans="1:26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21" customHeight="1" spans="1:26">
      <c r="A91" s="63" t="s">
        <v>628</v>
      </c>
      <c r="B91" s="64" t="s">
        <v>212</v>
      </c>
      <c r="C91" s="64"/>
      <c r="D91" s="63" t="s">
        <v>699</v>
      </c>
      <c r="E91" s="63" t="s">
        <v>700</v>
      </c>
      <c r="F91" s="63" t="s">
        <v>701</v>
      </c>
      <c r="G91" s="63" t="s">
        <v>702</v>
      </c>
      <c r="H91" s="63" t="s">
        <v>703</v>
      </c>
      <c r="I91" s="63" t="s">
        <v>704</v>
      </c>
      <c r="J91" s="63" t="s">
        <v>705</v>
      </c>
      <c r="K91" s="63" t="s">
        <v>706</v>
      </c>
      <c r="L91" s="63" t="s">
        <v>707</v>
      </c>
      <c r="M91" s="63" t="s">
        <v>708</v>
      </c>
      <c r="N91" s="63" t="s">
        <v>709</v>
      </c>
      <c r="O91" s="63" t="s">
        <v>710</v>
      </c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5.25" hidden="1" customHeight="1" spans="1:26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16.5" hidden="1" customHeight="1" spans="1:26">
      <c r="A93" s="65">
        <v>1</v>
      </c>
      <c r="B93" s="66" t="s">
        <v>647</v>
      </c>
      <c r="C93" s="66"/>
      <c r="D93" s="72">
        <v>35.93</v>
      </c>
      <c r="E93" s="72">
        <v>37.31</v>
      </c>
      <c r="F93" s="72">
        <v>36.74</v>
      </c>
      <c r="G93" s="72"/>
      <c r="H93" s="72"/>
      <c r="I93" s="72"/>
      <c r="J93" s="72"/>
      <c r="K93" s="72"/>
      <c r="L93" s="72"/>
      <c r="M93" s="72"/>
      <c r="N93" s="72"/>
      <c r="O93" s="7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16.5" hidden="1" customHeight="1" spans="1:26">
      <c r="A94" s="65">
        <v>2</v>
      </c>
      <c r="B94" s="66" t="s">
        <v>645</v>
      </c>
      <c r="C94" s="68"/>
      <c r="D94" s="73">
        <v>16.43</v>
      </c>
      <c r="E94" s="72">
        <v>18.51</v>
      </c>
      <c r="F94" s="72">
        <v>15.67</v>
      </c>
      <c r="G94" s="72"/>
      <c r="H94" s="72"/>
      <c r="I94" s="72"/>
      <c r="J94" s="72"/>
      <c r="K94" s="72"/>
      <c r="L94" s="72"/>
      <c r="M94" s="72"/>
      <c r="N94" s="72"/>
      <c r="O94" s="7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16.5" hidden="1" customHeight="1" spans="1:26">
      <c r="A95" s="65">
        <v>3</v>
      </c>
      <c r="B95" s="66" t="s">
        <v>643</v>
      </c>
      <c r="C95" s="68"/>
      <c r="D95" s="73">
        <v>35.42</v>
      </c>
      <c r="E95" s="72">
        <v>33.86</v>
      </c>
      <c r="F95" s="72">
        <v>35.8</v>
      </c>
      <c r="G95" s="72"/>
      <c r="H95" s="72"/>
      <c r="I95" s="72"/>
      <c r="J95" s="72"/>
      <c r="K95" s="72"/>
      <c r="L95" s="72"/>
      <c r="M95" s="72"/>
      <c r="N95" s="72"/>
      <c r="O95" s="7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16.5" hidden="1" customHeight="1" spans="1:26">
      <c r="A96" s="65">
        <v>4</v>
      </c>
      <c r="B96" s="66" t="s">
        <v>639</v>
      </c>
      <c r="C96" s="68"/>
      <c r="D96" s="73">
        <v>45.6</v>
      </c>
      <c r="E96" s="72">
        <v>46.38</v>
      </c>
      <c r="F96" s="72">
        <v>45.04</v>
      </c>
      <c r="G96" s="72"/>
      <c r="H96" s="72"/>
      <c r="I96" s="72"/>
      <c r="J96" s="72"/>
      <c r="K96" s="72"/>
      <c r="L96" s="72"/>
      <c r="M96" s="72"/>
      <c r="N96" s="72"/>
      <c r="O96" s="7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16.5" hidden="1" customHeight="1" spans="1:26">
      <c r="A97" s="65">
        <v>5</v>
      </c>
      <c r="B97" s="66" t="s">
        <v>433</v>
      </c>
      <c r="C97" s="68"/>
      <c r="D97" s="73">
        <v>44.53</v>
      </c>
      <c r="E97" s="72">
        <v>45.21</v>
      </c>
      <c r="F97" s="72">
        <v>48.95</v>
      </c>
      <c r="G97" s="72"/>
      <c r="H97" s="72"/>
      <c r="I97" s="72"/>
      <c r="J97" s="72"/>
      <c r="K97" s="72"/>
      <c r="L97" s="72"/>
      <c r="M97" s="72"/>
      <c r="N97" s="72"/>
      <c r="O97" s="7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16.5" hidden="1" customHeight="1" spans="1:26">
      <c r="A98" s="74" t="s">
        <v>377</v>
      </c>
      <c r="B98" s="35"/>
      <c r="C98" s="82"/>
      <c r="D98" s="83">
        <v>37.84</v>
      </c>
      <c r="E98" s="76">
        <v>38.44</v>
      </c>
      <c r="F98" s="76">
        <v>38.64</v>
      </c>
      <c r="G98" s="76"/>
      <c r="H98" s="76"/>
      <c r="I98" s="76"/>
      <c r="J98" s="76"/>
      <c r="K98" s="76"/>
      <c r="L98" s="76"/>
      <c r="M98" s="76"/>
      <c r="N98" s="76"/>
      <c r="O98" s="76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ht="16.5" customHeight="1" spans="1:26">
      <c r="A99" s="65">
        <v>1</v>
      </c>
      <c r="B99" s="66" t="s">
        <v>640</v>
      </c>
      <c r="C99" s="68"/>
      <c r="D99" s="73">
        <v>45.72</v>
      </c>
      <c r="E99" s="72">
        <v>47.65</v>
      </c>
      <c r="F99" s="72">
        <v>49.65</v>
      </c>
      <c r="G99" s="72">
        <v>51.83</v>
      </c>
      <c r="H99" s="72">
        <v>52.4</v>
      </c>
      <c r="I99" s="72">
        <v>53.48</v>
      </c>
      <c r="J99" s="72">
        <v>52.69</v>
      </c>
      <c r="K99" s="72">
        <v>52.12</v>
      </c>
      <c r="L99" s="72">
        <v>52.61</v>
      </c>
      <c r="M99" s="72">
        <v>52.63</v>
      </c>
      <c r="N99" s="72">
        <v>53.01</v>
      </c>
      <c r="O99" s="72">
        <v>52.62</v>
      </c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16.5" customHeight="1" spans="1:26">
      <c r="A100" s="65">
        <v>2</v>
      </c>
      <c r="B100" s="66" t="s">
        <v>648</v>
      </c>
      <c r="C100" s="68"/>
      <c r="D100" s="73">
        <v>43.56</v>
      </c>
      <c r="E100" s="72">
        <v>45.74</v>
      </c>
      <c r="F100" s="72">
        <v>47.12</v>
      </c>
      <c r="G100" s="72">
        <v>43.8</v>
      </c>
      <c r="H100" s="72">
        <v>44.43</v>
      </c>
      <c r="I100" s="72">
        <v>44.46</v>
      </c>
      <c r="J100" s="72">
        <v>42.85</v>
      </c>
      <c r="K100" s="72">
        <v>42.21</v>
      </c>
      <c r="L100" s="72">
        <v>41.36</v>
      </c>
      <c r="M100" s="72">
        <v>40.94</v>
      </c>
      <c r="N100" s="72">
        <v>40.84</v>
      </c>
      <c r="O100" s="72">
        <v>40.89</v>
      </c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16.5" customHeight="1" spans="1:26">
      <c r="A101" s="65">
        <v>3</v>
      </c>
      <c r="B101" s="66" t="s">
        <v>644</v>
      </c>
      <c r="C101" s="68"/>
      <c r="D101" s="73">
        <v>62.11</v>
      </c>
      <c r="E101" s="72">
        <v>59.99</v>
      </c>
      <c r="F101" s="72">
        <v>59.04</v>
      </c>
      <c r="G101" s="72">
        <v>56.65</v>
      </c>
      <c r="H101" s="72">
        <v>53</v>
      </c>
      <c r="I101" s="72">
        <v>56.52</v>
      </c>
      <c r="J101" s="72">
        <v>54.01</v>
      </c>
      <c r="K101" s="72">
        <v>53.06</v>
      </c>
      <c r="L101" s="72">
        <v>52.2</v>
      </c>
      <c r="M101" s="72">
        <v>49.08</v>
      </c>
      <c r="N101" s="72">
        <v>47.86</v>
      </c>
      <c r="O101" s="72">
        <v>47.44</v>
      </c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16.5" customHeight="1" spans="1:26">
      <c r="A102" s="65">
        <v>4</v>
      </c>
      <c r="B102" s="66" t="s">
        <v>646</v>
      </c>
      <c r="C102" s="68"/>
      <c r="D102" s="73">
        <v>41.64</v>
      </c>
      <c r="E102" s="72">
        <v>41.97</v>
      </c>
      <c r="F102" s="72">
        <v>41.19</v>
      </c>
      <c r="G102" s="72">
        <v>42.99</v>
      </c>
      <c r="H102" s="72">
        <v>41.03</v>
      </c>
      <c r="I102" s="72">
        <v>38.81</v>
      </c>
      <c r="J102" s="72">
        <v>42.02</v>
      </c>
      <c r="K102" s="72">
        <v>41.16</v>
      </c>
      <c r="L102" s="72">
        <v>40.92</v>
      </c>
      <c r="M102" s="72">
        <v>40.91</v>
      </c>
      <c r="N102" s="72">
        <v>41.53</v>
      </c>
      <c r="O102" s="72">
        <v>42.26</v>
      </c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16.5" customHeight="1" spans="1:26">
      <c r="A103" s="65">
        <v>5</v>
      </c>
      <c r="B103" s="66" t="s">
        <v>642</v>
      </c>
      <c r="C103" s="68"/>
      <c r="D103" s="73">
        <v>38.47</v>
      </c>
      <c r="E103" s="72">
        <v>39</v>
      </c>
      <c r="F103" s="72">
        <v>36.91</v>
      </c>
      <c r="G103" s="72">
        <v>35.95</v>
      </c>
      <c r="H103" s="72">
        <v>34.64</v>
      </c>
      <c r="I103" s="72">
        <v>34.68</v>
      </c>
      <c r="J103" s="72">
        <v>33.91</v>
      </c>
      <c r="K103" s="90">
        <v>31.24</v>
      </c>
      <c r="L103" s="72">
        <v>29.21</v>
      </c>
      <c r="M103" s="72">
        <v>29.32</v>
      </c>
      <c r="N103" s="72">
        <v>29.39</v>
      </c>
      <c r="O103" s="72">
        <v>28.9</v>
      </c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16.5" customHeight="1" spans="1:26">
      <c r="A104" s="74" t="s">
        <v>19</v>
      </c>
      <c r="B104" s="35"/>
      <c r="C104" s="82"/>
      <c r="D104" s="83">
        <v>44.59</v>
      </c>
      <c r="E104" s="76">
        <v>45.3</v>
      </c>
      <c r="F104" s="76">
        <v>45.08</v>
      </c>
      <c r="G104" s="76">
        <v>44.99</v>
      </c>
      <c r="H104" s="76">
        <v>43.98</v>
      </c>
      <c r="I104" s="76">
        <v>44.11</v>
      </c>
      <c r="J104" s="76">
        <v>43.92</v>
      </c>
      <c r="K104" s="91">
        <v>42.71</v>
      </c>
      <c r="L104" s="76">
        <v>42.1</v>
      </c>
      <c r="M104" s="76">
        <v>41.68</v>
      </c>
      <c r="N104" s="76">
        <v>41.77</v>
      </c>
      <c r="O104" s="76">
        <v>41.7</v>
      </c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ht="16.5" hidden="1" customHeight="1" spans="1:26">
      <c r="A105" s="74" t="s">
        <v>6</v>
      </c>
      <c r="B105" s="35"/>
      <c r="C105" s="75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25.5" customHeight="1" spans="1:26">
      <c r="A106" s="84" t="s">
        <v>1003</v>
      </c>
      <c r="B106" s="85"/>
      <c r="C106" s="62"/>
      <c r="D106" s="86">
        <f t="shared" ref="D106:O106" si="2">D104-D84</f>
        <v>1.01000000000001</v>
      </c>
      <c r="E106" s="86">
        <f t="shared" si="2"/>
        <v>2.75</v>
      </c>
      <c r="F106" s="86">
        <f t="shared" si="2"/>
        <v>2.79</v>
      </c>
      <c r="G106" s="86">
        <f t="shared" si="2"/>
        <v>2.97</v>
      </c>
      <c r="H106" s="86">
        <f t="shared" si="2"/>
        <v>1.52999999999999</v>
      </c>
      <c r="I106" s="86">
        <f t="shared" si="2"/>
        <v>1.42</v>
      </c>
      <c r="J106" s="86">
        <f t="shared" si="2"/>
        <v>0.550000000000004</v>
      </c>
      <c r="K106" s="86">
        <f t="shared" si="2"/>
        <v>-0.449999999999996</v>
      </c>
      <c r="L106" s="86">
        <f t="shared" si="2"/>
        <v>-0.839999999999996</v>
      </c>
      <c r="M106" s="86">
        <f t="shared" si="2"/>
        <v>-1.57</v>
      </c>
      <c r="N106" s="86">
        <f t="shared" si="2"/>
        <v>-1.88999999999999</v>
      </c>
      <c r="O106" s="86">
        <f t="shared" si="2"/>
        <v>-2.32</v>
      </c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12.75" customHeight="1" spans="1:26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12.75" customHeight="1" spans="1:26">
      <c r="A108" s="61" t="s">
        <v>1043</v>
      </c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6.75" customHeight="1" spans="1:26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41.25" customHeight="1" spans="1:26">
      <c r="A110" s="63" t="s">
        <v>628</v>
      </c>
      <c r="B110" s="64" t="s">
        <v>212</v>
      </c>
      <c r="C110" s="64"/>
      <c r="D110" s="63" t="s">
        <v>877</v>
      </c>
      <c r="E110" s="63" t="s">
        <v>712</v>
      </c>
      <c r="F110" s="63" t="s">
        <v>713</v>
      </c>
      <c r="G110" s="63" t="s">
        <v>714</v>
      </c>
      <c r="H110" s="63" t="s">
        <v>878</v>
      </c>
      <c r="I110" s="63" t="s">
        <v>716</v>
      </c>
      <c r="J110" s="63" t="s">
        <v>717</v>
      </c>
      <c r="K110" s="63" t="s">
        <v>718</v>
      </c>
      <c r="L110" s="63" t="s">
        <v>719</v>
      </c>
      <c r="M110" s="63" t="s">
        <v>720</v>
      </c>
      <c r="N110" s="63" t="s">
        <v>721</v>
      </c>
      <c r="O110" s="63" t="s">
        <v>722</v>
      </c>
      <c r="P110" s="62"/>
      <c r="Q110" s="92" t="s">
        <v>1001</v>
      </c>
      <c r="R110" s="92" t="s">
        <v>1002</v>
      </c>
      <c r="S110" s="62"/>
      <c r="T110" s="62"/>
      <c r="U110" s="62"/>
      <c r="V110" s="62"/>
      <c r="W110" s="62"/>
      <c r="X110" s="62"/>
      <c r="Y110" s="62"/>
      <c r="Z110" s="62"/>
    </row>
    <row r="111" ht="5.25" hidden="1" customHeight="1" spans="1:26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92" t="s">
        <v>1001</v>
      </c>
      <c r="R111" s="92" t="s">
        <v>1002</v>
      </c>
      <c r="S111" s="62"/>
      <c r="T111" s="62"/>
      <c r="U111" s="62"/>
      <c r="V111" s="62"/>
      <c r="W111" s="62"/>
      <c r="X111" s="62"/>
      <c r="Y111" s="62"/>
      <c r="Z111" s="62"/>
    </row>
    <row r="112" ht="16.5" hidden="1" customHeight="1" spans="1:26">
      <c r="A112" s="65">
        <v>1</v>
      </c>
      <c r="B112" s="66" t="s">
        <v>647</v>
      </c>
      <c r="C112" s="66"/>
      <c r="D112" s="72">
        <v>35.93</v>
      </c>
      <c r="E112" s="72">
        <v>37.31</v>
      </c>
      <c r="F112" s="72">
        <v>36.74</v>
      </c>
      <c r="G112" s="72"/>
      <c r="H112" s="72"/>
      <c r="I112" s="72"/>
      <c r="J112" s="72"/>
      <c r="K112" s="72"/>
      <c r="L112" s="72"/>
      <c r="M112" s="72"/>
      <c r="N112" s="72"/>
      <c r="O112" s="72"/>
      <c r="P112" s="62"/>
      <c r="Q112" s="92" t="s">
        <v>1001</v>
      </c>
      <c r="R112" s="92" t="s">
        <v>1002</v>
      </c>
      <c r="S112" s="62"/>
      <c r="T112" s="62"/>
      <c r="U112" s="62"/>
      <c r="V112" s="62"/>
      <c r="W112" s="62"/>
      <c r="X112" s="62"/>
      <c r="Y112" s="62"/>
      <c r="Z112" s="62"/>
    </row>
    <row r="113" ht="16.5" hidden="1" customHeight="1" spans="1:26">
      <c r="A113" s="65">
        <v>2</v>
      </c>
      <c r="B113" s="66" t="s">
        <v>645</v>
      </c>
      <c r="C113" s="68"/>
      <c r="D113" s="73">
        <v>16.43</v>
      </c>
      <c r="E113" s="72">
        <v>18.51</v>
      </c>
      <c r="F113" s="72">
        <v>15.67</v>
      </c>
      <c r="G113" s="72"/>
      <c r="H113" s="72"/>
      <c r="I113" s="72"/>
      <c r="J113" s="72"/>
      <c r="K113" s="72"/>
      <c r="L113" s="72"/>
      <c r="M113" s="72"/>
      <c r="N113" s="72"/>
      <c r="O113" s="72"/>
      <c r="P113" s="62"/>
      <c r="Q113" s="92" t="s">
        <v>1001</v>
      </c>
      <c r="R113" s="92" t="s">
        <v>1002</v>
      </c>
      <c r="S113" s="62"/>
      <c r="T113" s="62"/>
      <c r="U113" s="62"/>
      <c r="V113" s="62"/>
      <c r="W113" s="62"/>
      <c r="X113" s="62"/>
      <c r="Y113" s="62"/>
      <c r="Z113" s="62"/>
    </row>
    <row r="114" ht="16.5" hidden="1" customHeight="1" spans="1:26">
      <c r="A114" s="65">
        <v>3</v>
      </c>
      <c r="B114" s="66" t="s">
        <v>643</v>
      </c>
      <c r="C114" s="68"/>
      <c r="D114" s="73">
        <v>35.42</v>
      </c>
      <c r="E114" s="72">
        <v>33.86</v>
      </c>
      <c r="F114" s="72">
        <v>35.8</v>
      </c>
      <c r="G114" s="72"/>
      <c r="H114" s="72"/>
      <c r="I114" s="72"/>
      <c r="J114" s="72"/>
      <c r="K114" s="72"/>
      <c r="L114" s="72"/>
      <c r="M114" s="72"/>
      <c r="N114" s="72"/>
      <c r="O114" s="72"/>
      <c r="P114" s="62"/>
      <c r="Q114" s="92" t="s">
        <v>1001</v>
      </c>
      <c r="R114" s="92" t="s">
        <v>1002</v>
      </c>
      <c r="S114" s="62"/>
      <c r="T114" s="62"/>
      <c r="U114" s="62"/>
      <c r="V114" s="62"/>
      <c r="W114" s="62"/>
      <c r="X114" s="62"/>
      <c r="Y114" s="62"/>
      <c r="Z114" s="62"/>
    </row>
    <row r="115" ht="16.5" hidden="1" customHeight="1" spans="1:26">
      <c r="A115" s="65">
        <v>4</v>
      </c>
      <c r="B115" s="66" t="s">
        <v>639</v>
      </c>
      <c r="C115" s="68"/>
      <c r="D115" s="73">
        <v>45.6</v>
      </c>
      <c r="E115" s="72">
        <v>46.38</v>
      </c>
      <c r="F115" s="72">
        <v>45.04</v>
      </c>
      <c r="G115" s="72"/>
      <c r="H115" s="72"/>
      <c r="I115" s="72"/>
      <c r="J115" s="72"/>
      <c r="K115" s="72"/>
      <c r="L115" s="72"/>
      <c r="M115" s="72"/>
      <c r="N115" s="72"/>
      <c r="O115" s="72"/>
      <c r="P115" s="62"/>
      <c r="Q115" s="92" t="s">
        <v>1001</v>
      </c>
      <c r="R115" s="92" t="s">
        <v>1002</v>
      </c>
      <c r="S115" s="62"/>
      <c r="T115" s="62"/>
      <c r="U115" s="62"/>
      <c r="V115" s="62"/>
      <c r="W115" s="62"/>
      <c r="X115" s="62"/>
      <c r="Y115" s="62"/>
      <c r="Z115" s="62"/>
    </row>
    <row r="116" ht="16.5" hidden="1" customHeight="1" spans="1:26">
      <c r="A116" s="65">
        <v>5</v>
      </c>
      <c r="B116" s="66" t="s">
        <v>433</v>
      </c>
      <c r="C116" s="68"/>
      <c r="D116" s="73">
        <v>44.53</v>
      </c>
      <c r="E116" s="72">
        <v>45.21</v>
      </c>
      <c r="F116" s="72">
        <v>48.95</v>
      </c>
      <c r="G116" s="72"/>
      <c r="H116" s="72"/>
      <c r="I116" s="72"/>
      <c r="J116" s="72"/>
      <c r="K116" s="72"/>
      <c r="L116" s="72"/>
      <c r="M116" s="72"/>
      <c r="N116" s="72"/>
      <c r="O116" s="72"/>
      <c r="P116" s="62"/>
      <c r="Q116" s="92" t="s">
        <v>1001</v>
      </c>
      <c r="R116" s="92" t="s">
        <v>1002</v>
      </c>
      <c r="S116" s="62"/>
      <c r="T116" s="62"/>
      <c r="U116" s="62"/>
      <c r="V116" s="62"/>
      <c r="W116" s="62"/>
      <c r="X116" s="62"/>
      <c r="Y116" s="62"/>
      <c r="Z116" s="62"/>
    </row>
    <row r="117" ht="16.5" hidden="1" customHeight="1" spans="1:26">
      <c r="A117" s="74" t="s">
        <v>377</v>
      </c>
      <c r="B117" s="35"/>
      <c r="C117" s="82"/>
      <c r="D117" s="83">
        <v>37.84</v>
      </c>
      <c r="E117" s="76">
        <v>38.44</v>
      </c>
      <c r="F117" s="76">
        <v>38.64</v>
      </c>
      <c r="G117" s="76"/>
      <c r="H117" s="76"/>
      <c r="I117" s="76"/>
      <c r="J117" s="76"/>
      <c r="K117" s="76"/>
      <c r="L117" s="76"/>
      <c r="M117" s="76"/>
      <c r="N117" s="76"/>
      <c r="O117" s="76"/>
      <c r="P117" s="89"/>
      <c r="Q117" s="77"/>
      <c r="R117" s="77"/>
      <c r="S117" s="89"/>
      <c r="T117" s="89"/>
      <c r="U117" s="89"/>
      <c r="V117" s="89"/>
      <c r="W117" s="89"/>
      <c r="X117" s="89"/>
      <c r="Y117" s="89"/>
      <c r="Z117" s="89"/>
    </row>
    <row r="118" ht="16.5" customHeight="1" spans="1:26">
      <c r="A118" s="65">
        <v>1</v>
      </c>
      <c r="B118" s="66" t="s">
        <v>640</v>
      </c>
      <c r="C118" s="68"/>
      <c r="D118" s="73">
        <v>52.59</v>
      </c>
      <c r="E118" s="72">
        <v>50.71</v>
      </c>
      <c r="F118" s="72">
        <v>50.37</v>
      </c>
      <c r="G118" s="72">
        <v>49.78</v>
      </c>
      <c r="H118" s="72">
        <v>48.6</v>
      </c>
      <c r="I118" s="72">
        <v>47.88</v>
      </c>
      <c r="J118" s="72">
        <v>48.33</v>
      </c>
      <c r="K118" s="72">
        <v>48.4</v>
      </c>
      <c r="L118" s="72">
        <v>48.14</v>
      </c>
      <c r="M118" s="72">
        <v>47.76</v>
      </c>
      <c r="N118" s="72">
        <v>46.95</v>
      </c>
      <c r="O118" s="72">
        <v>47.52</v>
      </c>
      <c r="P118" s="62"/>
      <c r="Q118" s="93">
        <f t="shared" ref="Q118:Q123" si="3">L118-K118</f>
        <v>-0.259999999999998</v>
      </c>
      <c r="R118" s="93">
        <f t="shared" ref="R118:R123" si="4">L118-L99</f>
        <v>-4.47</v>
      </c>
      <c r="S118" s="62"/>
      <c r="T118" s="62"/>
      <c r="U118" s="62"/>
      <c r="V118" s="62"/>
      <c r="W118" s="62"/>
      <c r="X118" s="62"/>
      <c r="Y118" s="62"/>
      <c r="Z118" s="62"/>
    </row>
    <row r="119" ht="16.5" customHeight="1" spans="1:26">
      <c r="A119" s="65">
        <v>2</v>
      </c>
      <c r="B119" s="66" t="s">
        <v>648</v>
      </c>
      <c r="C119" s="68"/>
      <c r="D119" s="73">
        <v>40.82</v>
      </c>
      <c r="E119" s="72">
        <v>38.67</v>
      </c>
      <c r="F119" s="72">
        <v>38.9</v>
      </c>
      <c r="G119" s="72">
        <v>37.63</v>
      </c>
      <c r="H119" s="72">
        <v>35.41</v>
      </c>
      <c r="I119" s="72">
        <v>35.52</v>
      </c>
      <c r="J119" s="72">
        <v>36.57</v>
      </c>
      <c r="K119" s="72">
        <v>37.13</v>
      </c>
      <c r="L119" s="72">
        <v>37.21</v>
      </c>
      <c r="M119" s="72">
        <v>36.65</v>
      </c>
      <c r="N119" s="72">
        <v>36.14</v>
      </c>
      <c r="O119" s="72">
        <v>36.27</v>
      </c>
      <c r="P119" s="62"/>
      <c r="Q119" s="93">
        <f t="shared" si="3"/>
        <v>0.0799999999999983</v>
      </c>
      <c r="R119" s="93">
        <f t="shared" si="4"/>
        <v>-4.15</v>
      </c>
      <c r="S119" s="62"/>
      <c r="T119" s="62"/>
      <c r="U119" s="62"/>
      <c r="V119" s="62"/>
      <c r="W119" s="62"/>
      <c r="X119" s="62"/>
      <c r="Y119" s="62"/>
      <c r="Z119" s="62"/>
    </row>
    <row r="120" ht="16.5" customHeight="1" spans="1:26">
      <c r="A120" s="65">
        <v>3</v>
      </c>
      <c r="B120" s="66" t="s">
        <v>644</v>
      </c>
      <c r="C120" s="68"/>
      <c r="D120" s="73">
        <v>47.82</v>
      </c>
      <c r="E120" s="72">
        <v>46.31</v>
      </c>
      <c r="F120" s="72">
        <v>46.69</v>
      </c>
      <c r="G120" s="72">
        <v>45.32</v>
      </c>
      <c r="H120" s="72">
        <v>45.03</v>
      </c>
      <c r="I120" s="72">
        <v>44.98</v>
      </c>
      <c r="J120" s="72">
        <v>45.72</v>
      </c>
      <c r="K120" s="72">
        <v>46.35</v>
      </c>
      <c r="L120" s="72">
        <v>45</v>
      </c>
      <c r="M120" s="72">
        <v>45.26</v>
      </c>
      <c r="N120" s="72">
        <v>45.13</v>
      </c>
      <c r="O120" s="72">
        <v>45.55</v>
      </c>
      <c r="P120" s="62"/>
      <c r="Q120" s="93">
        <f t="shared" si="3"/>
        <v>-1.35</v>
      </c>
      <c r="R120" s="93">
        <f t="shared" si="4"/>
        <v>-7.2</v>
      </c>
      <c r="S120" s="62"/>
      <c r="T120" s="62"/>
      <c r="U120" s="62"/>
      <c r="V120" s="62"/>
      <c r="W120" s="62"/>
      <c r="X120" s="62"/>
      <c r="Y120" s="62"/>
      <c r="Z120" s="62"/>
    </row>
    <row r="121" ht="16.5" customHeight="1" spans="1:26">
      <c r="A121" s="65">
        <v>4</v>
      </c>
      <c r="B121" s="66" t="s">
        <v>646</v>
      </c>
      <c r="C121" s="68"/>
      <c r="D121" s="73">
        <v>43.57</v>
      </c>
      <c r="E121" s="72">
        <v>41.77</v>
      </c>
      <c r="F121" s="72">
        <v>42.51</v>
      </c>
      <c r="G121" s="72">
        <v>41.59</v>
      </c>
      <c r="H121" s="72">
        <v>40.49</v>
      </c>
      <c r="I121" s="72">
        <v>40.16</v>
      </c>
      <c r="J121" s="72">
        <v>42.14</v>
      </c>
      <c r="K121" s="72">
        <v>42.29</v>
      </c>
      <c r="L121" s="72">
        <v>42.05</v>
      </c>
      <c r="M121" s="72">
        <v>41.36</v>
      </c>
      <c r="N121" s="72">
        <v>40.57</v>
      </c>
      <c r="O121" s="72">
        <v>41.28</v>
      </c>
      <c r="P121" s="62"/>
      <c r="Q121" s="93">
        <f t="shared" si="3"/>
        <v>-0.240000000000002</v>
      </c>
      <c r="R121" s="93">
        <f t="shared" si="4"/>
        <v>1.13</v>
      </c>
      <c r="S121" s="62"/>
      <c r="T121" s="62"/>
      <c r="U121" s="62"/>
      <c r="V121" s="62"/>
      <c r="W121" s="62"/>
      <c r="X121" s="62"/>
      <c r="Y121" s="62"/>
      <c r="Z121" s="62"/>
    </row>
    <row r="122" ht="16.5" customHeight="1" spans="1:26">
      <c r="A122" s="65">
        <v>5</v>
      </c>
      <c r="B122" s="66" t="s">
        <v>642</v>
      </c>
      <c r="C122" s="68"/>
      <c r="D122" s="73">
        <v>27.55</v>
      </c>
      <c r="E122" s="72">
        <v>24.71</v>
      </c>
      <c r="F122" s="72">
        <v>25.71</v>
      </c>
      <c r="G122" s="72">
        <v>26.35</v>
      </c>
      <c r="H122" s="72">
        <v>26.93</v>
      </c>
      <c r="I122" s="72">
        <v>28.96</v>
      </c>
      <c r="J122" s="72">
        <v>29.84</v>
      </c>
      <c r="K122" s="72">
        <v>33.01</v>
      </c>
      <c r="L122" s="72">
        <v>33.49</v>
      </c>
      <c r="M122" s="72">
        <v>31.88</v>
      </c>
      <c r="N122" s="72">
        <v>30.59</v>
      </c>
      <c r="O122" s="72">
        <v>29.76</v>
      </c>
      <c r="P122" s="62"/>
      <c r="Q122" s="93">
        <f t="shared" si="3"/>
        <v>0.480000000000004</v>
      </c>
      <c r="R122" s="93">
        <f t="shared" si="4"/>
        <v>4.28</v>
      </c>
      <c r="S122" s="62"/>
      <c r="T122" s="62"/>
      <c r="U122" s="62"/>
      <c r="V122" s="62"/>
      <c r="W122" s="62"/>
      <c r="X122" s="62"/>
      <c r="Y122" s="62"/>
      <c r="Z122" s="62"/>
    </row>
    <row r="123" ht="16.5" customHeight="1" spans="1:26">
      <c r="A123" s="74" t="s">
        <v>19</v>
      </c>
      <c r="B123" s="35"/>
      <c r="C123" s="82"/>
      <c r="D123" s="83">
        <v>41.73</v>
      </c>
      <c r="E123" s="76">
        <v>39.56</v>
      </c>
      <c r="F123" s="76">
        <v>39.95</v>
      </c>
      <c r="G123" s="76">
        <v>39.41</v>
      </c>
      <c r="H123" s="76">
        <v>38.58</v>
      </c>
      <c r="I123" s="76">
        <v>38.76</v>
      </c>
      <c r="J123" s="76">
        <v>39.76</v>
      </c>
      <c r="K123" s="76">
        <v>40.77</v>
      </c>
      <c r="L123" s="76">
        <v>40.61</v>
      </c>
      <c r="M123" s="76">
        <v>39.85</v>
      </c>
      <c r="N123" s="76">
        <v>39.02</v>
      </c>
      <c r="O123" s="76">
        <v>39.15</v>
      </c>
      <c r="P123" s="89"/>
      <c r="Q123" s="93">
        <f t="shared" si="3"/>
        <v>-0.160000000000004</v>
      </c>
      <c r="R123" s="93">
        <f t="shared" si="4"/>
        <v>-1.49</v>
      </c>
      <c r="S123" s="89"/>
      <c r="T123" s="89"/>
      <c r="U123" s="89"/>
      <c r="V123" s="89"/>
      <c r="W123" s="89"/>
      <c r="X123" s="89"/>
      <c r="Y123" s="89"/>
      <c r="Z123" s="89"/>
    </row>
    <row r="124" ht="37.5" customHeight="1" spans="1:26">
      <c r="A124" s="84" t="s">
        <v>1003</v>
      </c>
      <c r="B124" s="85"/>
      <c r="C124" s="87"/>
      <c r="D124" s="86">
        <f t="shared" ref="D124:O124" si="5">D123-D104</f>
        <v>-2.86000000000001</v>
      </c>
      <c r="E124" s="86">
        <f t="shared" si="5"/>
        <v>-5.73999999999999</v>
      </c>
      <c r="F124" s="86">
        <f t="shared" si="5"/>
        <v>-5.13</v>
      </c>
      <c r="G124" s="86">
        <f t="shared" si="5"/>
        <v>-5.58000000000001</v>
      </c>
      <c r="H124" s="86">
        <f t="shared" si="5"/>
        <v>-5.4</v>
      </c>
      <c r="I124" s="86">
        <f t="shared" si="5"/>
        <v>-5.35</v>
      </c>
      <c r="J124" s="86">
        <f t="shared" si="5"/>
        <v>-4.16</v>
      </c>
      <c r="K124" s="86">
        <f t="shared" si="5"/>
        <v>-1.94</v>
      </c>
      <c r="L124" s="86">
        <f t="shared" si="5"/>
        <v>-1.49</v>
      </c>
      <c r="M124" s="86">
        <f t="shared" si="5"/>
        <v>-1.83</v>
      </c>
      <c r="N124" s="86">
        <f t="shared" si="5"/>
        <v>-2.75</v>
      </c>
      <c r="O124" s="86">
        <f t="shared" si="5"/>
        <v>-2.55</v>
      </c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12.75" customHeight="1" spans="1:26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12.75" customHeight="1" spans="1:26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12.75" customHeight="1" spans="1:26">
      <c r="A127" s="61" t="s">
        <v>1044</v>
      </c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12.75" customHeight="1" spans="1:26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2.75" customHeight="1" spans="1:26">
      <c r="A129" s="63" t="s">
        <v>628</v>
      </c>
      <c r="B129" s="64" t="s">
        <v>212</v>
      </c>
      <c r="C129" s="94" t="s">
        <v>1045</v>
      </c>
      <c r="D129" s="63" t="s">
        <v>883</v>
      </c>
      <c r="E129" s="63" t="s">
        <v>724</v>
      </c>
      <c r="F129" s="63" t="s">
        <v>725</v>
      </c>
      <c r="G129" s="63" t="s">
        <v>726</v>
      </c>
      <c r="H129" s="63" t="s">
        <v>884</v>
      </c>
      <c r="I129" s="63" t="s">
        <v>728</v>
      </c>
      <c r="J129" s="63" t="s">
        <v>729</v>
      </c>
      <c r="K129" s="63" t="s">
        <v>730</v>
      </c>
      <c r="L129" s="63" t="s">
        <v>731</v>
      </c>
      <c r="M129" s="63" t="s">
        <v>732</v>
      </c>
      <c r="N129" s="63" t="s">
        <v>733</v>
      </c>
      <c r="O129" s="63" t="s">
        <v>734</v>
      </c>
      <c r="P129" s="62"/>
      <c r="Q129" s="92" t="s">
        <v>1001</v>
      </c>
      <c r="R129" s="92" t="s">
        <v>1002</v>
      </c>
      <c r="S129" s="87" t="s">
        <v>1007</v>
      </c>
      <c r="T129" s="62"/>
      <c r="U129" s="62"/>
      <c r="V129" s="62"/>
      <c r="W129" s="62"/>
      <c r="X129" s="62"/>
      <c r="Y129" s="62"/>
      <c r="Z129" s="62"/>
    </row>
    <row r="130" ht="12.75" hidden="1" customHeight="1" spans="1:26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92" t="s">
        <v>1001</v>
      </c>
      <c r="R130" s="92" t="s">
        <v>1002</v>
      </c>
      <c r="S130" s="62"/>
      <c r="T130" s="62"/>
      <c r="U130" s="62"/>
      <c r="V130" s="62"/>
      <c r="W130" s="62"/>
      <c r="X130" s="62"/>
      <c r="Y130" s="62"/>
      <c r="Z130" s="62"/>
    </row>
    <row r="131" ht="12.75" hidden="1" customHeight="1" spans="1:26">
      <c r="A131" s="65">
        <v>1</v>
      </c>
      <c r="B131" s="66" t="s">
        <v>647</v>
      </c>
      <c r="C131" s="66"/>
      <c r="D131" s="72">
        <v>35.93</v>
      </c>
      <c r="E131" s="72">
        <v>37.31</v>
      </c>
      <c r="F131" s="72">
        <v>36.74</v>
      </c>
      <c r="G131" s="72"/>
      <c r="H131" s="72"/>
      <c r="I131" s="72"/>
      <c r="J131" s="72"/>
      <c r="K131" s="72"/>
      <c r="L131" s="72"/>
      <c r="M131" s="72"/>
      <c r="N131" s="72"/>
      <c r="O131" s="72"/>
      <c r="P131" s="62"/>
      <c r="Q131" s="92" t="s">
        <v>1001</v>
      </c>
      <c r="R131" s="92" t="s">
        <v>1002</v>
      </c>
      <c r="S131" s="62"/>
      <c r="T131" s="62"/>
      <c r="U131" s="62"/>
      <c r="V131" s="62"/>
      <c r="W131" s="62"/>
      <c r="X131" s="62"/>
      <c r="Y131" s="62"/>
      <c r="Z131" s="62"/>
    </row>
    <row r="132" ht="12.75" hidden="1" customHeight="1" spans="1:26">
      <c r="A132" s="65">
        <v>2</v>
      </c>
      <c r="B132" s="66" t="s">
        <v>645</v>
      </c>
      <c r="C132" s="68"/>
      <c r="D132" s="73">
        <v>16.43</v>
      </c>
      <c r="E132" s="72">
        <v>18.51</v>
      </c>
      <c r="F132" s="72">
        <v>15.67</v>
      </c>
      <c r="G132" s="72"/>
      <c r="H132" s="72"/>
      <c r="I132" s="72"/>
      <c r="J132" s="72"/>
      <c r="K132" s="72"/>
      <c r="L132" s="72"/>
      <c r="M132" s="72"/>
      <c r="N132" s="72"/>
      <c r="O132" s="72"/>
      <c r="P132" s="62"/>
      <c r="Q132" s="92" t="s">
        <v>1001</v>
      </c>
      <c r="R132" s="92" t="s">
        <v>1002</v>
      </c>
      <c r="S132" s="62"/>
      <c r="T132" s="62"/>
      <c r="U132" s="62"/>
      <c r="V132" s="62"/>
      <c r="W132" s="62"/>
      <c r="X132" s="62"/>
      <c r="Y132" s="62"/>
      <c r="Z132" s="62"/>
    </row>
    <row r="133" ht="12.75" hidden="1" customHeight="1" spans="1:26">
      <c r="A133" s="65">
        <v>3</v>
      </c>
      <c r="B133" s="66" t="s">
        <v>643</v>
      </c>
      <c r="C133" s="68"/>
      <c r="D133" s="73">
        <v>35.42</v>
      </c>
      <c r="E133" s="72">
        <v>33.86</v>
      </c>
      <c r="F133" s="72">
        <v>35.8</v>
      </c>
      <c r="G133" s="72"/>
      <c r="H133" s="72"/>
      <c r="I133" s="72"/>
      <c r="J133" s="72"/>
      <c r="K133" s="72"/>
      <c r="L133" s="72"/>
      <c r="M133" s="72"/>
      <c r="N133" s="72"/>
      <c r="O133" s="72"/>
      <c r="P133" s="62"/>
      <c r="Q133" s="92" t="s">
        <v>1001</v>
      </c>
      <c r="R133" s="92" t="s">
        <v>1002</v>
      </c>
      <c r="S133" s="62"/>
      <c r="T133" s="62"/>
      <c r="U133" s="62"/>
      <c r="V133" s="62"/>
      <c r="W133" s="62"/>
      <c r="X133" s="62"/>
      <c r="Y133" s="62"/>
      <c r="Z133" s="62"/>
    </row>
    <row r="134" ht="12.75" hidden="1" customHeight="1" spans="1:26">
      <c r="A134" s="65">
        <v>4</v>
      </c>
      <c r="B134" s="66" t="s">
        <v>639</v>
      </c>
      <c r="C134" s="68"/>
      <c r="D134" s="73">
        <v>45.6</v>
      </c>
      <c r="E134" s="72">
        <v>46.38</v>
      </c>
      <c r="F134" s="72">
        <v>45.04</v>
      </c>
      <c r="G134" s="72"/>
      <c r="H134" s="72"/>
      <c r="I134" s="72"/>
      <c r="J134" s="72"/>
      <c r="K134" s="72"/>
      <c r="L134" s="72"/>
      <c r="M134" s="72"/>
      <c r="N134" s="72"/>
      <c r="O134" s="72"/>
      <c r="P134" s="62"/>
      <c r="Q134" s="92" t="s">
        <v>1001</v>
      </c>
      <c r="R134" s="92" t="s">
        <v>1002</v>
      </c>
      <c r="S134" s="62"/>
      <c r="T134" s="62"/>
      <c r="U134" s="62"/>
      <c r="V134" s="62"/>
      <c r="W134" s="62"/>
      <c r="X134" s="62"/>
      <c r="Y134" s="62"/>
      <c r="Z134" s="62"/>
    </row>
    <row r="135" ht="12.75" hidden="1" customHeight="1" spans="1:26">
      <c r="A135" s="65">
        <v>5</v>
      </c>
      <c r="B135" s="66" t="s">
        <v>433</v>
      </c>
      <c r="C135" s="68"/>
      <c r="D135" s="73">
        <v>44.53</v>
      </c>
      <c r="E135" s="72">
        <v>45.21</v>
      </c>
      <c r="F135" s="72">
        <v>48.95</v>
      </c>
      <c r="G135" s="72"/>
      <c r="H135" s="72"/>
      <c r="I135" s="72"/>
      <c r="J135" s="72"/>
      <c r="K135" s="72"/>
      <c r="L135" s="72"/>
      <c r="M135" s="72"/>
      <c r="N135" s="72"/>
      <c r="O135" s="72"/>
      <c r="P135" s="62"/>
      <c r="Q135" s="92" t="s">
        <v>1001</v>
      </c>
      <c r="R135" s="92" t="s">
        <v>1002</v>
      </c>
      <c r="S135" s="62"/>
      <c r="T135" s="62"/>
      <c r="U135" s="62"/>
      <c r="V135" s="62"/>
      <c r="W135" s="62"/>
      <c r="X135" s="62"/>
      <c r="Y135" s="62"/>
      <c r="Z135" s="62"/>
    </row>
    <row r="136" ht="12.75" hidden="1" customHeight="1" spans="1:26">
      <c r="A136" s="74" t="s">
        <v>377</v>
      </c>
      <c r="B136" s="35"/>
      <c r="C136" s="82"/>
      <c r="D136" s="83">
        <v>37.84</v>
      </c>
      <c r="E136" s="76">
        <v>38.44</v>
      </c>
      <c r="F136" s="76">
        <v>38.64</v>
      </c>
      <c r="G136" s="76"/>
      <c r="H136" s="76"/>
      <c r="I136" s="76"/>
      <c r="J136" s="76"/>
      <c r="K136" s="76"/>
      <c r="L136" s="76"/>
      <c r="M136" s="76"/>
      <c r="N136" s="76"/>
      <c r="O136" s="76"/>
      <c r="P136" s="89"/>
      <c r="Q136" s="77"/>
      <c r="R136" s="77"/>
      <c r="S136" s="62"/>
      <c r="T136" s="62"/>
      <c r="U136" s="62"/>
      <c r="V136" s="62"/>
      <c r="W136" s="62"/>
      <c r="X136" s="62"/>
      <c r="Y136" s="62"/>
      <c r="Z136" s="62"/>
    </row>
    <row r="137" ht="12.75" customHeight="1" spans="1:26">
      <c r="A137" s="65">
        <v>1</v>
      </c>
      <c r="B137" s="66" t="s">
        <v>640</v>
      </c>
      <c r="C137" s="95">
        <v>41.82</v>
      </c>
      <c r="D137" s="73">
        <v>47.66</v>
      </c>
      <c r="E137" s="72">
        <v>48.26</v>
      </c>
      <c r="F137" s="72">
        <v>47.05</v>
      </c>
      <c r="G137" s="72">
        <v>46.71</v>
      </c>
      <c r="H137" s="72">
        <v>46.45</v>
      </c>
      <c r="I137" s="72">
        <v>45.75</v>
      </c>
      <c r="J137" s="72">
        <v>45.23</v>
      </c>
      <c r="K137" s="72">
        <v>44.58</v>
      </c>
      <c r="L137" s="72">
        <v>44.02</v>
      </c>
      <c r="M137" s="72">
        <v>43.09</v>
      </c>
      <c r="N137" s="72">
        <v>42.78</v>
      </c>
      <c r="O137" s="72">
        <v>42.35</v>
      </c>
      <c r="P137" s="62"/>
      <c r="Q137" s="93">
        <f t="shared" ref="Q137:Q142" si="6">O137-N137</f>
        <v>-0.43</v>
      </c>
      <c r="R137" s="93">
        <f t="shared" ref="R137:R142" si="7">O137-O118</f>
        <v>-5.17</v>
      </c>
      <c r="S137" s="86">
        <f t="shared" ref="S137:S142" si="8">O137-O118</f>
        <v>-5.17</v>
      </c>
      <c r="T137" s="62"/>
      <c r="U137" s="62"/>
      <c r="V137" s="62"/>
      <c r="W137" s="62"/>
      <c r="X137" s="62"/>
      <c r="Y137" s="62"/>
      <c r="Z137" s="62"/>
    </row>
    <row r="138" ht="12.75" customHeight="1" spans="1:26">
      <c r="A138" s="65">
        <v>2</v>
      </c>
      <c r="B138" s="66" t="s">
        <v>648</v>
      </c>
      <c r="C138" s="95">
        <v>31.91</v>
      </c>
      <c r="D138" s="73">
        <v>36.48</v>
      </c>
      <c r="E138" s="72">
        <v>38.15</v>
      </c>
      <c r="F138" s="72">
        <v>36.82</v>
      </c>
      <c r="G138" s="72">
        <v>36.75</v>
      </c>
      <c r="H138" s="72">
        <v>36.8</v>
      </c>
      <c r="I138" s="72">
        <v>36.18</v>
      </c>
      <c r="J138" s="72">
        <v>36.4</v>
      </c>
      <c r="K138" s="72">
        <v>36.38</v>
      </c>
      <c r="L138" s="72">
        <v>35.6</v>
      </c>
      <c r="M138" s="72">
        <v>35.32</v>
      </c>
      <c r="N138" s="72">
        <v>34.95</v>
      </c>
      <c r="O138" s="72">
        <v>34.63</v>
      </c>
      <c r="P138" s="62"/>
      <c r="Q138" s="93">
        <f t="shared" si="6"/>
        <v>-0.32</v>
      </c>
      <c r="R138" s="93">
        <f t="shared" si="7"/>
        <v>-1.64</v>
      </c>
      <c r="S138" s="86">
        <f t="shared" si="8"/>
        <v>-1.64</v>
      </c>
      <c r="T138" s="62"/>
      <c r="U138" s="62"/>
      <c r="V138" s="62"/>
      <c r="W138" s="62"/>
      <c r="X138" s="62"/>
      <c r="Y138" s="62"/>
      <c r="Z138" s="62"/>
    </row>
    <row r="139" ht="12.75" customHeight="1" spans="1:26">
      <c r="A139" s="65">
        <v>3</v>
      </c>
      <c r="B139" s="66" t="s">
        <v>644</v>
      </c>
      <c r="C139" s="95">
        <v>40.09</v>
      </c>
      <c r="D139" s="73">
        <v>45.12</v>
      </c>
      <c r="E139" s="72">
        <v>46.69</v>
      </c>
      <c r="F139" s="72">
        <v>42.23</v>
      </c>
      <c r="G139" s="72">
        <v>41.43</v>
      </c>
      <c r="H139" s="72">
        <v>40.79</v>
      </c>
      <c r="I139" s="72">
        <v>40.1</v>
      </c>
      <c r="J139" s="72">
        <v>40.25</v>
      </c>
      <c r="K139" s="72">
        <v>40.61</v>
      </c>
      <c r="L139" s="72">
        <v>41.75</v>
      </c>
      <c r="M139" s="72">
        <v>43.38</v>
      </c>
      <c r="N139" s="72">
        <v>43.96</v>
      </c>
      <c r="O139" s="72">
        <v>43.18</v>
      </c>
      <c r="P139" s="62"/>
      <c r="Q139" s="93">
        <f t="shared" si="6"/>
        <v>-0.780000000000001</v>
      </c>
      <c r="R139" s="93">
        <f t="shared" si="7"/>
        <v>-2.37</v>
      </c>
      <c r="S139" s="86">
        <f t="shared" si="8"/>
        <v>-2.37</v>
      </c>
      <c r="T139" s="62"/>
      <c r="U139" s="62"/>
      <c r="V139" s="62"/>
      <c r="W139" s="62"/>
      <c r="X139" s="62"/>
      <c r="Y139" s="62"/>
      <c r="Z139" s="62"/>
    </row>
    <row r="140" ht="12.75" customHeight="1" spans="1:26">
      <c r="A140" s="65">
        <v>4</v>
      </c>
      <c r="B140" s="66" t="s">
        <v>646</v>
      </c>
      <c r="C140" s="95">
        <v>36.33</v>
      </c>
      <c r="D140" s="73">
        <v>40.76</v>
      </c>
      <c r="E140" s="72">
        <v>42.13</v>
      </c>
      <c r="F140" s="72">
        <v>40.86</v>
      </c>
      <c r="G140" s="72">
        <v>39.86</v>
      </c>
      <c r="H140" s="72">
        <v>38.93</v>
      </c>
      <c r="I140" s="72">
        <v>38.19</v>
      </c>
      <c r="J140" s="72">
        <v>37.34</v>
      </c>
      <c r="K140" s="72">
        <v>37.67</v>
      </c>
      <c r="L140" s="72">
        <v>37.06</v>
      </c>
      <c r="M140" s="72">
        <v>36.27</v>
      </c>
      <c r="N140" s="72">
        <v>36.24</v>
      </c>
      <c r="O140" s="72">
        <v>35.46</v>
      </c>
      <c r="P140" s="62"/>
      <c r="Q140" s="93">
        <f t="shared" si="6"/>
        <v>-0.780000000000001</v>
      </c>
      <c r="R140" s="93">
        <f t="shared" si="7"/>
        <v>-5.82</v>
      </c>
      <c r="S140" s="86">
        <f t="shared" si="8"/>
        <v>-5.82</v>
      </c>
      <c r="T140" s="62"/>
      <c r="U140" s="62"/>
      <c r="V140" s="62"/>
      <c r="W140" s="62"/>
      <c r="X140" s="62"/>
      <c r="Y140" s="62"/>
      <c r="Z140" s="62"/>
    </row>
    <row r="141" ht="12.75" customHeight="1" spans="1:26">
      <c r="A141" s="65">
        <v>5</v>
      </c>
      <c r="B141" s="66" t="s">
        <v>642</v>
      </c>
      <c r="C141" s="95">
        <v>26.19</v>
      </c>
      <c r="D141" s="73">
        <v>30.84</v>
      </c>
      <c r="E141" s="72">
        <v>32.5</v>
      </c>
      <c r="F141" s="72">
        <v>31.93</v>
      </c>
      <c r="G141" s="72">
        <v>31.89</v>
      </c>
      <c r="H141" s="72">
        <v>31.51</v>
      </c>
      <c r="I141" s="72">
        <v>31.25</v>
      </c>
      <c r="J141" s="72">
        <v>31.28</v>
      </c>
      <c r="K141" s="72">
        <v>30.69</v>
      </c>
      <c r="L141" s="72">
        <v>30.05</v>
      </c>
      <c r="M141" s="72">
        <v>29.87</v>
      </c>
      <c r="N141" s="72">
        <v>31.28</v>
      </c>
      <c r="O141" s="72">
        <v>30.56</v>
      </c>
      <c r="P141" s="62"/>
      <c r="Q141" s="93">
        <f t="shared" si="6"/>
        <v>-0.720000000000002</v>
      </c>
      <c r="R141" s="93">
        <f t="shared" si="7"/>
        <v>0.799999999999997</v>
      </c>
      <c r="S141" s="86">
        <f t="shared" si="8"/>
        <v>0.799999999999997</v>
      </c>
      <c r="T141" s="62"/>
      <c r="U141" s="62"/>
      <c r="V141" s="62"/>
      <c r="W141" s="62"/>
      <c r="X141" s="62"/>
      <c r="Y141" s="62"/>
      <c r="Z141" s="62"/>
    </row>
    <row r="142" ht="12.75" customHeight="1" spans="1:26">
      <c r="A142" s="74" t="s">
        <v>19</v>
      </c>
      <c r="B142" s="35"/>
      <c r="C142" s="96">
        <v>34.41</v>
      </c>
      <c r="D142" s="83">
        <v>39.31</v>
      </c>
      <c r="E142" s="76">
        <v>40.65</v>
      </c>
      <c r="F142" s="76">
        <v>39.22</v>
      </c>
      <c r="G142" s="76">
        <v>38.8</v>
      </c>
      <c r="H142" s="76">
        <v>38.34</v>
      </c>
      <c r="I142" s="76">
        <v>37.76</v>
      </c>
      <c r="J142" s="76">
        <v>37.5</v>
      </c>
      <c r="K142" s="76">
        <v>37.28</v>
      </c>
      <c r="L142" s="76">
        <v>36.84</v>
      </c>
      <c r="M142" s="76">
        <v>36.55</v>
      </c>
      <c r="N142" s="91">
        <v>36.91</v>
      </c>
      <c r="O142" s="76">
        <v>36.29</v>
      </c>
      <c r="P142" s="89"/>
      <c r="Q142" s="93">
        <f t="shared" si="6"/>
        <v>-0.619999999999997</v>
      </c>
      <c r="R142" s="93">
        <f t="shared" si="7"/>
        <v>-2.86</v>
      </c>
      <c r="S142" s="86">
        <f t="shared" si="8"/>
        <v>-2.86</v>
      </c>
      <c r="T142" s="62"/>
      <c r="U142" s="62"/>
      <c r="V142" s="62"/>
      <c r="W142" s="62"/>
      <c r="X142" s="62"/>
      <c r="Y142" s="62"/>
      <c r="Z142" s="62"/>
    </row>
    <row r="143" ht="32.25" customHeight="1" spans="1:26">
      <c r="A143" s="97" t="s">
        <v>1009</v>
      </c>
      <c r="B143" s="35"/>
      <c r="C143" s="98"/>
      <c r="D143" s="76">
        <v>38.16</v>
      </c>
      <c r="E143" s="76">
        <v>39.41</v>
      </c>
      <c r="F143" s="76">
        <v>38.01</v>
      </c>
      <c r="G143" s="76">
        <v>37.55</v>
      </c>
      <c r="H143" s="76">
        <v>37.11</v>
      </c>
      <c r="I143" s="76">
        <v>36.55</v>
      </c>
      <c r="J143" s="76">
        <v>36.27</v>
      </c>
      <c r="K143" s="91">
        <v>36.03</v>
      </c>
      <c r="L143" s="76">
        <v>35.59</v>
      </c>
      <c r="M143" s="76">
        <v>35.27</v>
      </c>
      <c r="N143" s="76">
        <v>35.59</v>
      </c>
      <c r="O143" s="102">
        <v>35</v>
      </c>
      <c r="P143" s="89"/>
      <c r="Q143" s="93">
        <f>N143-M143</f>
        <v>0.32</v>
      </c>
      <c r="R143" s="93"/>
      <c r="S143" s="86"/>
      <c r="T143" s="62"/>
      <c r="U143" s="62"/>
      <c r="V143" s="62"/>
      <c r="W143" s="62"/>
      <c r="X143" s="62"/>
      <c r="Y143" s="62"/>
      <c r="Z143" s="62"/>
    </row>
    <row r="144" ht="18.75" customHeight="1" spans="1:26">
      <c r="A144" s="84" t="s">
        <v>1003</v>
      </c>
      <c r="B144" s="85"/>
      <c r="C144" s="87"/>
      <c r="D144" s="86">
        <f t="shared" ref="D144:O144" si="9">D142-D123</f>
        <v>-2.41999999999999</v>
      </c>
      <c r="E144" s="86">
        <f t="shared" si="9"/>
        <v>1.09</v>
      </c>
      <c r="F144" s="86">
        <f t="shared" si="9"/>
        <v>-0.730000000000004</v>
      </c>
      <c r="G144" s="86">
        <f t="shared" si="9"/>
        <v>-0.609999999999999</v>
      </c>
      <c r="H144" s="86">
        <f t="shared" si="9"/>
        <v>-0.239999999999995</v>
      </c>
      <c r="I144" s="86">
        <f t="shared" si="9"/>
        <v>-1</v>
      </c>
      <c r="J144" s="86">
        <f t="shared" si="9"/>
        <v>-2.26</v>
      </c>
      <c r="K144" s="86">
        <f t="shared" si="9"/>
        <v>-3.49</v>
      </c>
      <c r="L144" s="86">
        <f t="shared" si="9"/>
        <v>-3.77</v>
      </c>
      <c r="M144" s="86">
        <f t="shared" si="9"/>
        <v>-3.3</v>
      </c>
      <c r="N144" s="86">
        <f t="shared" si="9"/>
        <v>-2.11000000000001</v>
      </c>
      <c r="O144" s="86">
        <f t="shared" si="9"/>
        <v>-2.86</v>
      </c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12.75" customHeight="1" spans="1:26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12.75" customHeight="1" spans="1:26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12.75" customHeight="1" spans="1:26">
      <c r="A147" s="61" t="s">
        <v>1046</v>
      </c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12.75" customHeight="1" spans="1:26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12.75" customHeight="1" spans="1:26">
      <c r="A149" s="63" t="s">
        <v>628</v>
      </c>
      <c r="B149" s="64" t="s">
        <v>212</v>
      </c>
      <c r="C149" s="94" t="s">
        <v>1045</v>
      </c>
      <c r="D149" s="63" t="s">
        <v>887</v>
      </c>
      <c r="E149" s="63" t="s">
        <v>888</v>
      </c>
      <c r="F149" s="63" t="s">
        <v>889</v>
      </c>
      <c r="G149" s="63" t="s">
        <v>890</v>
      </c>
      <c r="H149" s="63" t="s">
        <v>891</v>
      </c>
      <c r="I149" s="63" t="s">
        <v>892</v>
      </c>
      <c r="J149" s="63" t="s">
        <v>893</v>
      </c>
      <c r="K149" s="63" t="s">
        <v>894</v>
      </c>
      <c r="L149" s="63" t="s">
        <v>895</v>
      </c>
      <c r="M149" s="63" t="s">
        <v>896</v>
      </c>
      <c r="N149" s="63" t="s">
        <v>897</v>
      </c>
      <c r="O149" s="63" t="s">
        <v>1012</v>
      </c>
      <c r="P149" s="62"/>
      <c r="Q149" s="92" t="s">
        <v>1001</v>
      </c>
      <c r="R149" s="92" t="s">
        <v>1002</v>
      </c>
      <c r="S149" s="87" t="s">
        <v>1013</v>
      </c>
      <c r="T149" s="92" t="s">
        <v>1047</v>
      </c>
      <c r="U149" s="62"/>
      <c r="V149" s="62"/>
      <c r="W149" s="62"/>
      <c r="X149" s="62"/>
      <c r="Y149" s="62"/>
      <c r="Z149" s="62"/>
    </row>
    <row r="150" ht="12.75" customHeight="1" spans="1:26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103"/>
      <c r="U150" s="62"/>
      <c r="V150" s="62"/>
      <c r="W150" s="62"/>
      <c r="X150" s="62"/>
      <c r="Y150" s="62"/>
      <c r="Z150" s="62"/>
    </row>
    <row r="151" ht="12.75" customHeight="1" spans="1:26">
      <c r="A151" s="65">
        <v>1</v>
      </c>
      <c r="B151" s="66" t="s">
        <v>640</v>
      </c>
      <c r="C151" s="95">
        <v>29.64</v>
      </c>
      <c r="D151" s="73">
        <v>41.37</v>
      </c>
      <c r="E151" s="72">
        <v>40.9</v>
      </c>
      <c r="F151" s="72">
        <v>41.76</v>
      </c>
      <c r="G151" s="72">
        <v>41.36</v>
      </c>
      <c r="H151" s="72">
        <v>40.72</v>
      </c>
      <c r="I151" s="72">
        <v>40.74</v>
      </c>
      <c r="J151" s="72">
        <v>40.13</v>
      </c>
      <c r="K151" s="72">
        <v>39.36</v>
      </c>
      <c r="L151" s="72">
        <v>38.15</v>
      </c>
      <c r="M151" s="72">
        <v>36.76</v>
      </c>
      <c r="N151" s="72">
        <v>34.82</v>
      </c>
      <c r="O151" s="72">
        <v>34.5</v>
      </c>
      <c r="P151" s="62"/>
      <c r="Q151" s="93">
        <f t="shared" ref="Q151:Q157" si="10">O151-N151</f>
        <v>-0.32</v>
      </c>
      <c r="R151" s="93">
        <f t="shared" ref="R151:R157" si="11">O151-O137</f>
        <v>-7.85</v>
      </c>
      <c r="S151" s="86">
        <f t="shared" ref="S151:S157" si="12">O151-O137</f>
        <v>-7.85</v>
      </c>
      <c r="T151" s="93">
        <f t="shared" ref="T151:T156" si="13">O151-I99</f>
        <v>-18.98</v>
      </c>
      <c r="U151" s="62"/>
      <c r="V151" s="62"/>
      <c r="W151" s="62"/>
      <c r="X151" s="62"/>
      <c r="Y151" s="62"/>
      <c r="Z151" s="62"/>
    </row>
    <row r="152" ht="12.75" customHeight="1" spans="1:26">
      <c r="A152" s="65">
        <v>2</v>
      </c>
      <c r="B152" s="66" t="s">
        <v>648</v>
      </c>
      <c r="C152" s="95">
        <v>24.24</v>
      </c>
      <c r="D152" s="73">
        <v>34.59</v>
      </c>
      <c r="E152" s="72">
        <v>33.83</v>
      </c>
      <c r="F152" s="72">
        <v>34.14</v>
      </c>
      <c r="G152" s="72">
        <v>33.55</v>
      </c>
      <c r="H152" s="72">
        <v>33.02</v>
      </c>
      <c r="I152" s="72">
        <v>33.34</v>
      </c>
      <c r="J152" s="72">
        <v>32.4</v>
      </c>
      <c r="K152" s="72">
        <v>31.16</v>
      </c>
      <c r="L152" s="72">
        <v>30.66</v>
      </c>
      <c r="M152" s="72">
        <v>30.2</v>
      </c>
      <c r="N152" s="72">
        <v>30.2</v>
      </c>
      <c r="O152" s="72">
        <v>30.15</v>
      </c>
      <c r="P152" s="62"/>
      <c r="Q152" s="93">
        <f t="shared" si="10"/>
        <v>-0.0500000000000007</v>
      </c>
      <c r="R152" s="93">
        <f t="shared" si="11"/>
        <v>-4.48</v>
      </c>
      <c r="S152" s="86">
        <f t="shared" si="12"/>
        <v>-4.48</v>
      </c>
      <c r="T152" s="93">
        <f t="shared" si="13"/>
        <v>-14.31</v>
      </c>
      <c r="U152" s="62"/>
      <c r="V152" s="62"/>
      <c r="W152" s="62"/>
      <c r="X152" s="62"/>
      <c r="Y152" s="62"/>
      <c r="Z152" s="62"/>
    </row>
    <row r="153" ht="12.75" customHeight="1" spans="1:26">
      <c r="A153" s="65">
        <v>3</v>
      </c>
      <c r="B153" s="66" t="s">
        <v>644</v>
      </c>
      <c r="C153" s="95">
        <v>30.23</v>
      </c>
      <c r="D153" s="73">
        <v>42.72</v>
      </c>
      <c r="E153" s="72">
        <v>41.29</v>
      </c>
      <c r="F153" s="72">
        <v>44.3</v>
      </c>
      <c r="G153" s="72">
        <v>44.64</v>
      </c>
      <c r="H153" s="72">
        <v>44.14</v>
      </c>
      <c r="I153" s="72">
        <v>43.22</v>
      </c>
      <c r="J153" s="72">
        <v>42.95</v>
      </c>
      <c r="K153" s="72">
        <v>41.62</v>
      </c>
      <c r="L153" s="72">
        <v>40.57</v>
      </c>
      <c r="M153" s="72">
        <v>39.86</v>
      </c>
      <c r="N153" s="72">
        <v>34.08</v>
      </c>
      <c r="O153" s="72">
        <v>34.84</v>
      </c>
      <c r="P153" s="62"/>
      <c r="Q153" s="93">
        <f t="shared" si="10"/>
        <v>0.760000000000005</v>
      </c>
      <c r="R153" s="93">
        <f t="shared" si="11"/>
        <v>-8.34</v>
      </c>
      <c r="S153" s="86">
        <f t="shared" si="12"/>
        <v>-8.34</v>
      </c>
      <c r="T153" s="93">
        <f t="shared" si="13"/>
        <v>-21.68</v>
      </c>
      <c r="U153" s="62"/>
      <c r="V153" s="62"/>
      <c r="W153" s="62"/>
      <c r="X153" s="62"/>
      <c r="Y153" s="62"/>
      <c r="Z153" s="62"/>
    </row>
    <row r="154" ht="12.75" customHeight="1" spans="1:26">
      <c r="A154" s="65">
        <v>4</v>
      </c>
      <c r="B154" s="66" t="s">
        <v>646</v>
      </c>
      <c r="C154" s="95">
        <v>24.82</v>
      </c>
      <c r="D154" s="73">
        <v>33.91</v>
      </c>
      <c r="E154" s="72">
        <v>32.56</v>
      </c>
      <c r="F154" s="72">
        <v>33.91</v>
      </c>
      <c r="G154" s="72">
        <v>34.52</v>
      </c>
      <c r="H154" s="72">
        <v>35.49</v>
      </c>
      <c r="I154" s="72">
        <v>37.04</v>
      </c>
      <c r="J154" s="72">
        <v>37.84</v>
      </c>
      <c r="K154" s="72">
        <v>37.64</v>
      </c>
      <c r="L154" s="72">
        <v>37.72</v>
      </c>
      <c r="M154" s="72">
        <v>38.32</v>
      </c>
      <c r="N154" s="72">
        <v>37.99</v>
      </c>
      <c r="O154" s="72">
        <v>37.38</v>
      </c>
      <c r="P154" s="62"/>
      <c r="Q154" s="93">
        <f t="shared" si="10"/>
        <v>-0.609999999999999</v>
      </c>
      <c r="R154" s="93">
        <f t="shared" si="11"/>
        <v>1.92</v>
      </c>
      <c r="S154" s="86">
        <f t="shared" si="12"/>
        <v>1.92</v>
      </c>
      <c r="T154" s="93">
        <f t="shared" si="13"/>
        <v>-1.43</v>
      </c>
      <c r="U154" s="62"/>
      <c r="V154" s="62"/>
      <c r="W154" s="62"/>
      <c r="X154" s="62"/>
      <c r="Y154" s="62"/>
      <c r="Z154" s="62"/>
    </row>
    <row r="155" ht="12.75" customHeight="1" spans="1:26">
      <c r="A155" s="65">
        <v>5</v>
      </c>
      <c r="B155" s="66" t="s">
        <v>642</v>
      </c>
      <c r="C155" s="95">
        <v>21.39</v>
      </c>
      <c r="D155" s="73">
        <v>30.01</v>
      </c>
      <c r="E155" s="72">
        <v>30.11</v>
      </c>
      <c r="F155" s="72">
        <v>30.57</v>
      </c>
      <c r="G155" s="72">
        <v>30.67</v>
      </c>
      <c r="H155" s="72">
        <v>31</v>
      </c>
      <c r="I155" s="72">
        <v>30.5</v>
      </c>
      <c r="J155" s="72">
        <v>30.66</v>
      </c>
      <c r="K155" s="72">
        <v>28.49</v>
      </c>
      <c r="L155" s="72">
        <v>28.47</v>
      </c>
      <c r="M155" s="72">
        <v>26.99</v>
      </c>
      <c r="N155" s="72">
        <v>26.44</v>
      </c>
      <c r="O155" s="72">
        <v>26.6</v>
      </c>
      <c r="P155" s="62"/>
      <c r="Q155" s="93">
        <f t="shared" si="10"/>
        <v>0.16</v>
      </c>
      <c r="R155" s="93">
        <f t="shared" si="11"/>
        <v>-3.96</v>
      </c>
      <c r="S155" s="86">
        <f t="shared" si="12"/>
        <v>-3.96</v>
      </c>
      <c r="T155" s="93">
        <f t="shared" si="13"/>
        <v>-8.08</v>
      </c>
      <c r="U155" s="62"/>
      <c r="V155" s="62"/>
      <c r="W155" s="62"/>
      <c r="X155" s="62"/>
      <c r="Y155" s="62"/>
      <c r="Z155" s="62"/>
    </row>
    <row r="156" ht="34.5" customHeight="1" spans="1:26">
      <c r="A156" s="74" t="s">
        <v>19</v>
      </c>
      <c r="B156" s="35"/>
      <c r="C156" s="96">
        <v>25.4</v>
      </c>
      <c r="D156" s="83">
        <v>35.5</v>
      </c>
      <c r="E156" s="76">
        <v>34.84</v>
      </c>
      <c r="F156" s="76">
        <v>35.85</v>
      </c>
      <c r="G156" s="76">
        <v>35.89</v>
      </c>
      <c r="H156" s="76">
        <v>35.93</v>
      </c>
      <c r="I156" s="76">
        <v>36.1</v>
      </c>
      <c r="J156" s="76">
        <v>36.06</v>
      </c>
      <c r="K156" s="76">
        <v>34.91</v>
      </c>
      <c r="L156" s="76">
        <v>34.49</v>
      </c>
      <c r="M156" s="76">
        <v>33.79</v>
      </c>
      <c r="N156" s="76">
        <v>32.5</v>
      </c>
      <c r="O156" s="76">
        <v>32.4</v>
      </c>
      <c r="P156" s="89"/>
      <c r="Q156" s="93">
        <f t="shared" si="10"/>
        <v>-0.100000000000001</v>
      </c>
      <c r="R156" s="93">
        <f t="shared" si="11"/>
        <v>-3.89</v>
      </c>
      <c r="S156" s="86">
        <f t="shared" si="12"/>
        <v>-3.89</v>
      </c>
      <c r="T156" s="93">
        <f t="shared" si="13"/>
        <v>-11.71</v>
      </c>
      <c r="U156" s="62"/>
      <c r="V156" s="62"/>
      <c r="W156" s="62"/>
      <c r="X156" s="62"/>
      <c r="Y156" s="62"/>
      <c r="Z156" s="62"/>
    </row>
    <row r="157" ht="33.75" customHeight="1" spans="1:26">
      <c r="A157" s="97" t="s">
        <v>1009</v>
      </c>
      <c r="B157" s="35"/>
      <c r="C157" s="98"/>
      <c r="D157" s="76">
        <v>34.22</v>
      </c>
      <c r="E157" s="76">
        <v>33.57</v>
      </c>
      <c r="F157" s="76">
        <v>34.53</v>
      </c>
      <c r="G157" s="76">
        <v>34.55</v>
      </c>
      <c r="H157" s="76">
        <v>34.57</v>
      </c>
      <c r="I157" s="76">
        <v>34.72</v>
      </c>
      <c r="J157" s="76">
        <v>34.69</v>
      </c>
      <c r="K157" s="91">
        <v>33.57</v>
      </c>
      <c r="L157" s="76">
        <v>33.15</v>
      </c>
      <c r="M157" s="76">
        <v>32.47</v>
      </c>
      <c r="N157" s="76">
        <v>31.23</v>
      </c>
      <c r="O157" s="102">
        <v>31.13</v>
      </c>
      <c r="P157" s="89"/>
      <c r="Q157" s="93">
        <f t="shared" si="10"/>
        <v>-0.100000000000001</v>
      </c>
      <c r="R157" s="93">
        <f t="shared" si="11"/>
        <v>-3.87</v>
      </c>
      <c r="S157" s="86">
        <f t="shared" si="12"/>
        <v>-3.87</v>
      </c>
      <c r="T157" s="62"/>
      <c r="U157" s="62"/>
      <c r="V157" s="62"/>
      <c r="W157" s="62"/>
      <c r="X157" s="62"/>
      <c r="Y157" s="62"/>
      <c r="Z157" s="62"/>
    </row>
    <row r="158" ht="42.75" customHeight="1" spans="1:26">
      <c r="A158" s="84" t="s">
        <v>1003</v>
      </c>
      <c r="B158" s="85"/>
      <c r="C158" s="87"/>
      <c r="D158" s="86">
        <f t="shared" ref="D158:O158" si="14">D156-D142</f>
        <v>-3.81</v>
      </c>
      <c r="E158" s="86">
        <f t="shared" si="14"/>
        <v>-5.81</v>
      </c>
      <c r="F158" s="86">
        <f t="shared" si="14"/>
        <v>-3.37</v>
      </c>
      <c r="G158" s="86">
        <f t="shared" si="14"/>
        <v>-2.91</v>
      </c>
      <c r="H158" s="86">
        <f t="shared" si="14"/>
        <v>-2.41</v>
      </c>
      <c r="I158" s="86">
        <f t="shared" si="14"/>
        <v>-1.66</v>
      </c>
      <c r="J158" s="86">
        <f t="shared" si="14"/>
        <v>-1.44</v>
      </c>
      <c r="K158" s="86">
        <f t="shared" si="14"/>
        <v>-2.37</v>
      </c>
      <c r="L158" s="86">
        <f t="shared" si="14"/>
        <v>-2.35</v>
      </c>
      <c r="M158" s="86">
        <f t="shared" si="14"/>
        <v>-2.76</v>
      </c>
      <c r="N158" s="86">
        <f t="shared" si="14"/>
        <v>-4.41</v>
      </c>
      <c r="O158" s="86">
        <f t="shared" si="14"/>
        <v>-3.89</v>
      </c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12.75" customHeight="1" spans="1:26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12.75" customHeight="1" spans="1:26">
      <c r="A160" s="61" t="s">
        <v>1048</v>
      </c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12.75" customHeight="1" spans="1:26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12.75" customHeight="1" spans="1:26">
      <c r="A162" s="63" t="s">
        <v>628</v>
      </c>
      <c r="B162" s="64" t="s">
        <v>212</v>
      </c>
      <c r="C162" s="94" t="s">
        <v>1045</v>
      </c>
      <c r="D162" s="63" t="s">
        <v>900</v>
      </c>
      <c r="E162" s="63" t="s">
        <v>901</v>
      </c>
      <c r="F162" s="63" t="s">
        <v>902</v>
      </c>
      <c r="G162" s="63" t="s">
        <v>903</v>
      </c>
      <c r="H162" s="63" t="s">
        <v>904</v>
      </c>
      <c r="I162" s="63" t="s">
        <v>905</v>
      </c>
      <c r="J162" s="63" t="s">
        <v>906</v>
      </c>
      <c r="K162" s="63" t="s">
        <v>907</v>
      </c>
      <c r="L162" s="63" t="s">
        <v>908</v>
      </c>
      <c r="M162" s="63" t="s">
        <v>909</v>
      </c>
      <c r="N162" s="63" t="s">
        <v>910</v>
      </c>
      <c r="O162" s="63" t="s">
        <v>1017</v>
      </c>
      <c r="P162" s="62"/>
      <c r="Q162" s="92" t="s">
        <v>1001</v>
      </c>
      <c r="R162" s="92" t="s">
        <v>1002</v>
      </c>
      <c r="S162" s="87" t="s">
        <v>1019</v>
      </c>
      <c r="T162" s="92" t="s">
        <v>1047</v>
      </c>
      <c r="U162" s="62"/>
      <c r="V162" s="62"/>
      <c r="W162" s="62"/>
      <c r="X162" s="62"/>
      <c r="Y162" s="62"/>
      <c r="Z162" s="62"/>
    </row>
    <row r="163" ht="12.75" customHeight="1" spans="1:26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103"/>
      <c r="U163" s="62"/>
      <c r="V163" s="62"/>
      <c r="W163" s="62"/>
      <c r="X163" s="62"/>
      <c r="Y163" s="62"/>
      <c r="Z163" s="62"/>
    </row>
    <row r="164" ht="12.75" customHeight="1" spans="1:26">
      <c r="A164" s="65">
        <v>1</v>
      </c>
      <c r="B164" s="66" t="s">
        <v>640</v>
      </c>
      <c r="C164" s="99">
        <v>29.66</v>
      </c>
      <c r="D164" s="72">
        <v>34.66</v>
      </c>
      <c r="E164" s="72">
        <v>34.63</v>
      </c>
      <c r="F164" s="72">
        <v>33.47</v>
      </c>
      <c r="G164" s="72">
        <v>34</v>
      </c>
      <c r="H164" s="72">
        <v>34.15</v>
      </c>
      <c r="I164" s="72">
        <v>34.45</v>
      </c>
      <c r="J164" s="72">
        <v>34.41</v>
      </c>
      <c r="K164" s="72">
        <v>31.56</v>
      </c>
      <c r="L164" s="72">
        <v>31.3</v>
      </c>
      <c r="M164" s="72">
        <v>31.36</v>
      </c>
      <c r="N164" s="72">
        <v>32.21</v>
      </c>
      <c r="O164" s="72">
        <v>31.53</v>
      </c>
      <c r="P164" s="62"/>
      <c r="Q164" s="93">
        <f t="shared" ref="Q164:Q170" si="15">O164-N164</f>
        <v>-0.68</v>
      </c>
      <c r="R164" s="93">
        <f t="shared" ref="R164:R170" si="16">O164-O151</f>
        <v>-2.97</v>
      </c>
      <c r="S164" s="86">
        <f t="shared" ref="S164:S170" si="17">O164-O151</f>
        <v>-2.97</v>
      </c>
      <c r="T164" s="93">
        <f t="shared" ref="T164:T169" si="18">O164-I99</f>
        <v>-21.95</v>
      </c>
      <c r="U164" s="62"/>
      <c r="V164" s="62"/>
      <c r="W164" s="62"/>
      <c r="X164" s="62"/>
      <c r="Y164" s="62"/>
      <c r="Z164" s="62"/>
    </row>
    <row r="165" ht="12.75" customHeight="1" spans="1:26">
      <c r="A165" s="65">
        <v>2</v>
      </c>
      <c r="B165" s="66" t="s">
        <v>648</v>
      </c>
      <c r="C165" s="95">
        <v>26.35</v>
      </c>
      <c r="D165" s="73">
        <v>30.53</v>
      </c>
      <c r="E165" s="72">
        <v>29.46</v>
      </c>
      <c r="F165" s="72">
        <v>29.22</v>
      </c>
      <c r="G165" s="72">
        <v>29.82</v>
      </c>
      <c r="H165" s="72">
        <v>30.03</v>
      </c>
      <c r="I165" s="72">
        <v>29.56</v>
      </c>
      <c r="J165" s="72">
        <v>29.06</v>
      </c>
      <c r="K165" s="72">
        <v>27.9</v>
      </c>
      <c r="L165" s="72">
        <v>27.06</v>
      </c>
      <c r="M165" s="72">
        <v>26.24</v>
      </c>
      <c r="N165" s="72">
        <v>25.68</v>
      </c>
      <c r="O165" s="72">
        <v>24.7</v>
      </c>
      <c r="P165" s="62"/>
      <c r="Q165" s="93">
        <f t="shared" si="15"/>
        <v>-0.98</v>
      </c>
      <c r="R165" s="93">
        <f t="shared" si="16"/>
        <v>-5.45</v>
      </c>
      <c r="S165" s="86">
        <f t="shared" si="17"/>
        <v>-5.45</v>
      </c>
      <c r="T165" s="93">
        <f t="shared" si="18"/>
        <v>-19.76</v>
      </c>
      <c r="U165" s="62"/>
      <c r="V165" s="62"/>
      <c r="W165" s="62"/>
      <c r="X165" s="62"/>
      <c r="Y165" s="62"/>
      <c r="Z165" s="62"/>
    </row>
    <row r="166" ht="12.75" customHeight="1" spans="1:26">
      <c r="A166" s="65">
        <v>3</v>
      </c>
      <c r="B166" s="66" t="s">
        <v>644</v>
      </c>
      <c r="C166" s="95">
        <v>34.61</v>
      </c>
      <c r="D166" s="73">
        <v>37.27</v>
      </c>
      <c r="E166" s="72">
        <v>37.39</v>
      </c>
      <c r="F166" s="72">
        <v>37.32</v>
      </c>
      <c r="G166" s="72">
        <v>37.51</v>
      </c>
      <c r="H166" s="72">
        <v>36.98</v>
      </c>
      <c r="I166" s="72">
        <v>36.61</v>
      </c>
      <c r="J166" s="72">
        <v>34.36</v>
      </c>
      <c r="K166" s="72">
        <v>33.29</v>
      </c>
      <c r="L166" s="72">
        <v>32.48</v>
      </c>
      <c r="M166" s="72">
        <v>31.47</v>
      </c>
      <c r="N166" s="72">
        <v>36.4</v>
      </c>
      <c r="O166" s="72">
        <v>35.84</v>
      </c>
      <c r="P166" s="62"/>
      <c r="Q166" s="93">
        <f t="shared" si="15"/>
        <v>-0.559999999999995</v>
      </c>
      <c r="R166" s="93">
        <f t="shared" si="16"/>
        <v>1</v>
      </c>
      <c r="S166" s="86">
        <f t="shared" si="17"/>
        <v>1</v>
      </c>
      <c r="T166" s="93">
        <f t="shared" si="18"/>
        <v>-20.68</v>
      </c>
      <c r="U166" s="62"/>
      <c r="V166" s="62"/>
      <c r="W166" s="62"/>
      <c r="X166" s="62"/>
      <c r="Y166" s="62"/>
      <c r="Z166" s="62"/>
    </row>
    <row r="167" ht="12.75" customHeight="1" spans="1:26">
      <c r="A167" s="65">
        <v>4</v>
      </c>
      <c r="B167" s="66" t="s">
        <v>646</v>
      </c>
      <c r="C167" s="95">
        <v>32.81</v>
      </c>
      <c r="D167" s="73">
        <v>37.87</v>
      </c>
      <c r="E167" s="72">
        <v>37.65</v>
      </c>
      <c r="F167" s="72">
        <v>36.65</v>
      </c>
      <c r="G167" s="72">
        <v>36.8</v>
      </c>
      <c r="H167" s="72">
        <v>36.35</v>
      </c>
      <c r="I167" s="72">
        <v>35.97</v>
      </c>
      <c r="J167" s="72">
        <v>34.96</v>
      </c>
      <c r="K167" s="72">
        <v>33.03</v>
      </c>
      <c r="L167" s="72">
        <v>32.44</v>
      </c>
      <c r="M167" s="72">
        <v>30.91</v>
      </c>
      <c r="N167" s="72">
        <v>30.65</v>
      </c>
      <c r="O167" s="72">
        <v>32.96</v>
      </c>
      <c r="P167" s="62"/>
      <c r="Q167" s="93">
        <f t="shared" si="15"/>
        <v>2.31</v>
      </c>
      <c r="R167" s="93">
        <f t="shared" si="16"/>
        <v>-4.42</v>
      </c>
      <c r="S167" s="86">
        <f t="shared" si="17"/>
        <v>-4.42</v>
      </c>
      <c r="T167" s="93">
        <f t="shared" si="18"/>
        <v>-5.85</v>
      </c>
      <c r="U167" s="62"/>
      <c r="V167" s="62"/>
      <c r="W167" s="62"/>
      <c r="X167" s="62"/>
      <c r="Y167" s="62"/>
      <c r="Z167" s="62"/>
    </row>
    <row r="168" ht="12.75" customHeight="1" spans="1:26">
      <c r="A168" s="65">
        <v>5</v>
      </c>
      <c r="B168" s="66" t="s">
        <v>642</v>
      </c>
      <c r="C168" s="95">
        <v>24.23</v>
      </c>
      <c r="D168" s="73">
        <v>26.65</v>
      </c>
      <c r="E168" s="72">
        <v>26.08</v>
      </c>
      <c r="F168" s="72">
        <v>25.38</v>
      </c>
      <c r="G168" s="72">
        <v>25.24</v>
      </c>
      <c r="H168" s="72">
        <v>25.41</v>
      </c>
      <c r="I168" s="72">
        <v>24.95</v>
      </c>
      <c r="J168" s="72">
        <v>23.37</v>
      </c>
      <c r="K168" s="72">
        <v>21.82</v>
      </c>
      <c r="L168" s="72">
        <v>21.68</v>
      </c>
      <c r="M168" s="72">
        <v>21.65</v>
      </c>
      <c r="N168" s="72">
        <v>20.53</v>
      </c>
      <c r="O168" s="72">
        <v>20.22</v>
      </c>
      <c r="P168" s="62"/>
      <c r="Q168" s="93">
        <f t="shared" si="15"/>
        <v>-0.310000000000002</v>
      </c>
      <c r="R168" s="93">
        <f t="shared" si="16"/>
        <v>-6.38</v>
      </c>
      <c r="S168" s="86">
        <f t="shared" si="17"/>
        <v>-6.38</v>
      </c>
      <c r="T168" s="93">
        <f t="shared" si="18"/>
        <v>-14.46</v>
      </c>
      <c r="U168" s="62"/>
      <c r="V168" s="62"/>
      <c r="W168" s="62"/>
      <c r="X168" s="62"/>
      <c r="Y168" s="62"/>
      <c r="Z168" s="62"/>
    </row>
    <row r="169" ht="34.5" customHeight="1" spans="1:26">
      <c r="A169" s="74" t="s">
        <v>19</v>
      </c>
      <c r="B169" s="35"/>
      <c r="C169" s="96">
        <v>28.99</v>
      </c>
      <c r="D169" s="83">
        <v>32.91</v>
      </c>
      <c r="E169" s="76">
        <v>32.55</v>
      </c>
      <c r="F169" s="76">
        <v>31.82</v>
      </c>
      <c r="G169" s="76">
        <v>32.04</v>
      </c>
      <c r="H169" s="76">
        <v>31.98</v>
      </c>
      <c r="I169" s="76">
        <v>31.73</v>
      </c>
      <c r="J169" s="76">
        <v>30.71</v>
      </c>
      <c r="K169" s="76">
        <v>28.89</v>
      </c>
      <c r="L169" s="76">
        <v>28.43</v>
      </c>
      <c r="M169" s="76">
        <v>27.82</v>
      </c>
      <c r="N169" s="76">
        <v>28.12</v>
      </c>
      <c r="O169" s="76">
        <v>28.26</v>
      </c>
      <c r="P169" s="89"/>
      <c r="Q169" s="93">
        <f t="shared" si="15"/>
        <v>0.140000000000001</v>
      </c>
      <c r="R169" s="93">
        <f t="shared" si="16"/>
        <v>-4.14</v>
      </c>
      <c r="S169" s="86">
        <f t="shared" si="17"/>
        <v>-4.14</v>
      </c>
      <c r="T169" s="93">
        <f t="shared" si="18"/>
        <v>-15.85</v>
      </c>
      <c r="U169" s="62"/>
      <c r="V169" s="62"/>
      <c r="W169" s="62"/>
      <c r="X169" s="62"/>
      <c r="Y169" s="62"/>
      <c r="Z169" s="62"/>
    </row>
    <row r="170" ht="33.75" customHeight="1" spans="1:26">
      <c r="A170" s="97" t="s">
        <v>1009</v>
      </c>
      <c r="B170" s="35"/>
      <c r="C170" s="100">
        <v>28.3</v>
      </c>
      <c r="D170" s="76">
        <v>31.63</v>
      </c>
      <c r="E170" s="76">
        <v>31.25</v>
      </c>
      <c r="F170" s="76">
        <v>30.52</v>
      </c>
      <c r="G170" s="76">
        <v>30.72</v>
      </c>
      <c r="H170" s="76">
        <v>30.65</v>
      </c>
      <c r="I170" s="76">
        <v>30.4</v>
      </c>
      <c r="J170" s="76">
        <v>29.42</v>
      </c>
      <c r="K170" s="76">
        <v>27.66</v>
      </c>
      <c r="L170" s="76">
        <v>27.22</v>
      </c>
      <c r="M170" s="76">
        <v>26.62</v>
      </c>
      <c r="N170" s="76">
        <v>26.89</v>
      </c>
      <c r="O170" s="102">
        <v>27</v>
      </c>
      <c r="P170" s="89"/>
      <c r="Q170" s="93">
        <f t="shared" si="15"/>
        <v>0.109999999999999</v>
      </c>
      <c r="R170" s="93">
        <f t="shared" si="16"/>
        <v>-4.13</v>
      </c>
      <c r="S170" s="86">
        <f t="shared" si="17"/>
        <v>-4.13</v>
      </c>
      <c r="T170" s="93"/>
      <c r="U170" s="62"/>
      <c r="V170" s="62"/>
      <c r="W170" s="62"/>
      <c r="X170" s="62"/>
      <c r="Y170" s="62"/>
      <c r="Z170" s="62"/>
    </row>
    <row r="171" ht="42.75" customHeight="1" spans="1:26">
      <c r="A171" s="84" t="s">
        <v>1003</v>
      </c>
      <c r="B171" s="85"/>
      <c r="C171" s="87"/>
      <c r="D171" s="86">
        <f t="shared" ref="D171:O171" si="19">D169-D156</f>
        <v>-2.59</v>
      </c>
      <c r="E171" s="86">
        <f t="shared" si="19"/>
        <v>-2.29000000000001</v>
      </c>
      <c r="F171" s="86">
        <f t="shared" si="19"/>
        <v>-4.03</v>
      </c>
      <c r="G171" s="86">
        <f t="shared" si="19"/>
        <v>-3.85</v>
      </c>
      <c r="H171" s="86">
        <f t="shared" si="19"/>
        <v>-3.95</v>
      </c>
      <c r="I171" s="86">
        <f t="shared" si="19"/>
        <v>-4.37</v>
      </c>
      <c r="J171" s="86">
        <f t="shared" si="19"/>
        <v>-5.35</v>
      </c>
      <c r="K171" s="86">
        <f t="shared" si="19"/>
        <v>-6.02</v>
      </c>
      <c r="L171" s="86">
        <f t="shared" si="19"/>
        <v>-6.06</v>
      </c>
      <c r="M171" s="86">
        <f t="shared" si="19"/>
        <v>-5.97</v>
      </c>
      <c r="N171" s="86">
        <f t="shared" si="19"/>
        <v>-4.38</v>
      </c>
      <c r="O171" s="86">
        <f t="shared" si="19"/>
        <v>-4.14</v>
      </c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2.75" customHeight="1" spans="1:26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2.75" customHeight="1" spans="1:26">
      <c r="A173" s="61" t="s">
        <v>1049</v>
      </c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2.75" customHeight="1" spans="1:26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12.75" customHeight="1" spans="1:26">
      <c r="A175" s="63" t="s">
        <v>628</v>
      </c>
      <c r="B175" s="64" t="s">
        <v>212</v>
      </c>
      <c r="C175" s="94" t="s">
        <v>1050</v>
      </c>
      <c r="D175" s="63" t="s">
        <v>913</v>
      </c>
      <c r="E175" s="63" t="s">
        <v>914</v>
      </c>
      <c r="F175" s="63" t="s">
        <v>915</v>
      </c>
      <c r="G175" s="63" t="s">
        <v>916</v>
      </c>
      <c r="H175" s="63" t="s">
        <v>917</v>
      </c>
      <c r="I175" s="63" t="s">
        <v>918</v>
      </c>
      <c r="J175" s="63" t="s">
        <v>919</v>
      </c>
      <c r="K175" s="63" t="s">
        <v>920</v>
      </c>
      <c r="L175" s="63" t="s">
        <v>921</v>
      </c>
      <c r="M175" s="63" t="s">
        <v>922</v>
      </c>
      <c r="N175" s="63" t="s">
        <v>923</v>
      </c>
      <c r="O175" s="63" t="s">
        <v>1027</v>
      </c>
      <c r="P175" s="87" t="s">
        <v>957</v>
      </c>
      <c r="Q175" s="92" t="s">
        <v>1001</v>
      </c>
      <c r="R175" s="92" t="s">
        <v>1002</v>
      </c>
      <c r="S175" s="87" t="s">
        <v>1028</v>
      </c>
      <c r="T175" s="92" t="s">
        <v>1047</v>
      </c>
      <c r="U175" s="62"/>
      <c r="V175" s="62"/>
      <c r="W175" s="62"/>
      <c r="X175" s="62"/>
      <c r="Y175" s="62"/>
      <c r="Z175" s="62"/>
    </row>
    <row r="176" ht="12.75" customHeight="1" spans="1:26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103"/>
      <c r="U176" s="62"/>
      <c r="V176" s="62"/>
      <c r="W176" s="62"/>
      <c r="X176" s="62"/>
      <c r="Y176" s="62"/>
      <c r="Z176" s="62"/>
    </row>
    <row r="177" ht="12.75" customHeight="1" spans="1:26">
      <c r="A177" s="65">
        <v>1</v>
      </c>
      <c r="B177" s="66" t="s">
        <v>640</v>
      </c>
      <c r="C177" s="99">
        <v>24.53</v>
      </c>
      <c r="D177" s="72">
        <v>29.66</v>
      </c>
      <c r="E177" s="72">
        <v>30.15</v>
      </c>
      <c r="F177" s="72">
        <v>30.83</v>
      </c>
      <c r="G177" s="72">
        <v>31</v>
      </c>
      <c r="H177" s="72">
        <v>30.15</v>
      </c>
      <c r="I177" s="72">
        <v>28.99</v>
      </c>
      <c r="J177" s="72">
        <v>26.72</v>
      </c>
      <c r="K177" s="72">
        <v>27.22</v>
      </c>
      <c r="L177" s="72">
        <v>26.73</v>
      </c>
      <c r="M177" s="72">
        <v>26.62</v>
      </c>
      <c r="N177" s="72">
        <v>26.23</v>
      </c>
      <c r="O177" s="72">
        <v>26.94</v>
      </c>
      <c r="P177" s="86">
        <f t="shared" ref="P177:P182" si="20">O177-C177</f>
        <v>2.41</v>
      </c>
      <c r="Q177" s="93">
        <f t="shared" ref="Q177:Q183" si="21">O177-N177</f>
        <v>0.710000000000001</v>
      </c>
      <c r="R177" s="93">
        <f t="shared" ref="R177:R183" si="22">O177-O164</f>
        <v>-4.59</v>
      </c>
      <c r="S177" s="86">
        <f t="shared" ref="S177:S183" si="23">O177-O164</f>
        <v>-4.59</v>
      </c>
      <c r="T177" s="93">
        <f t="shared" ref="T177:T182" si="24">O177-I99</f>
        <v>-26.54</v>
      </c>
      <c r="U177" s="62"/>
      <c r="V177" s="62"/>
      <c r="W177" s="62"/>
      <c r="X177" s="62"/>
      <c r="Y177" s="62"/>
      <c r="Z177" s="62"/>
    </row>
    <row r="178" ht="12.75" customHeight="1" spans="1:26">
      <c r="A178" s="65">
        <v>2</v>
      </c>
      <c r="B178" s="66" t="s">
        <v>648</v>
      </c>
      <c r="C178" s="101">
        <v>20.7</v>
      </c>
      <c r="D178" s="73">
        <v>23.29</v>
      </c>
      <c r="E178" s="72">
        <v>24.03</v>
      </c>
      <c r="F178" s="72">
        <v>25.41</v>
      </c>
      <c r="G178" s="72">
        <v>26.17</v>
      </c>
      <c r="H178" s="72">
        <v>26.07</v>
      </c>
      <c r="I178" s="72">
        <v>24.82</v>
      </c>
      <c r="J178" s="72">
        <v>23.68</v>
      </c>
      <c r="K178" s="72">
        <v>23.39</v>
      </c>
      <c r="L178" s="72">
        <v>22.43</v>
      </c>
      <c r="M178" s="72">
        <v>21.84</v>
      </c>
      <c r="N178" s="72">
        <v>21.55</v>
      </c>
      <c r="O178" s="72">
        <v>21.58</v>
      </c>
      <c r="P178" s="86">
        <f t="shared" si="20"/>
        <v>0.879999999999999</v>
      </c>
      <c r="Q178" s="93">
        <f t="shared" si="21"/>
        <v>0.0299999999999976</v>
      </c>
      <c r="R178" s="93">
        <f t="shared" si="22"/>
        <v>-3.12</v>
      </c>
      <c r="S178" s="86">
        <f t="shared" si="23"/>
        <v>-3.12</v>
      </c>
      <c r="T178" s="93">
        <f t="shared" si="24"/>
        <v>-22.88</v>
      </c>
      <c r="U178" s="62"/>
      <c r="V178" s="62"/>
      <c r="W178" s="62"/>
      <c r="X178" s="62"/>
      <c r="Y178" s="62"/>
      <c r="Z178" s="62"/>
    </row>
    <row r="179" ht="12.75" customHeight="1" spans="1:26">
      <c r="A179" s="65">
        <v>3</v>
      </c>
      <c r="B179" s="66" t="s">
        <v>644</v>
      </c>
      <c r="C179" s="95">
        <v>25.84</v>
      </c>
      <c r="D179" s="73">
        <v>32.61</v>
      </c>
      <c r="E179" s="72">
        <v>32.78</v>
      </c>
      <c r="F179" s="72">
        <v>33.89</v>
      </c>
      <c r="G179" s="72">
        <v>33.67</v>
      </c>
      <c r="H179" s="72">
        <v>33.01</v>
      </c>
      <c r="I179" s="72">
        <v>32.43</v>
      </c>
      <c r="J179" s="72">
        <v>31.93</v>
      </c>
      <c r="K179" s="72">
        <v>30.22</v>
      </c>
      <c r="L179" s="72">
        <v>29.48</v>
      </c>
      <c r="M179" s="72">
        <v>29.33</v>
      </c>
      <c r="N179" s="72">
        <v>28.44</v>
      </c>
      <c r="O179" s="72">
        <v>27.96</v>
      </c>
      <c r="P179" s="86">
        <f t="shared" si="20"/>
        <v>2.12</v>
      </c>
      <c r="Q179" s="93">
        <f t="shared" si="21"/>
        <v>-0.48</v>
      </c>
      <c r="R179" s="93">
        <f t="shared" si="22"/>
        <v>-7.88</v>
      </c>
      <c r="S179" s="86">
        <f t="shared" si="23"/>
        <v>-7.88</v>
      </c>
      <c r="T179" s="93">
        <f t="shared" si="24"/>
        <v>-28.56</v>
      </c>
      <c r="U179" s="62"/>
      <c r="V179" s="62"/>
      <c r="W179" s="62"/>
      <c r="X179" s="62"/>
      <c r="Y179" s="62"/>
      <c r="Z179" s="62"/>
    </row>
    <row r="180" ht="12.75" customHeight="1" spans="1:26">
      <c r="A180" s="65">
        <v>4</v>
      </c>
      <c r="B180" s="66" t="s">
        <v>646</v>
      </c>
      <c r="C180" s="95">
        <v>25.96</v>
      </c>
      <c r="D180" s="73">
        <v>32.18</v>
      </c>
      <c r="E180" s="72">
        <v>32.57</v>
      </c>
      <c r="F180" s="72">
        <v>33.7</v>
      </c>
      <c r="G180" s="72">
        <v>34.3</v>
      </c>
      <c r="H180" s="72">
        <v>34.23</v>
      </c>
      <c r="I180" s="72">
        <v>33.22</v>
      </c>
      <c r="J180" s="72">
        <v>32.35</v>
      </c>
      <c r="K180" s="72">
        <v>32.78</v>
      </c>
      <c r="L180" s="72">
        <v>32.21</v>
      </c>
      <c r="M180" s="72">
        <v>32.59</v>
      </c>
      <c r="N180" s="72">
        <v>32.99</v>
      </c>
      <c r="O180" s="72">
        <v>33.1</v>
      </c>
      <c r="P180" s="86">
        <f t="shared" si="20"/>
        <v>7.14</v>
      </c>
      <c r="Q180" s="93">
        <f t="shared" si="21"/>
        <v>0.109999999999999</v>
      </c>
      <c r="R180" s="93">
        <f t="shared" si="22"/>
        <v>0.140000000000001</v>
      </c>
      <c r="S180" s="86">
        <f t="shared" si="23"/>
        <v>0.140000000000001</v>
      </c>
      <c r="T180" s="93">
        <f t="shared" si="24"/>
        <v>-5.71</v>
      </c>
      <c r="U180" s="62"/>
      <c r="V180" s="62"/>
      <c r="W180" s="62"/>
      <c r="X180" s="62"/>
      <c r="Y180" s="62"/>
      <c r="Z180" s="62"/>
    </row>
    <row r="181" ht="12.75" customHeight="1" spans="1:26">
      <c r="A181" s="65">
        <v>5</v>
      </c>
      <c r="B181" s="66" t="s">
        <v>642</v>
      </c>
      <c r="C181" s="95">
        <v>16.22</v>
      </c>
      <c r="D181" s="73">
        <v>19.09</v>
      </c>
      <c r="E181" s="72">
        <v>19.42</v>
      </c>
      <c r="F181" s="72">
        <v>21.15</v>
      </c>
      <c r="G181" s="72">
        <v>21.41</v>
      </c>
      <c r="H181" s="72">
        <v>20.62</v>
      </c>
      <c r="I181" s="72">
        <v>19.58</v>
      </c>
      <c r="J181" s="72">
        <v>18.55</v>
      </c>
      <c r="K181" s="72">
        <v>18.03</v>
      </c>
      <c r="L181" s="72">
        <v>17.47</v>
      </c>
      <c r="M181" s="72">
        <v>17.39</v>
      </c>
      <c r="N181" s="72">
        <v>17.39</v>
      </c>
      <c r="O181" s="72">
        <v>17.42</v>
      </c>
      <c r="P181" s="86">
        <f t="shared" si="20"/>
        <v>1.2</v>
      </c>
      <c r="Q181" s="93">
        <f t="shared" si="21"/>
        <v>0.0300000000000011</v>
      </c>
      <c r="R181" s="93">
        <f t="shared" si="22"/>
        <v>-2.8</v>
      </c>
      <c r="S181" s="86">
        <f t="shared" si="23"/>
        <v>-2.8</v>
      </c>
      <c r="T181" s="93">
        <f t="shared" si="24"/>
        <v>-17.26</v>
      </c>
      <c r="U181" s="62"/>
      <c r="V181" s="62"/>
      <c r="W181" s="62"/>
      <c r="X181" s="62"/>
      <c r="Y181" s="62"/>
      <c r="Z181" s="62"/>
    </row>
    <row r="182" ht="34.5" customHeight="1" spans="1:26">
      <c r="A182" s="74" t="s">
        <v>19</v>
      </c>
      <c r="B182" s="35"/>
      <c r="C182" s="96">
        <v>22.21</v>
      </c>
      <c r="D182" s="83">
        <v>26.76</v>
      </c>
      <c r="E182" s="76">
        <v>27.19</v>
      </c>
      <c r="F182" s="76">
        <v>28.4</v>
      </c>
      <c r="G182" s="76">
        <v>28.74</v>
      </c>
      <c r="H182" s="76">
        <v>28.22</v>
      </c>
      <c r="I182" s="76">
        <v>27.18</v>
      </c>
      <c r="J182" s="76">
        <v>25.95</v>
      </c>
      <c r="K182" s="76">
        <v>25.79</v>
      </c>
      <c r="L182" s="76">
        <v>25.16</v>
      </c>
      <c r="M182" s="76">
        <v>25.1</v>
      </c>
      <c r="N182" s="76">
        <v>24.98</v>
      </c>
      <c r="O182" s="76">
        <v>25.12</v>
      </c>
      <c r="P182" s="86">
        <f t="shared" si="20"/>
        <v>2.91</v>
      </c>
      <c r="Q182" s="93">
        <f t="shared" si="21"/>
        <v>0.140000000000001</v>
      </c>
      <c r="R182" s="93">
        <f t="shared" si="22"/>
        <v>-3.14</v>
      </c>
      <c r="S182" s="86">
        <f t="shared" si="23"/>
        <v>-3.14</v>
      </c>
      <c r="T182" s="93">
        <f t="shared" si="24"/>
        <v>-18.99</v>
      </c>
      <c r="U182" s="62"/>
      <c r="V182" s="62"/>
      <c r="W182" s="62"/>
      <c r="X182" s="62"/>
      <c r="Y182" s="62"/>
      <c r="Z182" s="62"/>
    </row>
    <row r="183" ht="33.75" customHeight="1" spans="1:26">
      <c r="A183" s="97" t="s">
        <v>1009</v>
      </c>
      <c r="B183" s="35"/>
      <c r="C183" s="100" t="s">
        <v>1051</v>
      </c>
      <c r="D183" s="76">
        <v>25.55</v>
      </c>
      <c r="E183" s="76">
        <v>25.94</v>
      </c>
      <c r="F183" s="76">
        <v>27.1</v>
      </c>
      <c r="G183" s="76">
        <v>27.46</v>
      </c>
      <c r="H183" s="76">
        <v>26.96</v>
      </c>
      <c r="I183" s="76">
        <v>25.96</v>
      </c>
      <c r="J183" s="76">
        <v>24.79</v>
      </c>
      <c r="K183" s="76">
        <v>24.65</v>
      </c>
      <c r="L183" s="76">
        <v>24.05</v>
      </c>
      <c r="M183" s="76">
        <v>24</v>
      </c>
      <c r="N183" s="76">
        <v>23.88</v>
      </c>
      <c r="O183" s="102">
        <v>24.01</v>
      </c>
      <c r="P183" s="89"/>
      <c r="Q183" s="93">
        <f t="shared" si="21"/>
        <v>0.130000000000003</v>
      </c>
      <c r="R183" s="93">
        <f t="shared" si="22"/>
        <v>-2.99</v>
      </c>
      <c r="S183" s="86">
        <f t="shared" si="23"/>
        <v>-2.99</v>
      </c>
      <c r="T183" s="93"/>
      <c r="U183" s="62"/>
      <c r="V183" s="62"/>
      <c r="W183" s="62"/>
      <c r="X183" s="62"/>
      <c r="Y183" s="62"/>
      <c r="Z183" s="62"/>
    </row>
    <row r="184" ht="42.75" customHeight="1" spans="1:26">
      <c r="A184" s="84" t="s">
        <v>1003</v>
      </c>
      <c r="B184" s="85"/>
      <c r="C184" s="87"/>
      <c r="D184" s="86">
        <f t="shared" ref="D184:O184" si="25">D182-D169</f>
        <v>-6.15</v>
      </c>
      <c r="E184" s="86">
        <f t="shared" si="25"/>
        <v>-5.36</v>
      </c>
      <c r="F184" s="86">
        <f t="shared" si="25"/>
        <v>-3.42</v>
      </c>
      <c r="G184" s="86">
        <f t="shared" si="25"/>
        <v>-3.3</v>
      </c>
      <c r="H184" s="86">
        <f t="shared" si="25"/>
        <v>-3.76</v>
      </c>
      <c r="I184" s="86">
        <f t="shared" si="25"/>
        <v>-4.55</v>
      </c>
      <c r="J184" s="86">
        <f t="shared" si="25"/>
        <v>-4.76</v>
      </c>
      <c r="K184" s="86">
        <f t="shared" si="25"/>
        <v>-3.1</v>
      </c>
      <c r="L184" s="86">
        <f t="shared" si="25"/>
        <v>-3.27</v>
      </c>
      <c r="M184" s="86">
        <f t="shared" si="25"/>
        <v>-2.72</v>
      </c>
      <c r="N184" s="86">
        <f t="shared" si="25"/>
        <v>-3.14</v>
      </c>
      <c r="O184" s="86">
        <f t="shared" si="25"/>
        <v>-3.14</v>
      </c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12.75" customHeight="1" spans="1:26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12.75" customHeight="1" spans="1:26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12.75" customHeight="1" spans="1:26">
      <c r="A187" s="63" t="s">
        <v>628</v>
      </c>
      <c r="B187" s="64" t="s">
        <v>212</v>
      </c>
      <c r="C187" s="94" t="s">
        <v>1052</v>
      </c>
      <c r="D187" s="63" t="s">
        <v>771</v>
      </c>
      <c r="E187" s="63" t="s">
        <v>772</v>
      </c>
      <c r="F187" s="63" t="s">
        <v>773</v>
      </c>
      <c r="G187" s="63" t="s">
        <v>774</v>
      </c>
      <c r="H187" s="63" t="s">
        <v>775</v>
      </c>
      <c r="I187" s="63" t="s">
        <v>776</v>
      </c>
      <c r="J187" s="63" t="s">
        <v>777</v>
      </c>
      <c r="K187" s="63" t="s">
        <v>778</v>
      </c>
      <c r="L187" s="63" t="s">
        <v>779</v>
      </c>
      <c r="M187" s="63" t="s">
        <v>405</v>
      </c>
      <c r="N187" s="63" t="s">
        <v>406</v>
      </c>
      <c r="O187" s="63" t="s">
        <v>407</v>
      </c>
      <c r="P187" s="87" t="s">
        <v>957</v>
      </c>
      <c r="Q187" s="92" t="s">
        <v>1001</v>
      </c>
      <c r="R187" s="92" t="s">
        <v>1002</v>
      </c>
      <c r="S187" s="87" t="s">
        <v>1031</v>
      </c>
      <c r="T187" s="92" t="s">
        <v>1047</v>
      </c>
      <c r="U187" s="87" t="s">
        <v>1053</v>
      </c>
      <c r="V187" s="62"/>
      <c r="W187" s="62"/>
      <c r="X187" s="62"/>
      <c r="Y187" s="62"/>
      <c r="Z187" s="62"/>
    </row>
    <row r="188" ht="12.75" hidden="1" customHeight="1" spans="1:26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103"/>
      <c r="U188" s="62"/>
      <c r="V188" s="62"/>
      <c r="W188" s="62"/>
      <c r="X188" s="62"/>
      <c r="Y188" s="62"/>
      <c r="Z188" s="62"/>
    </row>
    <row r="189" ht="12.75" customHeight="1" spans="1:26">
      <c r="A189" s="65">
        <v>1</v>
      </c>
      <c r="B189" s="66" t="s">
        <v>640</v>
      </c>
      <c r="C189" s="99">
        <v>24.53</v>
      </c>
      <c r="D189" s="72">
        <v>26.59</v>
      </c>
      <c r="E189" s="72">
        <v>26.69</v>
      </c>
      <c r="F189" s="72">
        <v>23.36</v>
      </c>
      <c r="G189" s="72">
        <v>21.11</v>
      </c>
      <c r="H189" s="72">
        <v>21.6</v>
      </c>
      <c r="I189" s="72">
        <v>21.88</v>
      </c>
      <c r="J189" s="72">
        <v>23.97</v>
      </c>
      <c r="K189" s="72">
        <v>24.67</v>
      </c>
      <c r="L189" s="72">
        <v>23.41</v>
      </c>
      <c r="M189" s="72">
        <v>21.89</v>
      </c>
      <c r="N189" s="72">
        <v>21.06</v>
      </c>
      <c r="O189" s="72">
        <v>19.79</v>
      </c>
      <c r="P189" s="86">
        <f t="shared" ref="P189:P194" si="26">O189-C189</f>
        <v>-4.74</v>
      </c>
      <c r="Q189" s="93">
        <f t="shared" ref="Q189:Q195" si="27">O189-M189</f>
        <v>-2.1</v>
      </c>
      <c r="R189" s="93">
        <f t="shared" ref="R189:R195" si="28">O189-N177</f>
        <v>-6.44</v>
      </c>
      <c r="S189" s="86">
        <f t="shared" ref="S189:S195" si="29">O189-O177</f>
        <v>-7.15</v>
      </c>
      <c r="T189" s="93">
        <f t="shared" ref="T189:T194" si="30">O189-I99</f>
        <v>-33.69</v>
      </c>
      <c r="U189" s="86">
        <f>ATC!O171-O189</f>
        <v>3.64</v>
      </c>
      <c r="V189" s="62"/>
      <c r="W189" s="62"/>
      <c r="X189" s="62"/>
      <c r="Y189" s="62"/>
      <c r="Z189" s="62"/>
    </row>
    <row r="190" ht="12.75" customHeight="1" spans="1:26">
      <c r="A190" s="65">
        <v>2</v>
      </c>
      <c r="B190" s="66" t="s">
        <v>648</v>
      </c>
      <c r="C190" s="101">
        <v>20.7</v>
      </c>
      <c r="D190" s="73">
        <v>21.3</v>
      </c>
      <c r="E190" s="72">
        <v>21.56</v>
      </c>
      <c r="F190" s="72">
        <v>17.8</v>
      </c>
      <c r="G190" s="72">
        <v>12.91</v>
      </c>
      <c r="H190" s="72">
        <v>13.6</v>
      </c>
      <c r="I190" s="72">
        <v>15.31</v>
      </c>
      <c r="J190" s="72">
        <v>17.65</v>
      </c>
      <c r="K190" s="72">
        <v>19.19</v>
      </c>
      <c r="L190" s="72">
        <v>19.36</v>
      </c>
      <c r="M190" s="72">
        <v>18.66</v>
      </c>
      <c r="N190" s="72">
        <v>18.03</v>
      </c>
      <c r="O190" s="72">
        <v>18.01</v>
      </c>
      <c r="P190" s="86">
        <f t="shared" si="26"/>
        <v>-2.69</v>
      </c>
      <c r="Q190" s="93">
        <f t="shared" si="27"/>
        <v>-0.649999999999999</v>
      </c>
      <c r="R190" s="93">
        <f t="shared" si="28"/>
        <v>-3.54</v>
      </c>
      <c r="S190" s="86">
        <f t="shared" si="29"/>
        <v>-3.57</v>
      </c>
      <c r="T190" s="93">
        <f t="shared" si="30"/>
        <v>-26.45</v>
      </c>
      <c r="U190" s="86">
        <f>ATC!O172-O190</f>
        <v>0.84</v>
      </c>
      <c r="V190" s="62"/>
      <c r="W190" s="62"/>
      <c r="X190" s="62"/>
      <c r="Y190" s="62"/>
      <c r="Z190" s="62"/>
    </row>
    <row r="191" ht="12.75" customHeight="1" spans="1:26">
      <c r="A191" s="65">
        <v>3</v>
      </c>
      <c r="B191" s="66" t="s">
        <v>644</v>
      </c>
      <c r="C191" s="95">
        <v>25.84</v>
      </c>
      <c r="D191" s="73">
        <v>28.28</v>
      </c>
      <c r="E191" s="72">
        <v>27.97</v>
      </c>
      <c r="F191" s="72">
        <v>24.65</v>
      </c>
      <c r="G191" s="72">
        <v>21.92</v>
      </c>
      <c r="H191" s="72">
        <v>21.59</v>
      </c>
      <c r="I191" s="72">
        <v>21.1</v>
      </c>
      <c r="J191" s="72">
        <v>23.62</v>
      </c>
      <c r="K191" s="72">
        <v>24.95</v>
      </c>
      <c r="L191" s="72">
        <v>24.35</v>
      </c>
      <c r="M191" s="72">
        <v>21.91</v>
      </c>
      <c r="N191" s="72">
        <v>20.41</v>
      </c>
      <c r="O191" s="72">
        <v>18.83</v>
      </c>
      <c r="P191" s="86">
        <f t="shared" si="26"/>
        <v>-7.01</v>
      </c>
      <c r="Q191" s="93">
        <f t="shared" si="27"/>
        <v>-3.08</v>
      </c>
      <c r="R191" s="93">
        <f t="shared" si="28"/>
        <v>-9.61</v>
      </c>
      <c r="S191" s="86">
        <f t="shared" si="29"/>
        <v>-9.13</v>
      </c>
      <c r="T191" s="93">
        <f t="shared" si="30"/>
        <v>-37.69</v>
      </c>
      <c r="U191" s="86">
        <f>ATC!O173-O191</f>
        <v>9.5</v>
      </c>
      <c r="V191" s="62"/>
      <c r="W191" s="62"/>
      <c r="X191" s="62"/>
      <c r="Y191" s="62"/>
      <c r="Z191" s="62"/>
    </row>
    <row r="192" ht="12.75" customHeight="1" spans="1:26">
      <c r="A192" s="65">
        <v>4</v>
      </c>
      <c r="B192" s="66" t="s">
        <v>646</v>
      </c>
      <c r="C192" s="95">
        <v>25.96</v>
      </c>
      <c r="D192" s="73">
        <v>32.66</v>
      </c>
      <c r="E192" s="72">
        <v>33.59</v>
      </c>
      <c r="F192" s="72">
        <v>30.66</v>
      </c>
      <c r="G192" s="72">
        <v>28.49</v>
      </c>
      <c r="H192" s="72">
        <v>28.12</v>
      </c>
      <c r="I192" s="72">
        <v>28.31</v>
      </c>
      <c r="J192" s="72">
        <v>30.28</v>
      </c>
      <c r="K192" s="72">
        <v>30.8</v>
      </c>
      <c r="L192" s="72">
        <v>30.35</v>
      </c>
      <c r="M192" s="72">
        <v>29.23</v>
      </c>
      <c r="N192" s="72">
        <v>27.91</v>
      </c>
      <c r="O192" s="72">
        <v>27.47</v>
      </c>
      <c r="P192" s="86">
        <f t="shared" si="26"/>
        <v>1.51</v>
      </c>
      <c r="Q192" s="93">
        <f t="shared" si="27"/>
        <v>-1.76</v>
      </c>
      <c r="R192" s="93">
        <f t="shared" si="28"/>
        <v>-5.52</v>
      </c>
      <c r="S192" s="86">
        <f t="shared" si="29"/>
        <v>-5.63</v>
      </c>
      <c r="T192" s="93">
        <f t="shared" si="30"/>
        <v>-11.34</v>
      </c>
      <c r="U192" s="86">
        <f>ATC!O174-O192</f>
        <v>2.22</v>
      </c>
      <c r="V192" s="62"/>
      <c r="W192" s="62"/>
      <c r="X192" s="62"/>
      <c r="Y192" s="62"/>
      <c r="Z192" s="62"/>
    </row>
    <row r="193" ht="12.75" customHeight="1" spans="1:26">
      <c r="A193" s="65">
        <v>5</v>
      </c>
      <c r="B193" s="66" t="s">
        <v>642</v>
      </c>
      <c r="C193" s="95">
        <v>16.22</v>
      </c>
      <c r="D193" s="73">
        <v>16.86</v>
      </c>
      <c r="E193" s="72">
        <v>16.05</v>
      </c>
      <c r="F193" s="72">
        <v>12.46</v>
      </c>
      <c r="G193" s="72">
        <v>10.21</v>
      </c>
      <c r="H193" s="72">
        <v>11.01</v>
      </c>
      <c r="I193" s="72">
        <v>12.3</v>
      </c>
      <c r="J193" s="72">
        <v>15.2</v>
      </c>
      <c r="K193" s="72">
        <v>16.65</v>
      </c>
      <c r="L193" s="72">
        <v>16.34</v>
      </c>
      <c r="M193" s="72">
        <v>15.4</v>
      </c>
      <c r="N193" s="72">
        <v>14.54</v>
      </c>
      <c r="O193" s="72">
        <v>13.85</v>
      </c>
      <c r="P193" s="86">
        <f t="shared" si="26"/>
        <v>-2.37</v>
      </c>
      <c r="Q193" s="93">
        <f t="shared" si="27"/>
        <v>-1.55</v>
      </c>
      <c r="R193" s="93">
        <f t="shared" si="28"/>
        <v>-3.54</v>
      </c>
      <c r="S193" s="86">
        <f t="shared" si="29"/>
        <v>-3.57</v>
      </c>
      <c r="T193" s="93">
        <f t="shared" si="30"/>
        <v>-20.83</v>
      </c>
      <c r="U193" s="86">
        <f>ATC!O175-O193</f>
        <v>5.68</v>
      </c>
      <c r="V193" s="62"/>
      <c r="W193" s="62"/>
      <c r="X193" s="62"/>
      <c r="Y193" s="62"/>
      <c r="Z193" s="62"/>
    </row>
    <row r="194" ht="34.5" customHeight="1" spans="1:26">
      <c r="A194" s="74" t="s">
        <v>19</v>
      </c>
      <c r="B194" s="35"/>
      <c r="C194" s="96">
        <v>22.21</v>
      </c>
      <c r="D194" s="83">
        <v>24.76</v>
      </c>
      <c r="E194" s="76">
        <v>24.82</v>
      </c>
      <c r="F194" s="76">
        <v>21.45</v>
      </c>
      <c r="G194" s="76">
        <v>18.84</v>
      </c>
      <c r="H194" s="76">
        <v>19.15</v>
      </c>
      <c r="I194" s="76">
        <v>19.81</v>
      </c>
      <c r="J194" s="76">
        <v>22.18</v>
      </c>
      <c r="K194" s="76">
        <v>23.23</v>
      </c>
      <c r="L194" s="76">
        <v>22.7</v>
      </c>
      <c r="M194" s="76">
        <v>21.46</v>
      </c>
      <c r="N194" s="76">
        <v>20.44</v>
      </c>
      <c r="O194" s="76">
        <v>19.68</v>
      </c>
      <c r="P194" s="86">
        <f t="shared" si="26"/>
        <v>-2.53</v>
      </c>
      <c r="Q194" s="93">
        <f t="shared" si="27"/>
        <v>-1.78</v>
      </c>
      <c r="R194" s="93">
        <f t="shared" si="28"/>
        <v>-5.3</v>
      </c>
      <c r="S194" s="86">
        <f t="shared" si="29"/>
        <v>-5.44</v>
      </c>
      <c r="T194" s="93">
        <f t="shared" si="30"/>
        <v>-24.43</v>
      </c>
      <c r="U194" s="86">
        <f>ATC!O176-O194</f>
        <v>4.1</v>
      </c>
      <c r="V194" s="62"/>
      <c r="W194" s="62"/>
      <c r="X194" s="62"/>
      <c r="Y194" s="62"/>
      <c r="Z194" s="62"/>
    </row>
    <row r="195" ht="33.75" customHeight="1" spans="1:26">
      <c r="A195" s="97" t="s">
        <v>1009</v>
      </c>
      <c r="B195" s="35"/>
      <c r="C195" s="100" t="s">
        <v>1051</v>
      </c>
      <c r="D195" s="76">
        <v>23.68</v>
      </c>
      <c r="E195" s="76">
        <v>23.74</v>
      </c>
      <c r="F195" s="76">
        <v>20.54</v>
      </c>
      <c r="G195" s="76">
        <v>18.05</v>
      </c>
      <c r="H195" s="76">
        <v>18.34</v>
      </c>
      <c r="I195" s="76">
        <v>18.99</v>
      </c>
      <c r="J195" s="76">
        <v>21.24</v>
      </c>
      <c r="K195" s="76">
        <v>22.25</v>
      </c>
      <c r="L195" s="76">
        <v>21.74</v>
      </c>
      <c r="M195" s="76">
        <v>20.56</v>
      </c>
      <c r="N195" s="76">
        <v>19.59</v>
      </c>
      <c r="O195" s="102">
        <v>18.86</v>
      </c>
      <c r="P195" s="86"/>
      <c r="Q195" s="93">
        <f t="shared" si="27"/>
        <v>-1.7</v>
      </c>
      <c r="R195" s="93">
        <f t="shared" si="28"/>
        <v>-5.02</v>
      </c>
      <c r="S195" s="86">
        <f t="shared" si="29"/>
        <v>-5.15</v>
      </c>
      <c r="T195" s="93"/>
      <c r="U195" s="86">
        <f>ATC!O177-O195</f>
        <v>4.11</v>
      </c>
      <c r="V195" s="62"/>
      <c r="W195" s="62"/>
      <c r="X195" s="62"/>
      <c r="Y195" s="62"/>
      <c r="Z195" s="62"/>
    </row>
    <row r="196" ht="42.75" customHeight="1" spans="1:26">
      <c r="A196" s="84" t="s">
        <v>1003</v>
      </c>
      <c r="B196" s="85"/>
      <c r="C196" s="87"/>
      <c r="D196" s="86">
        <f t="shared" ref="D196:O196" si="31">D194-D181</f>
        <v>5.67</v>
      </c>
      <c r="E196" s="86">
        <f t="shared" si="31"/>
        <v>5.4</v>
      </c>
      <c r="F196" s="86">
        <f t="shared" si="31"/>
        <v>0.300000000000001</v>
      </c>
      <c r="G196" s="86">
        <f t="shared" si="31"/>
        <v>-2.57</v>
      </c>
      <c r="H196" s="86">
        <f t="shared" si="31"/>
        <v>-1.47</v>
      </c>
      <c r="I196" s="86">
        <f t="shared" si="31"/>
        <v>0.23</v>
      </c>
      <c r="J196" s="86">
        <f t="shared" si="31"/>
        <v>3.63</v>
      </c>
      <c r="K196" s="86">
        <f t="shared" si="31"/>
        <v>5.2</v>
      </c>
      <c r="L196" s="86">
        <f t="shared" si="31"/>
        <v>5.23</v>
      </c>
      <c r="M196" s="86">
        <f t="shared" si="31"/>
        <v>4.07</v>
      </c>
      <c r="N196" s="86">
        <f t="shared" si="31"/>
        <v>3.05</v>
      </c>
      <c r="O196" s="86">
        <f t="shared" si="31"/>
        <v>2.26</v>
      </c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12.75" customHeight="1" spans="1:26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63.75" spans="1:26">
      <c r="A198" s="63" t="s">
        <v>628</v>
      </c>
      <c r="B198" s="64" t="s">
        <v>212</v>
      </c>
      <c r="C198" s="94" t="s">
        <v>1054</v>
      </c>
      <c r="D198" s="63" t="s">
        <v>781</v>
      </c>
      <c r="E198" s="63" t="s">
        <v>782</v>
      </c>
      <c r="F198" s="63" t="s">
        <v>783</v>
      </c>
      <c r="G198" s="63" t="s">
        <v>784</v>
      </c>
      <c r="H198" s="63" t="s">
        <v>785</v>
      </c>
      <c r="I198" s="63" t="s">
        <v>786</v>
      </c>
      <c r="J198" s="63" t="s">
        <v>787</v>
      </c>
      <c r="K198" s="63" t="s">
        <v>788</v>
      </c>
      <c r="L198" s="63" t="s">
        <v>789</v>
      </c>
      <c r="M198" s="63" t="s">
        <v>790</v>
      </c>
      <c r="N198" s="63" t="s">
        <v>791</v>
      </c>
      <c r="O198" s="63" t="s">
        <v>968</v>
      </c>
      <c r="P198" s="87" t="s">
        <v>957</v>
      </c>
      <c r="Q198" s="92" t="s">
        <v>1001</v>
      </c>
      <c r="R198" s="92" t="s">
        <v>1002</v>
      </c>
      <c r="S198" s="87" t="s">
        <v>1031</v>
      </c>
      <c r="T198" s="92" t="s">
        <v>1047</v>
      </c>
      <c r="U198" s="87" t="s">
        <v>1053</v>
      </c>
      <c r="V198" s="62"/>
      <c r="W198" s="62"/>
      <c r="X198" s="62"/>
      <c r="Y198" s="62"/>
      <c r="Z198" s="62"/>
    </row>
    <row r="199" ht="12.75" hidden="1" customHeight="1" spans="1:26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103"/>
      <c r="U199" s="62"/>
      <c r="V199" s="62"/>
      <c r="W199" s="62"/>
      <c r="X199" s="62"/>
      <c r="Y199" s="62"/>
      <c r="Z199" s="62"/>
    </row>
    <row r="200" ht="12.75" customHeight="1" spans="1:26">
      <c r="A200" s="65">
        <v>1</v>
      </c>
      <c r="B200" s="66" t="s">
        <v>640</v>
      </c>
      <c r="C200" s="99">
        <v>15</v>
      </c>
      <c r="D200" s="72">
        <v>21.57</v>
      </c>
      <c r="E200" s="72">
        <v>22.22</v>
      </c>
      <c r="F200" s="72">
        <v>23.71</v>
      </c>
      <c r="G200" s="72">
        <v>24.74</v>
      </c>
      <c r="H200" s="72">
        <v>24.31</v>
      </c>
      <c r="I200" s="72">
        <v>23.27</v>
      </c>
      <c r="J200" s="72">
        <v>20.7</v>
      </c>
      <c r="K200" s="72">
        <v>19.82</v>
      </c>
      <c r="L200" s="72">
        <v>19.78</v>
      </c>
      <c r="M200" s="72">
        <v>19.88</v>
      </c>
      <c r="N200" s="72">
        <v>19.44</v>
      </c>
      <c r="O200" s="72">
        <v>19.31</v>
      </c>
      <c r="P200" s="86">
        <f>O200-C200</f>
        <v>4.31</v>
      </c>
      <c r="Q200" s="93">
        <f>O200-N200</f>
        <v>-0.130000000000003</v>
      </c>
      <c r="R200" s="93">
        <f>O200-O189</f>
        <v>-0.48</v>
      </c>
      <c r="S200" s="114">
        <f>O200-O190</f>
        <v>1.3</v>
      </c>
      <c r="T200" s="93">
        <f>O200-I118</f>
        <v>-28.57</v>
      </c>
      <c r="U200" s="86">
        <f>ATC!O181-O200</f>
        <v>0</v>
      </c>
      <c r="V200" s="62"/>
      <c r="W200" s="62"/>
      <c r="X200" s="62"/>
      <c r="Y200" s="62"/>
      <c r="Z200" s="62"/>
    </row>
    <row r="201" ht="12.75" customHeight="1" spans="1:26">
      <c r="A201" s="65">
        <v>2</v>
      </c>
      <c r="B201" s="66" t="s">
        <v>648</v>
      </c>
      <c r="C201" s="101">
        <v>12.5</v>
      </c>
      <c r="D201" s="73">
        <v>20.46</v>
      </c>
      <c r="E201" s="72">
        <v>21.5</v>
      </c>
      <c r="F201" s="72">
        <v>23.13</v>
      </c>
      <c r="G201" s="72">
        <v>24.81</v>
      </c>
      <c r="H201" s="72">
        <v>23.3</v>
      </c>
      <c r="I201" s="72">
        <v>22.77</v>
      </c>
      <c r="J201" s="72">
        <v>20.97</v>
      </c>
      <c r="K201" s="72">
        <v>20.24</v>
      </c>
      <c r="L201" s="72">
        <v>19.23</v>
      </c>
      <c r="M201" s="72">
        <v>18.71</v>
      </c>
      <c r="N201" s="72">
        <v>18.39</v>
      </c>
      <c r="O201" s="72">
        <v>17.75</v>
      </c>
      <c r="P201" s="86">
        <f t="shared" ref="P200:P206" si="32">O201-C201</f>
        <v>5.25</v>
      </c>
      <c r="Q201" s="93">
        <f t="shared" ref="Q200:Q206" si="33">O201-N201</f>
        <v>-0.640000000000001</v>
      </c>
      <c r="R201" s="93">
        <f t="shared" ref="R201:R206" si="34">O201-O190</f>
        <v>-0.260000000000002</v>
      </c>
      <c r="S201" s="114">
        <f t="shared" ref="S200:S206" si="35">O201-O191</f>
        <v>-1.08</v>
      </c>
      <c r="T201" s="93">
        <f t="shared" ref="T200:T206" si="36">O201-I119</f>
        <v>-17.77</v>
      </c>
      <c r="U201" s="86">
        <f>ATC!O182-O201</f>
        <v>0.23</v>
      </c>
      <c r="V201" s="62"/>
      <c r="W201" s="62"/>
      <c r="X201" s="62"/>
      <c r="Y201" s="62"/>
      <c r="Z201" s="62"/>
    </row>
    <row r="202" ht="12.75" customHeight="1" spans="1:26">
      <c r="A202" s="65">
        <v>3</v>
      </c>
      <c r="B202" s="66" t="s">
        <v>644</v>
      </c>
      <c r="C202" s="95">
        <v>15</v>
      </c>
      <c r="D202" s="73">
        <v>20.24</v>
      </c>
      <c r="E202" s="72">
        <v>19.94</v>
      </c>
      <c r="F202" s="72">
        <v>21.02</v>
      </c>
      <c r="G202" s="72">
        <v>21.69</v>
      </c>
      <c r="H202" s="72">
        <v>22</v>
      </c>
      <c r="I202" s="72">
        <v>21.41</v>
      </c>
      <c r="J202" s="72">
        <v>18.42</v>
      </c>
      <c r="K202" s="72">
        <v>17.77</v>
      </c>
      <c r="L202" s="72">
        <v>17.19</v>
      </c>
      <c r="M202" s="72">
        <v>18.07</v>
      </c>
      <c r="N202" s="72">
        <v>17.59</v>
      </c>
      <c r="O202" s="72">
        <v>17.75</v>
      </c>
      <c r="P202" s="86">
        <f t="shared" si="32"/>
        <v>2.75</v>
      </c>
      <c r="Q202" s="93">
        <f t="shared" si="33"/>
        <v>0.16</v>
      </c>
      <c r="R202" s="93">
        <f t="shared" si="34"/>
        <v>-1.08</v>
      </c>
      <c r="S202" s="114">
        <f t="shared" si="35"/>
        <v>-9.72</v>
      </c>
      <c r="T202" s="93">
        <f t="shared" si="36"/>
        <v>-27.23</v>
      </c>
      <c r="U202" s="86">
        <f>ATC!O183-O202</f>
        <v>0</v>
      </c>
      <c r="V202" s="62"/>
      <c r="W202" s="62"/>
      <c r="X202" s="62"/>
      <c r="Y202" s="62"/>
      <c r="Z202" s="62"/>
    </row>
    <row r="203" ht="12.75" customHeight="1" spans="1:26">
      <c r="A203" s="65">
        <v>4</v>
      </c>
      <c r="B203" s="66" t="s">
        <v>646</v>
      </c>
      <c r="C203" s="95">
        <v>20</v>
      </c>
      <c r="D203" s="73">
        <v>29.36</v>
      </c>
      <c r="E203" s="72">
        <v>29.67</v>
      </c>
      <c r="F203" s="72">
        <v>30.53</v>
      </c>
      <c r="G203" s="72">
        <v>30.82</v>
      </c>
      <c r="H203" s="72">
        <v>30.88</v>
      </c>
      <c r="I203" s="72">
        <v>30.62</v>
      </c>
      <c r="J203" s="72">
        <v>28.47</v>
      </c>
      <c r="K203" s="72">
        <v>27.94</v>
      </c>
      <c r="L203" s="72">
        <v>27.45</v>
      </c>
      <c r="M203" s="72">
        <v>27.2</v>
      </c>
      <c r="N203" s="72">
        <v>27.37</v>
      </c>
      <c r="O203" s="72">
        <v>27.06</v>
      </c>
      <c r="P203" s="86">
        <f t="shared" si="32"/>
        <v>7.06</v>
      </c>
      <c r="Q203" s="93">
        <f t="shared" si="33"/>
        <v>-0.310000000000002</v>
      </c>
      <c r="R203" s="93">
        <f t="shared" si="34"/>
        <v>-0.41</v>
      </c>
      <c r="S203" s="114">
        <f t="shared" si="35"/>
        <v>13.21</v>
      </c>
      <c r="T203" s="93">
        <f t="shared" si="36"/>
        <v>-13.1</v>
      </c>
      <c r="U203" s="86">
        <f>ATC!O184-O203</f>
        <v>0</v>
      </c>
      <c r="V203" s="62"/>
      <c r="W203" s="62"/>
      <c r="X203" s="62"/>
      <c r="Y203" s="62"/>
      <c r="Z203" s="62"/>
    </row>
    <row r="204" ht="12.75" customHeight="1" spans="1:26">
      <c r="A204" s="65">
        <v>5</v>
      </c>
      <c r="B204" s="66" t="s">
        <v>642</v>
      </c>
      <c r="C204" s="95">
        <v>10</v>
      </c>
      <c r="D204" s="73">
        <v>15.93</v>
      </c>
      <c r="E204" s="72">
        <v>17.69</v>
      </c>
      <c r="F204" s="72">
        <v>19.33</v>
      </c>
      <c r="G204" s="72">
        <v>19.8</v>
      </c>
      <c r="H204" s="72">
        <v>19.45</v>
      </c>
      <c r="I204" s="72">
        <v>18.67</v>
      </c>
      <c r="J204" s="72">
        <v>15.99</v>
      </c>
      <c r="K204" s="72">
        <v>15.23</v>
      </c>
      <c r="L204" s="72">
        <v>15.05</v>
      </c>
      <c r="M204" s="72">
        <v>15.1</v>
      </c>
      <c r="N204" s="72">
        <v>15.12</v>
      </c>
      <c r="O204" s="72">
        <v>14.89</v>
      </c>
      <c r="P204" s="86">
        <f t="shared" si="32"/>
        <v>4.89</v>
      </c>
      <c r="Q204" s="93">
        <f t="shared" si="33"/>
        <v>-0.229999999999999</v>
      </c>
      <c r="R204" s="93">
        <f t="shared" si="34"/>
        <v>1.04</v>
      </c>
      <c r="S204" s="114">
        <f t="shared" si="35"/>
        <v>-4.79</v>
      </c>
      <c r="T204" s="93">
        <f t="shared" si="36"/>
        <v>-14.07</v>
      </c>
      <c r="U204" s="86">
        <f>ATC!O185-O204</f>
        <v>0</v>
      </c>
      <c r="V204" s="62"/>
      <c r="W204" s="62"/>
      <c r="X204" s="62"/>
      <c r="Y204" s="62"/>
      <c r="Z204" s="62"/>
    </row>
    <row r="205" ht="34.5" customHeight="1" spans="1:26">
      <c r="A205" s="74" t="s">
        <v>19</v>
      </c>
      <c r="B205" s="35"/>
      <c r="C205" s="96">
        <v>14.5</v>
      </c>
      <c r="D205" s="83">
        <v>21.63</v>
      </c>
      <c r="E205" s="76">
        <v>22.33</v>
      </c>
      <c r="F205" s="76">
        <v>23.82</v>
      </c>
      <c r="G205" s="76">
        <v>24.56</v>
      </c>
      <c r="H205" s="76">
        <v>24.21</v>
      </c>
      <c r="I205" s="76">
        <v>23.54</v>
      </c>
      <c r="J205" s="76">
        <v>21.12</v>
      </c>
      <c r="K205" s="76">
        <v>20.4</v>
      </c>
      <c r="L205" s="76">
        <v>20.02</v>
      </c>
      <c r="M205" s="76">
        <v>20</v>
      </c>
      <c r="N205" s="76">
        <v>19.85</v>
      </c>
      <c r="O205" s="76">
        <v>19.6</v>
      </c>
      <c r="P205" s="86">
        <f t="shared" si="32"/>
        <v>5.1</v>
      </c>
      <c r="Q205" s="93">
        <f t="shared" si="33"/>
        <v>-0.25</v>
      </c>
      <c r="R205" s="93">
        <f t="shared" si="34"/>
        <v>-0.0799999999999983</v>
      </c>
      <c r="S205" s="114">
        <f t="shared" si="35"/>
        <v>0.740000000000002</v>
      </c>
      <c r="T205" s="93">
        <f t="shared" si="36"/>
        <v>-19.16</v>
      </c>
      <c r="U205" s="86">
        <f>ATC!O186-O205</f>
        <v>0</v>
      </c>
      <c r="V205" s="62"/>
      <c r="W205" s="62"/>
      <c r="X205" s="62"/>
      <c r="Y205" s="62"/>
      <c r="Z205" s="62"/>
    </row>
    <row r="206" ht="33.75" customHeight="1" spans="1:26">
      <c r="A206" s="97" t="s">
        <v>1009</v>
      </c>
      <c r="B206" s="35"/>
      <c r="C206" s="100"/>
      <c r="D206" s="76">
        <v>20.47</v>
      </c>
      <c r="E206" s="76">
        <v>21.12</v>
      </c>
      <c r="F206" s="76">
        <v>22.54</v>
      </c>
      <c r="G206" s="76">
        <v>23.22</v>
      </c>
      <c r="H206" s="76">
        <v>22.88</v>
      </c>
      <c r="I206" s="76">
        <v>22.22</v>
      </c>
      <c r="J206" s="76">
        <v>19.88</v>
      </c>
      <c r="K206" s="76">
        <v>19.17</v>
      </c>
      <c r="L206" s="76">
        <v>18.85</v>
      </c>
      <c r="M206" s="76">
        <v>18.81</v>
      </c>
      <c r="N206" s="76">
        <v>18.65</v>
      </c>
      <c r="O206" s="102">
        <v>18.4</v>
      </c>
      <c r="P206" s="86">
        <f t="shared" si="32"/>
        <v>18.4</v>
      </c>
      <c r="Q206" s="93">
        <f t="shared" si="33"/>
        <v>-0.25</v>
      </c>
      <c r="R206" s="93">
        <f t="shared" si="34"/>
        <v>-0.460000000000001</v>
      </c>
      <c r="S206" s="114">
        <f t="shared" si="35"/>
        <v>16.14</v>
      </c>
      <c r="T206" s="93">
        <f t="shared" si="36"/>
        <v>23.75</v>
      </c>
      <c r="U206" s="86">
        <f>ATC!O187-O206</f>
        <v>0</v>
      </c>
      <c r="V206" s="62"/>
      <c r="W206" s="62"/>
      <c r="X206" s="62"/>
      <c r="Y206" s="62"/>
      <c r="Z206" s="62"/>
    </row>
    <row r="207" ht="42.75" customHeight="1" spans="1:26">
      <c r="A207" s="84" t="s">
        <v>1003</v>
      </c>
      <c r="B207" s="85"/>
      <c r="C207" s="87"/>
      <c r="D207" s="86">
        <f t="shared" ref="D207:O207" si="37">D205-D192</f>
        <v>-11.03</v>
      </c>
      <c r="E207" s="86">
        <f t="shared" si="37"/>
        <v>-11.26</v>
      </c>
      <c r="F207" s="86">
        <f t="shared" si="37"/>
        <v>-6.84</v>
      </c>
      <c r="G207" s="86">
        <f t="shared" si="37"/>
        <v>-3.93</v>
      </c>
      <c r="H207" s="86">
        <f t="shared" si="37"/>
        <v>-3.91</v>
      </c>
      <c r="I207" s="86">
        <f t="shared" si="37"/>
        <v>-4.77</v>
      </c>
      <c r="J207" s="86">
        <f t="shared" si="37"/>
        <v>-9.16</v>
      </c>
      <c r="K207" s="86">
        <f t="shared" si="37"/>
        <v>-10.4</v>
      </c>
      <c r="L207" s="86">
        <f t="shared" si="37"/>
        <v>-10.33</v>
      </c>
      <c r="M207" s="86">
        <f t="shared" si="37"/>
        <v>-9.23</v>
      </c>
      <c r="N207" s="86">
        <f t="shared" si="37"/>
        <v>-8.06</v>
      </c>
      <c r="O207" s="86">
        <f t="shared" si="37"/>
        <v>-7.87</v>
      </c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12.75" customHeight="1" spans="1:26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63.75" spans="1:28">
      <c r="A209" s="104" t="s">
        <v>628</v>
      </c>
      <c r="B209" s="94" t="s">
        <v>212</v>
      </c>
      <c r="C209" s="104" t="s">
        <v>1035</v>
      </c>
      <c r="D209" s="104" t="s">
        <v>390</v>
      </c>
      <c r="E209" s="104" t="s">
        <v>391</v>
      </c>
      <c r="F209" s="104" t="s">
        <v>392</v>
      </c>
      <c r="G209" s="104" t="s">
        <v>393</v>
      </c>
      <c r="H209" s="104" t="s">
        <v>872</v>
      </c>
      <c r="I209" s="104" t="s">
        <v>395</v>
      </c>
      <c r="J209" s="104" t="s">
        <v>396</v>
      </c>
      <c r="K209" s="104" t="s">
        <v>397</v>
      </c>
      <c r="L209" s="104" t="s">
        <v>398</v>
      </c>
      <c r="M209" s="104" t="s">
        <v>399</v>
      </c>
      <c r="N209" s="109" t="s">
        <v>400</v>
      </c>
      <c r="O209" s="104" t="s">
        <v>401</v>
      </c>
      <c r="P209" s="87" t="s">
        <v>957</v>
      </c>
      <c r="Q209" s="92" t="s">
        <v>1001</v>
      </c>
      <c r="R209" s="92" t="s">
        <v>1002</v>
      </c>
      <c r="S209" s="87" t="s">
        <v>1034</v>
      </c>
      <c r="T209" s="87"/>
      <c r="U209" s="87"/>
      <c r="V209" s="87"/>
      <c r="W209" s="87"/>
      <c r="X209" s="87"/>
      <c r="Y209" s="87"/>
      <c r="Z209" s="87"/>
      <c r="AA209" s="87"/>
      <c r="AB209" s="87"/>
    </row>
    <row r="210" ht="12.75" customHeight="1" spans="1:28">
      <c r="A210" s="65">
        <v>1</v>
      </c>
      <c r="B210" s="66" t="s">
        <v>640</v>
      </c>
      <c r="C210" s="105">
        <v>17.31</v>
      </c>
      <c r="D210" s="73">
        <v>18.87</v>
      </c>
      <c r="E210" s="72">
        <v>19.6</v>
      </c>
      <c r="F210" s="72">
        <v>20.09</v>
      </c>
      <c r="G210" s="72"/>
      <c r="H210" s="72"/>
      <c r="I210" s="110"/>
      <c r="J210" s="72"/>
      <c r="K210" s="72"/>
      <c r="L210" s="72"/>
      <c r="M210" s="72"/>
      <c r="N210" s="111"/>
      <c r="O210" s="72"/>
      <c r="P210" s="86">
        <f>D210-C210</f>
        <v>1.56</v>
      </c>
      <c r="Q210" s="93">
        <f>F210-E210</f>
        <v>0.489999999999998</v>
      </c>
      <c r="R210" s="93">
        <f>F210-F200</f>
        <v>-3.62</v>
      </c>
      <c r="S210" s="114">
        <f>F210-O200</f>
        <v>0.780000000000001</v>
      </c>
      <c r="T210" s="93"/>
      <c r="U210" s="62"/>
      <c r="V210" s="62"/>
      <c r="W210" s="62"/>
      <c r="X210" s="62"/>
      <c r="Y210" s="62"/>
      <c r="Z210" s="62"/>
      <c r="AA210" s="62"/>
      <c r="AB210" s="62"/>
    </row>
    <row r="211" ht="12.75" customHeight="1" spans="1:28">
      <c r="A211" s="65">
        <v>2</v>
      </c>
      <c r="B211" s="66" t="s">
        <v>648</v>
      </c>
      <c r="C211" s="106">
        <v>13.98</v>
      </c>
      <c r="D211" s="73">
        <v>16.81</v>
      </c>
      <c r="E211" s="72">
        <v>17.1</v>
      </c>
      <c r="F211" s="72">
        <v>16.93</v>
      </c>
      <c r="G211" s="72"/>
      <c r="H211" s="72"/>
      <c r="I211" s="72"/>
      <c r="J211" s="72"/>
      <c r="K211" s="72"/>
      <c r="L211" s="72"/>
      <c r="M211" s="72"/>
      <c r="N211" s="111"/>
      <c r="O211" s="72"/>
      <c r="P211" s="86">
        <f t="shared" ref="P210:P216" si="38">D211-C211</f>
        <v>2.83</v>
      </c>
      <c r="Q211" s="93">
        <f t="shared" ref="Q211:Q216" si="39">F211-E211</f>
        <v>-0.170000000000002</v>
      </c>
      <c r="R211" s="93">
        <f t="shared" ref="R211:R216" si="40">F211-F201</f>
        <v>-6.2</v>
      </c>
      <c r="S211" s="114">
        <f t="shared" ref="S211:S216" si="41">F211-O201</f>
        <v>-0.82</v>
      </c>
      <c r="T211" s="93"/>
      <c r="U211" s="62"/>
      <c r="V211" s="62"/>
      <c r="W211" s="62"/>
      <c r="X211" s="62"/>
      <c r="Y211" s="62"/>
      <c r="Z211" s="62"/>
      <c r="AA211" s="62"/>
      <c r="AB211" s="62"/>
    </row>
    <row r="212" ht="12.75" customHeight="1" spans="1:28">
      <c r="A212" s="65">
        <v>3</v>
      </c>
      <c r="B212" s="66" t="s">
        <v>644</v>
      </c>
      <c r="C212" s="105">
        <v>15.75</v>
      </c>
      <c r="D212" s="73">
        <v>17.14</v>
      </c>
      <c r="E212" s="72">
        <v>16.62</v>
      </c>
      <c r="F212" s="72">
        <v>17.49</v>
      </c>
      <c r="G212" s="72"/>
      <c r="H212" s="72"/>
      <c r="I212" s="72"/>
      <c r="J212" s="72"/>
      <c r="K212" s="72"/>
      <c r="L212" s="72"/>
      <c r="M212" s="72"/>
      <c r="N212" s="111"/>
      <c r="O212" s="72"/>
      <c r="P212" s="86">
        <f t="shared" si="38"/>
        <v>1.39</v>
      </c>
      <c r="Q212" s="93">
        <f t="shared" si="39"/>
        <v>0.869999999999997</v>
      </c>
      <c r="R212" s="93">
        <f t="shared" si="40"/>
        <v>-3.53</v>
      </c>
      <c r="S212" s="114">
        <f t="shared" si="41"/>
        <v>-0.260000000000002</v>
      </c>
      <c r="T212" s="93"/>
      <c r="U212" s="62"/>
      <c r="V212" s="62"/>
      <c r="W212" s="62"/>
      <c r="X212" s="62"/>
      <c r="Y212" s="62"/>
      <c r="Z212" s="62"/>
      <c r="AA212" s="62"/>
      <c r="AB212" s="62"/>
    </row>
    <row r="213" ht="12.75" customHeight="1" spans="1:28">
      <c r="A213" s="65">
        <v>4</v>
      </c>
      <c r="B213" s="66" t="s">
        <v>646</v>
      </c>
      <c r="C213" s="105">
        <v>24.06</v>
      </c>
      <c r="D213" s="73">
        <v>26.73</v>
      </c>
      <c r="E213" s="72">
        <v>27.08</v>
      </c>
      <c r="F213" s="72">
        <v>27.11</v>
      </c>
      <c r="G213" s="72"/>
      <c r="H213" s="72"/>
      <c r="I213" s="72"/>
      <c r="J213" s="72"/>
      <c r="K213" s="72"/>
      <c r="L213" s="72"/>
      <c r="M213" s="72"/>
      <c r="N213" s="112"/>
      <c r="O213" s="72"/>
      <c r="P213" s="86">
        <f t="shared" si="38"/>
        <v>2.67</v>
      </c>
      <c r="Q213" s="93">
        <f t="shared" si="39"/>
        <v>0.0300000000000011</v>
      </c>
      <c r="R213" s="93">
        <f t="shared" si="40"/>
        <v>-3.42</v>
      </c>
      <c r="S213" s="114">
        <f t="shared" si="41"/>
        <v>0.0500000000000007</v>
      </c>
      <c r="T213" s="93"/>
      <c r="U213" s="62"/>
      <c r="V213" s="62"/>
      <c r="W213" s="62"/>
      <c r="X213" s="62"/>
      <c r="Y213" s="62"/>
      <c r="Z213" s="62"/>
      <c r="AA213" s="62"/>
      <c r="AB213" s="62"/>
    </row>
    <row r="214" ht="12.75" customHeight="1" spans="1:28">
      <c r="A214" s="65">
        <v>5</v>
      </c>
      <c r="B214" s="66" t="s">
        <v>642</v>
      </c>
      <c r="C214" s="106">
        <v>11.89</v>
      </c>
      <c r="D214" s="73">
        <v>14.58</v>
      </c>
      <c r="E214" s="72">
        <v>15.12</v>
      </c>
      <c r="F214" s="72">
        <v>15.24</v>
      </c>
      <c r="G214" s="72"/>
      <c r="H214" s="72"/>
      <c r="I214" s="72"/>
      <c r="J214" s="72"/>
      <c r="K214" s="72"/>
      <c r="L214" s="72"/>
      <c r="M214" s="72"/>
      <c r="N214" s="111"/>
      <c r="O214" s="72"/>
      <c r="P214" s="86">
        <f t="shared" si="38"/>
        <v>2.69</v>
      </c>
      <c r="Q214" s="93">
        <f t="shared" si="39"/>
        <v>0.120000000000001</v>
      </c>
      <c r="R214" s="93">
        <f t="shared" si="40"/>
        <v>-4.09</v>
      </c>
      <c r="S214" s="114">
        <f t="shared" si="41"/>
        <v>0.35</v>
      </c>
      <c r="T214" s="93"/>
      <c r="U214" s="62"/>
      <c r="V214" s="62"/>
      <c r="W214" s="62"/>
      <c r="X214" s="62"/>
      <c r="Y214" s="62"/>
      <c r="Z214" s="62"/>
      <c r="AA214" s="62"/>
      <c r="AB214" s="62"/>
    </row>
    <row r="215" ht="31.5" customHeight="1" spans="1:28">
      <c r="A215" s="97" t="s">
        <v>1008</v>
      </c>
      <c r="B215" s="35"/>
      <c r="C215" s="107">
        <v>15.6</v>
      </c>
      <c r="D215" s="83">
        <v>19.14</v>
      </c>
      <c r="E215" s="76">
        <v>19.52</v>
      </c>
      <c r="F215" s="76">
        <v>19.74</v>
      </c>
      <c r="G215" s="76"/>
      <c r="H215" s="76"/>
      <c r="I215" s="76"/>
      <c r="J215" s="76"/>
      <c r="K215" s="76"/>
      <c r="L215" s="76"/>
      <c r="M215" s="76"/>
      <c r="N215" s="113"/>
      <c r="O215" s="81"/>
      <c r="P215" s="86">
        <f t="shared" si="38"/>
        <v>3.54</v>
      </c>
      <c r="Q215" s="93">
        <f t="shared" si="39"/>
        <v>0.219999999999999</v>
      </c>
      <c r="R215" s="93">
        <f t="shared" si="40"/>
        <v>-4.08</v>
      </c>
      <c r="S215" s="114">
        <f t="shared" si="41"/>
        <v>0.139999999999997</v>
      </c>
      <c r="T215" s="93"/>
      <c r="U215" s="62"/>
      <c r="V215" s="62"/>
      <c r="W215" s="62"/>
      <c r="X215" s="62"/>
      <c r="Y215" s="62"/>
      <c r="Z215" s="62"/>
      <c r="AA215" s="62"/>
      <c r="AB215" s="62"/>
    </row>
    <row r="216" ht="41.25" customHeight="1" spans="1:28">
      <c r="A216" s="108" t="s">
        <v>1009</v>
      </c>
      <c r="B216" s="35"/>
      <c r="C216" s="98"/>
      <c r="D216" s="76">
        <v>17.95</v>
      </c>
      <c r="E216" s="76">
        <v>18.31</v>
      </c>
      <c r="F216" s="76">
        <v>18.49</v>
      </c>
      <c r="G216" s="76"/>
      <c r="H216" s="76"/>
      <c r="I216" s="76"/>
      <c r="J216" s="76"/>
      <c r="K216" s="76"/>
      <c r="L216" s="76"/>
      <c r="M216" s="76"/>
      <c r="N216" s="113"/>
      <c r="O216" s="72"/>
      <c r="P216" s="86">
        <f t="shared" si="38"/>
        <v>17.95</v>
      </c>
      <c r="Q216" s="93">
        <f t="shared" si="39"/>
        <v>0.18</v>
      </c>
      <c r="R216" s="93">
        <f t="shared" si="40"/>
        <v>-4.05</v>
      </c>
      <c r="S216" s="114">
        <f t="shared" si="41"/>
        <v>0.0899999999999999</v>
      </c>
      <c r="T216" s="93"/>
      <c r="U216" s="62"/>
      <c r="V216" s="62"/>
      <c r="W216" s="62"/>
      <c r="X216" s="62"/>
      <c r="Y216" s="62"/>
      <c r="Z216" s="62"/>
      <c r="AA216" s="62"/>
      <c r="AB216" s="62"/>
    </row>
    <row r="217" ht="25.5" customHeight="1" spans="1:28">
      <c r="A217" s="84" t="s">
        <v>1003</v>
      </c>
      <c r="B217" s="85"/>
      <c r="C217" s="87"/>
      <c r="D217" s="86">
        <f>D215-D205</f>
        <v>-2.49</v>
      </c>
      <c r="E217" s="86">
        <f t="shared" ref="E217:O217" si="42">E215-E203</f>
        <v>-10.15</v>
      </c>
      <c r="F217" s="86">
        <f t="shared" si="42"/>
        <v>-10.79</v>
      </c>
      <c r="G217" s="86">
        <f t="shared" si="42"/>
        <v>-30.82</v>
      </c>
      <c r="H217" s="86">
        <f t="shared" si="42"/>
        <v>-30.88</v>
      </c>
      <c r="I217" s="86">
        <f t="shared" si="42"/>
        <v>-30.62</v>
      </c>
      <c r="J217" s="86">
        <f t="shared" si="42"/>
        <v>-28.47</v>
      </c>
      <c r="K217" s="86">
        <f t="shared" si="42"/>
        <v>-27.94</v>
      </c>
      <c r="L217" s="86">
        <f t="shared" si="42"/>
        <v>-27.45</v>
      </c>
      <c r="M217" s="86">
        <f t="shared" si="42"/>
        <v>-27.2</v>
      </c>
      <c r="N217" s="86">
        <f t="shared" si="42"/>
        <v>-27.37</v>
      </c>
      <c r="O217" s="86">
        <f t="shared" si="42"/>
        <v>-27.06</v>
      </c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</row>
    <row r="218" ht="12.75" customHeight="1" spans="1:26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12.75" customHeight="1" spans="1:26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12.75" customHeight="1" spans="1:26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12.75" customHeight="1" spans="1:26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ht="12.75" customHeight="1" spans="1:26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ht="12.75" customHeight="1" spans="1:26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ht="12.75" customHeight="1" spans="1:26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2.75" customHeight="1" spans="1:26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ht="12.75" customHeight="1" spans="1:26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ht="12.75" customHeight="1" spans="1:26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ht="12.75" customHeight="1" spans="1:26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ht="12.75" customHeight="1" spans="1:26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ht="12.75" customHeight="1" spans="1:26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ht="12.75" customHeight="1" spans="1:26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ht="12.75" customHeight="1" spans="1:26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ht="12.75" customHeight="1" spans="1:26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ht="12.75" customHeight="1" spans="1:26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ht="12.75" customHeight="1" spans="1:26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ht="12.75" customHeight="1" spans="1:26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ht="12.75" customHeight="1" spans="1:26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ht="12.75" customHeight="1" spans="1:26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ht="12.75" customHeight="1" spans="1:26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ht="12.75" customHeight="1" spans="1:26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ht="12.75" customHeight="1" spans="1:26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ht="12.75" customHeight="1" spans="1:26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ht="12.75" customHeight="1" spans="1:26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ht="12.75" customHeight="1" spans="1:26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ht="12.75" customHeight="1" spans="1:26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ht="12.75" customHeight="1" spans="1:26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ht="12.75" customHeight="1" spans="1:26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ht="12.75" customHeight="1" spans="1:26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ht="12.75" customHeight="1" spans="1:26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ht="12.75" customHeight="1" spans="1:26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ht="12.75" customHeight="1" spans="1:26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ht="12.75" customHeight="1" spans="1:26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ht="12.75" customHeight="1" spans="1:26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ht="12.75" customHeight="1" spans="1:26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ht="12.75" customHeight="1" spans="1:26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ht="12.75" customHeight="1" spans="1:26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ht="12.75" customHeight="1" spans="1:26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ht="12.75" customHeight="1" spans="1:26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ht="12.75" customHeight="1" spans="1:26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ht="12.75" customHeight="1" spans="1:26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ht="12.75" customHeight="1" spans="1:26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ht="12.75" customHeight="1" spans="1:26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ht="12.75" customHeight="1" spans="1:26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ht="12.75" customHeight="1" spans="1:26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ht="12.75" customHeight="1" spans="1:26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ht="12.75" customHeight="1" spans="1:26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ht="12.75" customHeight="1" spans="1:26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ht="12.75" customHeight="1" spans="1:26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ht="12.75" customHeight="1" spans="1:26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ht="12.75" customHeight="1" spans="1:26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ht="12.75" customHeight="1" spans="1:26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ht="12.75" customHeight="1" spans="1:26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ht="12.75" customHeight="1" spans="1:26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ht="12.75" customHeight="1" spans="1:26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ht="12.75" customHeight="1" spans="1:26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ht="12.75" customHeight="1" spans="1:26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ht="12.75" customHeight="1" spans="1:26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ht="12.75" customHeight="1" spans="1:26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ht="12.75" customHeight="1" spans="1:26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ht="12.75" customHeight="1" spans="1:26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ht="12.75" customHeight="1" spans="1:26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ht="12.75" customHeight="1" spans="1:26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ht="12.75" customHeight="1" spans="1:26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ht="12.75" customHeight="1" spans="1:26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ht="12.75" customHeight="1" spans="1:26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ht="12.75" customHeight="1" spans="1:26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ht="12.75" customHeight="1" spans="1:26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ht="12.75" customHeight="1" spans="1:26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ht="12.75" customHeight="1" spans="1:26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ht="12.75" customHeight="1" spans="1:26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ht="12.75" customHeight="1" spans="1:26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ht="12.75" customHeight="1" spans="1:26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ht="12.75" customHeight="1" spans="1:26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ht="12.75" customHeight="1" spans="1:26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ht="12.75" customHeight="1" spans="1:26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ht="12.75" customHeight="1" spans="1:26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ht="12.75" customHeight="1" spans="1:26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ht="12.75" customHeight="1" spans="1:26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ht="12.75" customHeight="1" spans="1:26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ht="12.75" customHeight="1" spans="1:26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ht="12.75" customHeight="1" spans="1:26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ht="12.75" customHeight="1" spans="1:26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ht="12.75" customHeight="1" spans="1:26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ht="12.75" customHeight="1" spans="1:26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ht="12.75" customHeight="1" spans="1:26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ht="12.75" customHeight="1" spans="1:26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ht="12.75" customHeight="1" spans="1:26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ht="12.75" customHeight="1" spans="1:26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ht="12.75" customHeight="1" spans="1:26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ht="12.75" customHeight="1" spans="1:26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ht="12.75" customHeight="1" spans="1:26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ht="12.75" customHeight="1" spans="1:26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ht="12.75" customHeight="1" spans="1:26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ht="12.75" customHeight="1" spans="1:26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ht="12.75" customHeight="1" spans="1:26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ht="12.75" customHeight="1" spans="1:26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ht="12.75" customHeight="1" spans="1:26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ht="12.75" customHeight="1" spans="1:26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ht="12.75" customHeight="1" spans="1:26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ht="12.75" customHeight="1" spans="1:26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ht="12.75" customHeight="1" spans="1:26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ht="12.75" customHeight="1" spans="1:26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ht="12.75" customHeight="1" spans="1:26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ht="12.75" customHeight="1" spans="1:26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ht="12.75" customHeight="1" spans="1:26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ht="12.75" customHeight="1" spans="1:26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ht="12.75" customHeight="1" spans="1:26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ht="12.75" customHeight="1" spans="1:26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ht="12.75" customHeight="1" spans="1:26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ht="12.75" customHeight="1" spans="1:26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ht="12.75" customHeight="1" spans="1:26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ht="12.75" customHeight="1" spans="1:26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ht="12.75" customHeight="1" spans="1:26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ht="12.75" customHeight="1" spans="1:26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ht="12.75" customHeight="1" spans="1:26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ht="12.75" customHeight="1" spans="1:26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ht="12.75" customHeight="1" spans="1:26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ht="12.75" customHeight="1" spans="1:26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ht="12.75" customHeight="1" spans="1:26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ht="12.75" customHeight="1" spans="1:26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ht="12.75" customHeight="1" spans="1:26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ht="12.75" customHeight="1" spans="1:26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ht="12.75" customHeight="1" spans="1:26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ht="12.75" customHeight="1" spans="1:26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ht="12.75" customHeight="1" spans="1:26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ht="12.75" customHeight="1" spans="1:26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ht="12.75" customHeight="1" spans="1:26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ht="12.75" customHeight="1" spans="1:26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ht="12.75" customHeight="1" spans="1:26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ht="12.75" customHeight="1" spans="1:26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ht="12.75" customHeight="1" spans="1:26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ht="12.75" customHeight="1" spans="1:26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ht="12.75" customHeight="1" spans="1:26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ht="12.75" customHeight="1" spans="1:26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ht="12.75" customHeight="1" spans="1:26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ht="12.75" customHeight="1" spans="1:26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ht="12.75" customHeight="1" spans="1:26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ht="12.75" customHeight="1" spans="1:26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ht="12.75" customHeight="1" spans="1:26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ht="12.75" customHeight="1" spans="1:26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ht="12.75" customHeight="1" spans="1:26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ht="12.75" customHeight="1" spans="1:26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ht="12.75" customHeight="1" spans="1:26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ht="12.75" customHeight="1" spans="1:26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ht="12.75" customHeight="1" spans="1:26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ht="12.75" customHeight="1" spans="1:26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ht="12.75" customHeight="1" spans="1:26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ht="12.75" customHeight="1" spans="1:26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ht="12.75" customHeight="1" spans="1:26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ht="12.75" customHeight="1" spans="1:26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ht="12.75" customHeight="1" spans="1:26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ht="12.75" customHeight="1" spans="1:26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ht="12.75" customHeight="1" spans="1:26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ht="12.75" customHeight="1" spans="1:26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ht="12.75" customHeight="1" spans="1:26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ht="12.75" customHeight="1" spans="1:26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ht="12.75" customHeight="1" spans="1:26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ht="12.75" customHeight="1" spans="1:26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ht="12.75" customHeight="1" spans="1:26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ht="12.75" customHeight="1" spans="1:26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ht="12.75" customHeight="1" spans="1:26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ht="12.75" customHeight="1" spans="1:26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ht="12.75" customHeight="1" spans="1:26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ht="12.75" customHeight="1" spans="1:26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ht="12.75" customHeight="1" spans="1:26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ht="12.75" customHeight="1" spans="1:26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ht="12.75" customHeight="1" spans="1:26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ht="12.75" customHeight="1" spans="1:26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ht="12.75" customHeight="1" spans="1:26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ht="12.75" customHeight="1" spans="1:26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ht="12.75" customHeight="1" spans="1:26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ht="12.75" customHeight="1" spans="1:26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ht="12.75" customHeight="1" spans="1:26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ht="12.75" customHeight="1" spans="1:26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ht="12.75" customHeight="1" spans="1:26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ht="12.75" customHeight="1" spans="1:26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ht="12.75" customHeight="1" spans="1:26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ht="12.75" customHeight="1" spans="1:26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ht="12.75" customHeight="1" spans="1:26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ht="12.75" customHeight="1" spans="1:26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ht="12.75" customHeight="1" spans="1:26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ht="12.75" customHeight="1" spans="1:26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ht="12.75" customHeight="1" spans="1:26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ht="12.75" customHeight="1" spans="1:26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ht="12.75" customHeight="1" spans="1:26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ht="12.75" customHeight="1" spans="1:26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ht="12.75" customHeight="1" spans="1:26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A1:O1"/>
    <mergeCell ref="G2:K2"/>
    <mergeCell ref="A18:O18"/>
    <mergeCell ref="A34:O34"/>
    <mergeCell ref="A48:B48"/>
    <mergeCell ref="A51:O51"/>
    <mergeCell ref="A65:B65"/>
    <mergeCell ref="A69:O69"/>
    <mergeCell ref="A70:O70"/>
    <mergeCell ref="A84:B84"/>
    <mergeCell ref="A89:O89"/>
    <mergeCell ref="A98:B98"/>
    <mergeCell ref="A104:B104"/>
    <mergeCell ref="A105:B105"/>
    <mergeCell ref="A106:B106"/>
    <mergeCell ref="A108:O108"/>
    <mergeCell ref="A117:B117"/>
    <mergeCell ref="A123:B123"/>
    <mergeCell ref="A124:B124"/>
    <mergeCell ref="A127:O127"/>
    <mergeCell ref="A136:B136"/>
    <mergeCell ref="A142:B142"/>
    <mergeCell ref="A143:B143"/>
    <mergeCell ref="A144:B144"/>
    <mergeCell ref="A147:O147"/>
    <mergeCell ref="A156:B156"/>
    <mergeCell ref="A157:B157"/>
    <mergeCell ref="A158:B158"/>
    <mergeCell ref="A160:O160"/>
    <mergeCell ref="A169:B169"/>
    <mergeCell ref="A170:B170"/>
    <mergeCell ref="A171:B171"/>
    <mergeCell ref="A173:O173"/>
    <mergeCell ref="A182:B182"/>
    <mergeCell ref="A183:B183"/>
    <mergeCell ref="A184:B184"/>
    <mergeCell ref="A194:B194"/>
    <mergeCell ref="A195:B195"/>
    <mergeCell ref="A196:B196"/>
    <mergeCell ref="A205:B205"/>
    <mergeCell ref="A206:B206"/>
    <mergeCell ref="A207:B207"/>
    <mergeCell ref="A215:B215"/>
    <mergeCell ref="A216:B216"/>
    <mergeCell ref="A217:B217"/>
  </mergeCells>
  <conditionalFormatting sqref="Q200:Q206">
    <cfRule type="cellIs" dxfId="3" priority="9" stopIfTrue="1" operator="greaterThan">
      <formula>0</formula>
    </cfRule>
  </conditionalFormatting>
  <conditionalFormatting sqref="Q210:Q216">
    <cfRule type="cellIs" dxfId="3" priority="1" stopIfTrue="1" operator="greaterThan">
      <formula>0</formula>
    </cfRule>
  </conditionalFormatting>
  <conditionalFormatting sqref="R200:R206">
    <cfRule type="cellIs" dxfId="3" priority="11" stopIfTrue="1" operator="greaterThan">
      <formula>0</formula>
    </cfRule>
    <cfRule type="cellIs" dxfId="3" priority="10" stopIfTrue="1" operator="greaterThan">
      <formula>0</formula>
    </cfRule>
  </conditionalFormatting>
  <conditionalFormatting sqref="R210:R216">
    <cfRule type="cellIs" dxfId="3" priority="3" stopIfTrue="1" operator="greaterThan">
      <formula>0</formula>
    </cfRule>
    <cfRule type="cellIs" dxfId="3" priority="2" stopIfTrue="1" operator="greaterThan">
      <formula>0</formula>
    </cfRule>
  </conditionalFormatting>
  <conditionalFormatting sqref="S200:S206">
    <cfRule type="cellIs" dxfId="4" priority="15" stopIfTrue="1" operator="greaterThan">
      <formula>-18.17</formula>
    </cfRule>
    <cfRule type="cellIs" dxfId="3" priority="14" stopIfTrue="1" operator="greaterThan">
      <formula>0</formula>
    </cfRule>
    <cfRule type="cellIs" dxfId="4" priority="13" stopIfTrue="1" operator="greaterThan">
      <formula>-18.17</formula>
    </cfRule>
    <cfRule type="cellIs" dxfId="3" priority="12" stopIfTrue="1" operator="greaterThan">
      <formula>0</formula>
    </cfRule>
  </conditionalFormatting>
  <conditionalFormatting sqref="S210:S216">
    <cfRule type="cellIs" dxfId="4" priority="7" stopIfTrue="1" operator="greaterThan">
      <formula>-18.17</formula>
    </cfRule>
    <cfRule type="cellIs" dxfId="3" priority="6" stopIfTrue="1" operator="greaterThan">
      <formula>0</formula>
    </cfRule>
    <cfRule type="cellIs" dxfId="4" priority="5" stopIfTrue="1" operator="greaterThan">
      <formula>-18.17</formula>
    </cfRule>
    <cfRule type="cellIs" dxfId="3" priority="4" stopIfTrue="1" operator="greaterThan">
      <formula>0</formula>
    </cfRule>
  </conditionalFormatting>
  <conditionalFormatting sqref="Q151:S157">
    <cfRule type="cellIs" dxfId="3" priority="17" stopIfTrue="1" operator="greaterThan">
      <formula>0</formula>
    </cfRule>
  </conditionalFormatting>
  <conditionalFormatting sqref="Q164:S170">
    <cfRule type="cellIs" dxfId="3" priority="18" stopIfTrue="1" operator="greaterThan">
      <formula>0</formula>
    </cfRule>
  </conditionalFormatting>
  <conditionalFormatting sqref="Q164:T170">
    <cfRule type="cellIs" dxfId="3" priority="19" stopIfTrue="1" operator="greaterThan">
      <formula>0</formula>
    </cfRule>
    <cfRule type="cellIs" dxfId="3" priority="20" stopIfTrue="1" operator="greaterThan">
      <formula>0</formula>
    </cfRule>
  </conditionalFormatting>
  <conditionalFormatting sqref="Q177:S183">
    <cfRule type="cellIs" dxfId="3" priority="21" stopIfTrue="1" operator="greaterThan">
      <formula>0</formula>
    </cfRule>
  </conditionalFormatting>
  <conditionalFormatting sqref="Q177:T183">
    <cfRule type="cellIs" dxfId="3" priority="22" stopIfTrue="1" operator="greaterThan">
      <formula>0</formula>
    </cfRule>
    <cfRule type="cellIs" dxfId="3" priority="23" stopIfTrue="1" operator="greaterThan">
      <formula>0</formula>
    </cfRule>
  </conditionalFormatting>
  <conditionalFormatting sqref="Q189:S195">
    <cfRule type="cellIs" dxfId="3" priority="24" stopIfTrue="1" operator="greaterThan">
      <formula>0</formula>
    </cfRule>
  </conditionalFormatting>
  <conditionalFormatting sqref="Q189:T195">
    <cfRule type="cellIs" dxfId="3" priority="25" stopIfTrue="1" operator="greaterThan">
      <formula>0</formula>
    </cfRule>
    <cfRule type="cellIs" dxfId="3" priority="26" stopIfTrue="1" operator="greaterThan">
      <formula>0</formula>
    </cfRule>
  </conditionalFormatting>
  <conditionalFormatting sqref="Q200:T206">
    <cfRule type="cellIs" dxfId="1" priority="16" operator="lessThan">
      <formula>0</formula>
    </cfRule>
  </conditionalFormatting>
  <conditionalFormatting sqref="Q209:T216">
    <cfRule type="cellIs" dxfId="1" priority="8" operator="lessThan">
      <formula>0</formula>
    </cfRule>
  </conditionalFormatting>
  <printOptions horizontalCentered="1"/>
  <pageMargins left="0.118055555555556" right="0.247916666666667" top="0.156944444444444" bottom="0.247916666666667" header="0" footer="0"/>
  <pageSetup paperSize="9" scale="85" orientation="landscape"/>
  <headerFooter/>
  <rowBreaks count="1" manualBreakCount="1">
    <brk id="148" max="0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Z1000"/>
  <sheetViews>
    <sheetView workbookViewId="0">
      <pane xSplit="2" topLeftCell="C1" activePane="topRight" state="frozen"/>
      <selection/>
      <selection pane="topRight" activeCell="R4" sqref="R4"/>
    </sheetView>
  </sheetViews>
  <sheetFormatPr defaultColWidth="14.4285714285714" defaultRowHeight="15" customHeight="1"/>
  <cols>
    <col min="1" max="1" width="6.71428571428571" customWidth="1"/>
    <col min="2" max="2" width="14.1428571428571" customWidth="1"/>
    <col min="3" max="3" width="11.8571428571429" customWidth="1"/>
    <col min="4" max="4" width="7.28571428571429" customWidth="1"/>
    <col min="5" max="5" width="8" customWidth="1"/>
    <col min="6" max="6" width="8.71428571428571" customWidth="1"/>
    <col min="7" max="7" width="7.28571428571429" customWidth="1"/>
    <col min="8" max="8" width="8" customWidth="1"/>
    <col min="9" max="9" width="8.71428571428571" customWidth="1"/>
    <col min="10" max="10" width="11.2857142857143" customWidth="1"/>
    <col min="11" max="11" width="11.5714285714286" customWidth="1"/>
    <col min="12" max="12" width="9.42857142857143" customWidth="1"/>
    <col min="13" max="13" width="9.57142857142857" customWidth="1"/>
    <col min="14" max="14" width="11.8571428571429" customWidth="1"/>
    <col min="15" max="16" width="12.8571428571429" customWidth="1"/>
    <col min="17" max="26" width="9.14285714285714" customWidth="1"/>
  </cols>
  <sheetData>
    <row r="1" spans="1:26">
      <c r="A1" s="29"/>
      <c r="B1" s="29"/>
      <c r="C1" s="29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>
      <c r="A2" s="31" t="s">
        <v>1055</v>
      </c>
      <c r="B2" s="31" t="s">
        <v>21</v>
      </c>
      <c r="C2" s="32" t="s">
        <v>1056</v>
      </c>
      <c r="D2" s="33" t="s">
        <v>1057</v>
      </c>
      <c r="E2" s="34"/>
      <c r="F2" s="35"/>
      <c r="G2" s="33" t="s">
        <v>1058</v>
      </c>
      <c r="H2" s="34"/>
      <c r="I2" s="35"/>
      <c r="J2" s="33" t="s">
        <v>1059</v>
      </c>
      <c r="K2" s="34"/>
      <c r="L2" s="35"/>
      <c r="M2" s="47" t="s">
        <v>1060</v>
      </c>
      <c r="N2" s="48" t="s">
        <v>1061</v>
      </c>
      <c r="O2" s="48" t="s">
        <v>1062</v>
      </c>
      <c r="P2" s="48" t="s">
        <v>1063</v>
      </c>
      <c r="Q2" s="48" t="s">
        <v>1064</v>
      </c>
      <c r="R2" s="48" t="s">
        <v>1065</v>
      </c>
      <c r="S2" s="29"/>
      <c r="T2" s="29"/>
      <c r="U2" s="29"/>
      <c r="V2" s="29"/>
      <c r="W2" s="29"/>
      <c r="X2" s="29"/>
      <c r="Y2" s="29"/>
      <c r="Z2" s="29"/>
    </row>
    <row r="3" ht="38.25" spans="1:26">
      <c r="A3" s="36"/>
      <c r="B3" s="36"/>
      <c r="C3" s="36"/>
      <c r="D3" s="37" t="s">
        <v>417</v>
      </c>
      <c r="E3" s="38">
        <v>43891</v>
      </c>
      <c r="F3" s="37" t="s">
        <v>1066</v>
      </c>
      <c r="G3" s="37" t="s">
        <v>417</v>
      </c>
      <c r="H3" s="38">
        <v>43891</v>
      </c>
      <c r="I3" s="37" t="s">
        <v>1066</v>
      </c>
      <c r="J3" s="37" t="s">
        <v>1067</v>
      </c>
      <c r="K3" s="37" t="s">
        <v>1068</v>
      </c>
      <c r="L3" s="30" t="s">
        <v>1069</v>
      </c>
      <c r="M3" s="49"/>
      <c r="N3" s="36"/>
      <c r="O3" s="36"/>
      <c r="P3" s="36"/>
      <c r="Q3" s="36"/>
      <c r="R3" s="36"/>
      <c r="S3" s="29"/>
      <c r="T3" s="29"/>
      <c r="U3" s="29"/>
      <c r="V3" s="29"/>
      <c r="W3" s="29"/>
      <c r="X3" s="29"/>
      <c r="Y3" s="29"/>
      <c r="Z3" s="29"/>
    </row>
    <row r="4" spans="1:26">
      <c r="A4" s="39">
        <v>1</v>
      </c>
      <c r="B4" s="39" t="s">
        <v>75</v>
      </c>
      <c r="C4" s="40" t="e">
        <f>#REF!</f>
        <v>#REF!</v>
      </c>
      <c r="D4" s="41"/>
      <c r="E4" s="42"/>
      <c r="F4" s="42"/>
      <c r="G4" s="43"/>
      <c r="H4" s="41"/>
      <c r="I4" s="41"/>
      <c r="J4" s="50" t="e">
        <f>#REF!</f>
        <v>#REF!</v>
      </c>
      <c r="K4" s="50" t="e">
        <f>#REF!</f>
        <v>#REF!</v>
      </c>
      <c r="L4" s="51" t="e">
        <f>#REF!</f>
        <v>#REF!</v>
      </c>
      <c r="M4" s="52" t="s">
        <v>1070</v>
      </c>
      <c r="N4" s="53" t="e">
        <f>#REF!+#REF!</f>
        <v>#REF!</v>
      </c>
      <c r="O4" s="54">
        <v>0</v>
      </c>
      <c r="P4" s="54">
        <v>27</v>
      </c>
      <c r="Q4" s="54">
        <v>0</v>
      </c>
      <c r="R4" s="54">
        <v>0</v>
      </c>
      <c r="S4" s="29"/>
      <c r="T4" s="29"/>
      <c r="U4" s="29"/>
      <c r="V4" s="29"/>
      <c r="W4" s="29"/>
      <c r="X4" s="29"/>
      <c r="Y4" s="29"/>
      <c r="Z4" s="29"/>
    </row>
    <row r="5" spans="1:26">
      <c r="A5" s="39">
        <v>2</v>
      </c>
      <c r="B5" s="39" t="s">
        <v>288</v>
      </c>
      <c r="C5" s="40" t="e">
        <f>#REF!</f>
        <v>#REF!</v>
      </c>
      <c r="D5" s="43"/>
      <c r="E5" s="42"/>
      <c r="F5" s="42"/>
      <c r="G5" s="43"/>
      <c r="H5" s="41"/>
      <c r="I5" s="41"/>
      <c r="J5" s="50" t="e">
        <f>#REF!</f>
        <v>#REF!</v>
      </c>
      <c r="K5" s="50" t="e">
        <f>#REF!</f>
        <v>#REF!</v>
      </c>
      <c r="L5" s="51" t="e">
        <f>#REF!</f>
        <v>#REF!</v>
      </c>
      <c r="M5" s="55"/>
      <c r="N5" s="53" t="e">
        <f>#REF!+#REF!</f>
        <v>#REF!</v>
      </c>
      <c r="O5" s="54">
        <v>0</v>
      </c>
      <c r="P5" s="54">
        <v>26</v>
      </c>
      <c r="Q5" s="54">
        <v>0</v>
      </c>
      <c r="R5" s="54">
        <v>0</v>
      </c>
      <c r="S5" s="29"/>
      <c r="T5" s="29"/>
      <c r="U5" s="29"/>
      <c r="V5" s="29"/>
      <c r="W5" s="29"/>
      <c r="X5" s="29"/>
      <c r="Y5" s="29"/>
      <c r="Z5" s="29"/>
    </row>
    <row r="6" spans="1:26">
      <c r="A6" s="39">
        <v>3</v>
      </c>
      <c r="B6" s="39" t="s">
        <v>1071</v>
      </c>
      <c r="C6" s="40" t="e">
        <f>#REF!</f>
        <v>#REF!</v>
      </c>
      <c r="D6" s="43"/>
      <c r="E6" s="42"/>
      <c r="F6" s="42"/>
      <c r="G6" s="43"/>
      <c r="H6" s="41"/>
      <c r="I6" s="41"/>
      <c r="J6" s="50" t="e">
        <f>#REF!</f>
        <v>#REF!</v>
      </c>
      <c r="K6" s="50" t="e">
        <f>#REF!</f>
        <v>#REF!</v>
      </c>
      <c r="L6" s="51" t="e">
        <f>#REF!</f>
        <v>#REF!</v>
      </c>
      <c r="M6" s="55"/>
      <c r="N6" s="53" t="e">
        <f>#REF!+#REF!</f>
        <v>#REF!</v>
      </c>
      <c r="O6" s="54">
        <v>1</v>
      </c>
      <c r="P6" s="54">
        <v>0</v>
      </c>
      <c r="Q6" s="54">
        <v>0</v>
      </c>
      <c r="R6" s="54">
        <v>0</v>
      </c>
      <c r="S6" s="29"/>
      <c r="T6" s="29"/>
      <c r="U6" s="29"/>
      <c r="V6" s="29"/>
      <c r="W6" s="29"/>
      <c r="X6" s="29"/>
      <c r="Y6" s="29"/>
      <c r="Z6" s="29"/>
    </row>
    <row r="7" spans="1:26">
      <c r="A7" s="39">
        <v>4</v>
      </c>
      <c r="B7" s="39" t="s">
        <v>280</v>
      </c>
      <c r="C7" s="40" t="e">
        <f>#REF!</f>
        <v>#REF!</v>
      </c>
      <c r="D7" s="43"/>
      <c r="E7" s="42"/>
      <c r="F7" s="42"/>
      <c r="G7" s="43"/>
      <c r="H7" s="41"/>
      <c r="I7" s="41"/>
      <c r="J7" s="50" t="e">
        <f>#REF!</f>
        <v>#REF!</v>
      </c>
      <c r="K7" s="50" t="e">
        <f>#REF!</f>
        <v>#REF!</v>
      </c>
      <c r="L7" s="51" t="e">
        <f>#REF!</f>
        <v>#REF!</v>
      </c>
      <c r="M7" s="55"/>
      <c r="N7" s="53" t="e">
        <f>#REF!+#REF!</f>
        <v>#REF!</v>
      </c>
      <c r="O7" s="54">
        <v>0</v>
      </c>
      <c r="P7" s="54">
        <v>13</v>
      </c>
      <c r="Q7" s="54">
        <v>0</v>
      </c>
      <c r="R7" s="54">
        <v>0</v>
      </c>
      <c r="S7" s="29"/>
      <c r="T7" s="29"/>
      <c r="U7" s="29"/>
      <c r="V7" s="29"/>
      <c r="W7" s="29"/>
      <c r="X7" s="29"/>
      <c r="Y7" s="29"/>
      <c r="Z7" s="29"/>
    </row>
    <row r="8" spans="1:26">
      <c r="A8" s="39">
        <v>5</v>
      </c>
      <c r="B8" s="39" t="s">
        <v>316</v>
      </c>
      <c r="C8" s="40" t="e">
        <f>#REF!</f>
        <v>#REF!</v>
      </c>
      <c r="D8" s="41"/>
      <c r="E8" s="42"/>
      <c r="F8" s="42"/>
      <c r="G8" s="41"/>
      <c r="H8" s="41"/>
      <c r="I8" s="41"/>
      <c r="J8" s="50" t="e">
        <f>#REF!</f>
        <v>#REF!</v>
      </c>
      <c r="K8" s="50" t="e">
        <f>#REF!</f>
        <v>#REF!</v>
      </c>
      <c r="L8" s="51" t="e">
        <f>#REF!</f>
        <v>#REF!</v>
      </c>
      <c r="M8" s="55"/>
      <c r="N8" s="53" t="e">
        <f>#REF!+#REF!</f>
        <v>#REF!</v>
      </c>
      <c r="O8" s="54">
        <v>0</v>
      </c>
      <c r="P8" s="54">
        <v>6</v>
      </c>
      <c r="Q8" s="54">
        <v>0</v>
      </c>
      <c r="R8" s="54">
        <v>0</v>
      </c>
      <c r="S8" s="29"/>
      <c r="T8" s="29"/>
      <c r="U8" s="29"/>
      <c r="V8" s="29"/>
      <c r="W8" s="29"/>
      <c r="X8" s="29"/>
      <c r="Y8" s="29"/>
      <c r="Z8" s="29"/>
    </row>
    <row r="9" spans="1:26">
      <c r="A9" s="44" t="s">
        <v>30</v>
      </c>
      <c r="B9" s="35"/>
      <c r="C9" s="45" t="e">
        <f>SUM(C4:C8)</f>
        <v>#REF!</v>
      </c>
      <c r="D9" s="37"/>
      <c r="E9" s="46"/>
      <c r="F9" s="46"/>
      <c r="G9" s="37"/>
      <c r="H9" s="37"/>
      <c r="I9" s="56"/>
      <c r="J9" s="57" t="e">
        <f t="shared" ref="J9:R9" si="0">SUM(J4:J8)</f>
        <v>#REF!</v>
      </c>
      <c r="K9" s="57" t="e">
        <f t="shared" si="0"/>
        <v>#REF!</v>
      </c>
      <c r="L9" s="57" t="e">
        <f t="shared" si="0"/>
        <v>#REF!</v>
      </c>
      <c r="M9" s="58"/>
      <c r="N9" s="37" t="e">
        <f t="shared" si="0"/>
        <v>#REF!</v>
      </c>
      <c r="O9" s="37">
        <f t="shared" si="0"/>
        <v>1</v>
      </c>
      <c r="P9" s="37">
        <f t="shared" si="0"/>
        <v>72</v>
      </c>
      <c r="Q9" s="37">
        <f t="shared" si="0"/>
        <v>0</v>
      </c>
      <c r="R9" s="37">
        <f t="shared" si="0"/>
        <v>0</v>
      </c>
      <c r="S9" s="29"/>
      <c r="T9" s="29"/>
      <c r="U9" s="29"/>
      <c r="V9" s="29"/>
      <c r="W9" s="29"/>
      <c r="X9" s="29"/>
      <c r="Y9" s="29"/>
      <c r="Z9" s="29"/>
    </row>
    <row r="10" spans="1:26">
      <c r="A10" s="29"/>
      <c r="B10" s="29"/>
      <c r="C10" s="29"/>
      <c r="D10" s="30"/>
      <c r="E10" s="30"/>
      <c r="F10" s="30"/>
      <c r="G10" s="30"/>
      <c r="H10" s="30"/>
      <c r="I10" s="30"/>
      <c r="J10" s="30"/>
      <c r="K10" s="30"/>
      <c r="L10" s="30"/>
      <c r="M10" s="59"/>
      <c r="N10" s="30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>
      <c r="A11" s="29"/>
      <c r="B11" s="29"/>
      <c r="C11" s="29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>
      <c r="A12" s="29"/>
      <c r="B12" s="29"/>
      <c r="C12" s="29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60"/>
      <c r="P12" s="60"/>
      <c r="Q12" s="60"/>
      <c r="R12" s="60"/>
      <c r="S12" s="29"/>
      <c r="T12" s="29"/>
      <c r="U12" s="29"/>
      <c r="V12" s="29"/>
      <c r="W12" s="29"/>
      <c r="X12" s="29"/>
      <c r="Y12" s="29"/>
      <c r="Z12" s="29"/>
    </row>
    <row r="13" spans="1:26">
      <c r="A13" s="29"/>
      <c r="B13" s="29"/>
      <c r="C13" s="29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60"/>
      <c r="P13" s="60"/>
      <c r="Q13" s="60"/>
      <c r="R13" s="60"/>
      <c r="S13" s="29"/>
      <c r="T13" s="29"/>
      <c r="U13" s="29"/>
      <c r="V13" s="29"/>
      <c r="W13" s="29"/>
      <c r="X13" s="29"/>
      <c r="Y13" s="29"/>
      <c r="Z13" s="29"/>
    </row>
    <row r="14" spans="1:26">
      <c r="A14" s="29"/>
      <c r="B14" s="29"/>
      <c r="C14" s="29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60"/>
      <c r="P14" s="60"/>
      <c r="Q14" s="60"/>
      <c r="R14" s="60"/>
      <c r="S14" s="29"/>
      <c r="T14" s="29"/>
      <c r="U14" s="29"/>
      <c r="V14" s="29"/>
      <c r="W14" s="29"/>
      <c r="X14" s="29"/>
      <c r="Y14" s="29"/>
      <c r="Z14" s="29"/>
    </row>
    <row r="15" spans="1:26">
      <c r="A15" s="29"/>
      <c r="B15" s="29"/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60"/>
      <c r="P15" s="60"/>
      <c r="Q15" s="60"/>
      <c r="R15" s="60"/>
      <c r="S15" s="29"/>
      <c r="T15" s="29"/>
      <c r="U15" s="29"/>
      <c r="V15" s="29"/>
      <c r="W15" s="29"/>
      <c r="X15" s="29"/>
      <c r="Y15" s="29"/>
      <c r="Z15" s="29"/>
    </row>
    <row r="16" spans="1:26">
      <c r="A16" s="29"/>
      <c r="B16" s="29"/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>
      <c r="A17" s="29"/>
      <c r="B17" s="29"/>
      <c r="C17" s="29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>
      <c r="A18" s="29"/>
      <c r="B18" s="29"/>
      <c r="C18" s="29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>
      <c r="A19" s="29"/>
      <c r="B19" s="29"/>
      <c r="C19" s="29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>
      <c r="A20" s="29"/>
      <c r="B20" s="29"/>
      <c r="C20" s="29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5.75" customHeight="1" spans="1:26">
      <c r="A21" s="29"/>
      <c r="B21" s="29"/>
      <c r="C21" s="29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5.75" customHeight="1" spans="1:26">
      <c r="A22" s="29"/>
      <c r="B22" s="29"/>
      <c r="C22" s="29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5.75" customHeight="1" spans="1:26">
      <c r="A23" s="29"/>
      <c r="B23" s="2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5.75" customHeight="1" spans="1:26">
      <c r="A24" s="29"/>
      <c r="B24" s="29"/>
      <c r="C24" s="29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5.75" customHeight="1" spans="1:26">
      <c r="A25" s="29"/>
      <c r="B25" s="29"/>
      <c r="C25" s="29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5.75" customHeight="1" spans="1:26">
      <c r="A26" s="29"/>
      <c r="B26" s="29"/>
      <c r="C26" s="29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5.75" customHeight="1" spans="1:26">
      <c r="A27" s="29"/>
      <c r="B27" s="29"/>
      <c r="C27" s="29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5.75" customHeight="1" spans="1:26">
      <c r="A28" s="29"/>
      <c r="B28" s="29"/>
      <c r="C28" s="29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5.75" customHeight="1" spans="1:26">
      <c r="A29" s="29"/>
      <c r="B29" s="29"/>
      <c r="C29" s="29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5.75" customHeight="1" spans="1:26">
      <c r="A30" s="29"/>
      <c r="B30" s="29"/>
      <c r="C30" s="29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5.75" customHeight="1" spans="1:26">
      <c r="A31" s="29"/>
      <c r="B31" s="29"/>
      <c r="C31" s="29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5.75" customHeight="1" spans="1:26">
      <c r="A32" s="29"/>
      <c r="B32" s="29"/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5.75" customHeight="1" spans="1:26">
      <c r="A33" s="29"/>
      <c r="B33" s="2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5.75" customHeight="1" spans="1:26">
      <c r="A34" s="29"/>
      <c r="B34" s="29"/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5.75" customHeight="1" spans="1:26">
      <c r="A35" s="29"/>
      <c r="B35" s="29"/>
      <c r="C35" s="29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5.75" customHeight="1" spans="1:26">
      <c r="A36" s="29"/>
      <c r="B36" s="29"/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5.75" customHeight="1" spans="1:26">
      <c r="A37" s="29"/>
      <c r="B37" s="29"/>
      <c r="C37" s="29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5.75" customHeight="1" spans="1:26">
      <c r="A38" s="29"/>
      <c r="B38" s="29"/>
      <c r="C38" s="29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5.75" customHeight="1" spans="1:26">
      <c r="A39" s="29"/>
      <c r="B39" s="29"/>
      <c r="C39" s="29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5.75" customHeight="1" spans="1:26">
      <c r="A40" s="29"/>
      <c r="B40" s="29"/>
      <c r="C40" s="29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5.75" customHeight="1" spans="1:26">
      <c r="A41" s="29"/>
      <c r="B41" s="29"/>
      <c r="C41" s="29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5.75" customHeight="1" spans="1:26">
      <c r="A42" s="29"/>
      <c r="B42" s="29"/>
      <c r="C42" s="29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5.75" customHeight="1" spans="1:26">
      <c r="A43" s="29"/>
      <c r="B43" s="29"/>
      <c r="C43" s="29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5.75" customHeight="1" spans="1:26">
      <c r="A44" s="29"/>
      <c r="B44" s="29"/>
      <c r="C44" s="29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5.75" customHeight="1" spans="1:26">
      <c r="A45" s="29"/>
      <c r="B45" s="29"/>
      <c r="C45" s="29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5.75" customHeight="1" spans="1:26">
      <c r="A46" s="29"/>
      <c r="B46" s="29"/>
      <c r="C46" s="29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5.75" customHeight="1" spans="1:26">
      <c r="A47" s="29"/>
      <c r="B47" s="29"/>
      <c r="C47" s="29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5.75" customHeight="1" spans="1:26">
      <c r="A48" s="29"/>
      <c r="B48" s="29"/>
      <c r="C48" s="29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5.75" customHeight="1" spans="1:26">
      <c r="A49" s="29"/>
      <c r="B49" s="29"/>
      <c r="C49" s="29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5.75" customHeight="1" spans="1:26">
      <c r="A50" s="29"/>
      <c r="B50" s="29"/>
      <c r="C50" s="29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5.75" customHeight="1" spans="1:26">
      <c r="A51" s="29"/>
      <c r="B51" s="29"/>
      <c r="C51" s="29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5.75" customHeight="1" spans="1:26">
      <c r="A52" s="29"/>
      <c r="B52" s="29"/>
      <c r="C52" s="29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5.75" customHeight="1" spans="1:26">
      <c r="A53" s="29"/>
      <c r="B53" s="29"/>
      <c r="C53" s="29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5.75" customHeight="1" spans="1:26">
      <c r="A54" s="29"/>
      <c r="B54" s="29"/>
      <c r="C54" s="29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5.75" customHeight="1" spans="1:26">
      <c r="A55" s="29"/>
      <c r="B55" s="29"/>
      <c r="C55" s="29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5.75" customHeight="1" spans="1:26">
      <c r="A56" s="29"/>
      <c r="B56" s="29"/>
      <c r="C56" s="29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5.75" customHeight="1" spans="1:26">
      <c r="A57" s="29"/>
      <c r="B57" s="29"/>
      <c r="C57" s="29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5.75" customHeight="1" spans="1:26">
      <c r="A58" s="29"/>
      <c r="B58" s="29"/>
      <c r="C58" s="29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5.75" customHeight="1" spans="1:26">
      <c r="A59" s="29"/>
      <c r="B59" s="29"/>
      <c r="C59" s="29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5.75" customHeight="1" spans="1:26">
      <c r="A60" s="29"/>
      <c r="B60" s="29"/>
      <c r="C60" s="29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5.75" customHeight="1" spans="1:26">
      <c r="A61" s="29"/>
      <c r="B61" s="29"/>
      <c r="C61" s="29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5.75" customHeight="1" spans="1:26">
      <c r="A62" s="29"/>
      <c r="B62" s="29"/>
      <c r="C62" s="29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5.75" customHeight="1" spans="1:26">
      <c r="A63" s="29"/>
      <c r="B63" s="29"/>
      <c r="C63" s="29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5.75" customHeight="1" spans="1:26">
      <c r="A64" s="29"/>
      <c r="B64" s="29"/>
      <c r="C64" s="29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5.75" customHeight="1" spans="1:26">
      <c r="A65" s="29"/>
      <c r="B65" s="29"/>
      <c r="C65" s="29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5.75" customHeight="1" spans="1:26">
      <c r="A66" s="29"/>
      <c r="B66" s="29"/>
      <c r="C66" s="29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5.75" customHeight="1" spans="1:26">
      <c r="A67" s="29"/>
      <c r="B67" s="29"/>
      <c r="C67" s="29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5.75" customHeight="1" spans="1:26">
      <c r="A68" s="29"/>
      <c r="B68" s="29"/>
      <c r="C68" s="29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5.75" customHeight="1" spans="1:26">
      <c r="A69" s="29"/>
      <c r="B69" s="29"/>
      <c r="C69" s="29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5.75" customHeight="1" spans="1:26">
      <c r="A70" s="29"/>
      <c r="B70" s="29"/>
      <c r="C70" s="29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5.75" customHeight="1" spans="1:26">
      <c r="A71" s="29"/>
      <c r="B71" s="29"/>
      <c r="C71" s="29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5.75" customHeight="1" spans="1:26">
      <c r="A72" s="29"/>
      <c r="B72" s="29"/>
      <c r="C72" s="29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5.75" customHeight="1" spans="1:26">
      <c r="A73" s="29"/>
      <c r="B73" s="29"/>
      <c r="C73" s="29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5.75" customHeight="1" spans="1:26">
      <c r="A74" s="29"/>
      <c r="B74" s="29"/>
      <c r="C74" s="29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5.75" customHeight="1" spans="1:26">
      <c r="A75" s="29"/>
      <c r="B75" s="29"/>
      <c r="C75" s="29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5.75" customHeight="1" spans="1:26">
      <c r="A76" s="29"/>
      <c r="B76" s="29"/>
      <c r="C76" s="29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5.75" customHeight="1" spans="1:26">
      <c r="A77" s="29"/>
      <c r="B77" s="29"/>
      <c r="C77" s="29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5.75" customHeight="1" spans="1:26">
      <c r="A78" s="29"/>
      <c r="B78" s="29"/>
      <c r="C78" s="29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5.75" customHeight="1" spans="1:26">
      <c r="A79" s="29"/>
      <c r="B79" s="29"/>
      <c r="C79" s="29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5.75" customHeight="1" spans="1:26">
      <c r="A80" s="29"/>
      <c r="B80" s="29"/>
      <c r="C80" s="29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5.75" customHeight="1" spans="1:26">
      <c r="A81" s="29"/>
      <c r="B81" s="29"/>
      <c r="C81" s="29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5.75" customHeight="1" spans="1:26">
      <c r="A82" s="29"/>
      <c r="B82" s="29"/>
      <c r="C82" s="29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5.75" customHeight="1" spans="1:26">
      <c r="A83" s="29"/>
      <c r="B83" s="29"/>
      <c r="C83" s="29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5.75" customHeight="1" spans="1:26">
      <c r="A84" s="29"/>
      <c r="B84" s="29"/>
      <c r="C84" s="29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5.75" customHeight="1" spans="1:26">
      <c r="A85" s="29"/>
      <c r="B85" s="29"/>
      <c r="C85" s="29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5.75" customHeight="1" spans="1:26">
      <c r="A86" s="29"/>
      <c r="B86" s="29"/>
      <c r="C86" s="29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5.75" customHeight="1" spans="1:26">
      <c r="A87" s="29"/>
      <c r="B87" s="29"/>
      <c r="C87" s="29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5.75" customHeight="1" spans="1:26">
      <c r="A88" s="29"/>
      <c r="B88" s="29"/>
      <c r="C88" s="29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5.75" customHeight="1" spans="1:26">
      <c r="A89" s="29"/>
      <c r="B89" s="29"/>
      <c r="C89" s="29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5.75" customHeight="1" spans="1:26">
      <c r="A90" s="29"/>
      <c r="B90" s="29"/>
      <c r="C90" s="29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5.75" customHeight="1" spans="1:26">
      <c r="A91" s="29"/>
      <c r="B91" s="29"/>
      <c r="C91" s="29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5.75" customHeight="1" spans="1:26">
      <c r="A92" s="29"/>
      <c r="B92" s="29"/>
      <c r="C92" s="29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5.75" customHeight="1" spans="1:26">
      <c r="A93" s="29"/>
      <c r="B93" s="29"/>
      <c r="C93" s="29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5.75" customHeight="1" spans="1:26">
      <c r="A94" s="29"/>
      <c r="B94" s="29"/>
      <c r="C94" s="29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5.75" customHeight="1" spans="1:26">
      <c r="A95" s="29"/>
      <c r="B95" s="29"/>
      <c r="C95" s="29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5.75" customHeight="1" spans="1:26">
      <c r="A96" s="29"/>
      <c r="B96" s="29"/>
      <c r="C96" s="29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5.75" customHeight="1" spans="1:26">
      <c r="A97" s="29"/>
      <c r="B97" s="29"/>
      <c r="C97" s="29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5.75" customHeight="1" spans="1:26">
      <c r="A98" s="29"/>
      <c r="B98" s="29"/>
      <c r="C98" s="29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5.75" customHeight="1" spans="1:26">
      <c r="A99" s="29"/>
      <c r="B99" s="29"/>
      <c r="C99" s="29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5.75" customHeight="1" spans="1:26">
      <c r="A100" s="29"/>
      <c r="B100" s="29"/>
      <c r="C100" s="29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5.75" customHeight="1" spans="1:26">
      <c r="A101" s="29"/>
      <c r="B101" s="29"/>
      <c r="C101" s="29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5.75" customHeight="1" spans="1:26">
      <c r="A102" s="29"/>
      <c r="B102" s="29"/>
      <c r="C102" s="29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5.75" customHeight="1" spans="1:26">
      <c r="A103" s="29"/>
      <c r="B103" s="29"/>
      <c r="C103" s="29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5.75" customHeight="1" spans="1:26">
      <c r="A104" s="29"/>
      <c r="B104" s="29"/>
      <c r="C104" s="29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5.75" customHeight="1" spans="1:26">
      <c r="A105" s="29"/>
      <c r="B105" s="29"/>
      <c r="C105" s="29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5.75" customHeight="1" spans="1:26">
      <c r="A106" s="29"/>
      <c r="B106" s="29"/>
      <c r="C106" s="29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5.75" customHeight="1" spans="1:26">
      <c r="A107" s="29"/>
      <c r="B107" s="29"/>
      <c r="C107" s="29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5.75" customHeight="1" spans="1:26">
      <c r="A108" s="29"/>
      <c r="B108" s="29"/>
      <c r="C108" s="29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5.75" customHeight="1" spans="1:26">
      <c r="A109" s="29"/>
      <c r="B109" s="29"/>
      <c r="C109" s="29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5.75" customHeight="1" spans="1:26">
      <c r="A110" s="29"/>
      <c r="B110" s="29"/>
      <c r="C110" s="29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5.75" customHeight="1" spans="1:26">
      <c r="A111" s="29"/>
      <c r="B111" s="29"/>
      <c r="C111" s="29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5.75" customHeight="1" spans="1:26">
      <c r="A112" s="29"/>
      <c r="B112" s="29"/>
      <c r="C112" s="29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5.75" customHeight="1" spans="1:26">
      <c r="A113" s="29"/>
      <c r="B113" s="29"/>
      <c r="C113" s="29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5.75" customHeight="1" spans="1:26">
      <c r="A114" s="29"/>
      <c r="B114" s="29"/>
      <c r="C114" s="29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5.75" customHeight="1" spans="1:26">
      <c r="A115" s="29"/>
      <c r="B115" s="29"/>
      <c r="C115" s="29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5.75" customHeight="1" spans="1:26">
      <c r="A116" s="29"/>
      <c r="B116" s="29"/>
      <c r="C116" s="29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5.75" customHeight="1" spans="1:26">
      <c r="A117" s="29"/>
      <c r="B117" s="29"/>
      <c r="C117" s="29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5.75" customHeight="1" spans="1:26">
      <c r="A118" s="29"/>
      <c r="B118" s="29"/>
      <c r="C118" s="29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5.75" customHeight="1" spans="1:26">
      <c r="A119" s="29"/>
      <c r="B119" s="29"/>
      <c r="C119" s="29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5.75" customHeight="1" spans="1:26">
      <c r="A120" s="29"/>
      <c r="B120" s="29"/>
      <c r="C120" s="29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5.75" customHeight="1" spans="1:26">
      <c r="A121" s="29"/>
      <c r="B121" s="29"/>
      <c r="C121" s="29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5.75" customHeight="1" spans="1:26">
      <c r="A122" s="29"/>
      <c r="B122" s="29"/>
      <c r="C122" s="29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5.75" customHeight="1" spans="1:26">
      <c r="A123" s="29"/>
      <c r="B123" s="29"/>
      <c r="C123" s="29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5.75" customHeight="1" spans="1:26">
      <c r="A124" s="29"/>
      <c r="B124" s="29"/>
      <c r="C124" s="29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5.75" customHeight="1" spans="1:26">
      <c r="A125" s="29"/>
      <c r="B125" s="29"/>
      <c r="C125" s="29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5.75" customHeight="1" spans="1:26">
      <c r="A126" s="29"/>
      <c r="B126" s="29"/>
      <c r="C126" s="29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5.75" customHeight="1" spans="1:26">
      <c r="A127" s="29"/>
      <c r="B127" s="29"/>
      <c r="C127" s="29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5.75" customHeight="1" spans="1:26">
      <c r="A128" s="29"/>
      <c r="B128" s="29"/>
      <c r="C128" s="29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5.75" customHeight="1" spans="1:26">
      <c r="A129" s="29"/>
      <c r="B129" s="29"/>
      <c r="C129" s="29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5.75" customHeight="1" spans="1:26">
      <c r="A130" s="29"/>
      <c r="B130" s="29"/>
      <c r="C130" s="29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5.75" customHeight="1" spans="1:26">
      <c r="A131" s="29"/>
      <c r="B131" s="29"/>
      <c r="C131" s="29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5.75" customHeight="1" spans="1:26">
      <c r="A132" s="29"/>
      <c r="B132" s="29"/>
      <c r="C132" s="29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5.75" customHeight="1" spans="1:26">
      <c r="A133" s="29"/>
      <c r="B133" s="29"/>
      <c r="C133" s="29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5.75" customHeight="1" spans="1:26">
      <c r="A134" s="29"/>
      <c r="B134" s="29"/>
      <c r="C134" s="29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5.75" customHeight="1" spans="1:26">
      <c r="A135" s="29"/>
      <c r="B135" s="29"/>
      <c r="C135" s="29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5.75" customHeight="1" spans="1:26">
      <c r="A136" s="29"/>
      <c r="B136" s="29"/>
      <c r="C136" s="29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5.75" customHeight="1" spans="1:26">
      <c r="A137" s="29"/>
      <c r="B137" s="29"/>
      <c r="C137" s="29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5.75" customHeight="1" spans="1:26">
      <c r="A138" s="29"/>
      <c r="B138" s="29"/>
      <c r="C138" s="29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5.75" customHeight="1" spans="1:26">
      <c r="A139" s="29"/>
      <c r="B139" s="29"/>
      <c r="C139" s="29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5.75" customHeight="1" spans="1:26">
      <c r="A140" s="29"/>
      <c r="B140" s="29"/>
      <c r="C140" s="29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5.75" customHeight="1" spans="1:26">
      <c r="A141" s="29"/>
      <c r="B141" s="29"/>
      <c r="C141" s="29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5.75" customHeight="1" spans="1:26">
      <c r="A142" s="29"/>
      <c r="B142" s="29"/>
      <c r="C142" s="29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5.75" customHeight="1" spans="1:26">
      <c r="A143" s="29"/>
      <c r="B143" s="29"/>
      <c r="C143" s="29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5.75" customHeight="1" spans="1:26">
      <c r="A144" s="29"/>
      <c r="B144" s="29"/>
      <c r="C144" s="29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5.75" customHeight="1" spans="1:26">
      <c r="A145" s="29"/>
      <c r="B145" s="29"/>
      <c r="C145" s="29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5.75" customHeight="1" spans="1:26">
      <c r="A146" s="29"/>
      <c r="B146" s="29"/>
      <c r="C146" s="29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5.75" customHeight="1" spans="1:26">
      <c r="A147" s="29"/>
      <c r="B147" s="29"/>
      <c r="C147" s="29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5.75" customHeight="1" spans="1:26">
      <c r="A148" s="29"/>
      <c r="B148" s="29"/>
      <c r="C148" s="29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5.75" customHeight="1" spans="1:26">
      <c r="A149" s="29"/>
      <c r="B149" s="29"/>
      <c r="C149" s="29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5.75" customHeight="1" spans="1:26">
      <c r="A150" s="29"/>
      <c r="B150" s="29"/>
      <c r="C150" s="29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5.75" customHeight="1" spans="1:26">
      <c r="A151" s="29"/>
      <c r="B151" s="29"/>
      <c r="C151" s="29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5.75" customHeight="1" spans="1:26">
      <c r="A152" s="29"/>
      <c r="B152" s="29"/>
      <c r="C152" s="29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5.75" customHeight="1" spans="1:26">
      <c r="A153" s="29"/>
      <c r="B153" s="29"/>
      <c r="C153" s="29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5.75" customHeight="1" spans="1:26">
      <c r="A154" s="29"/>
      <c r="B154" s="29"/>
      <c r="C154" s="29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5.75" customHeight="1" spans="1:26">
      <c r="A155" s="29"/>
      <c r="B155" s="29"/>
      <c r="C155" s="29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5.75" customHeight="1" spans="1:26">
      <c r="A156" s="29"/>
      <c r="B156" s="29"/>
      <c r="C156" s="29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5.75" customHeight="1" spans="1:26">
      <c r="A157" s="29"/>
      <c r="B157" s="29"/>
      <c r="C157" s="29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5.75" customHeight="1" spans="1:26">
      <c r="A158" s="29"/>
      <c r="B158" s="29"/>
      <c r="C158" s="29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5.75" customHeight="1" spans="1:26">
      <c r="A159" s="29"/>
      <c r="B159" s="29"/>
      <c r="C159" s="29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5.75" customHeight="1" spans="1:26">
      <c r="A160" s="29"/>
      <c r="B160" s="29"/>
      <c r="C160" s="29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5.75" customHeight="1" spans="1:26">
      <c r="A161" s="29"/>
      <c r="B161" s="29"/>
      <c r="C161" s="29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5.75" customHeight="1" spans="1:26">
      <c r="A162" s="29"/>
      <c r="B162" s="29"/>
      <c r="C162" s="29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5.75" customHeight="1" spans="1:26">
      <c r="A163" s="29"/>
      <c r="B163" s="29"/>
      <c r="C163" s="29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5.75" customHeight="1" spans="1:26">
      <c r="A164" s="29"/>
      <c r="B164" s="29"/>
      <c r="C164" s="29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5.75" customHeight="1" spans="1:26">
      <c r="A165" s="29"/>
      <c r="B165" s="29"/>
      <c r="C165" s="29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5.75" customHeight="1" spans="1:26">
      <c r="A166" s="29"/>
      <c r="B166" s="29"/>
      <c r="C166" s="29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5.75" customHeight="1" spans="1:26">
      <c r="A167" s="29"/>
      <c r="B167" s="29"/>
      <c r="C167" s="29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5.75" customHeight="1" spans="1:26">
      <c r="A168" s="29"/>
      <c r="B168" s="29"/>
      <c r="C168" s="29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5.75" customHeight="1" spans="1:26">
      <c r="A169" s="29"/>
      <c r="B169" s="29"/>
      <c r="C169" s="29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5.75" customHeight="1" spans="1:26">
      <c r="A170" s="29"/>
      <c r="B170" s="29"/>
      <c r="C170" s="29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5.75" customHeight="1" spans="1:26">
      <c r="A171" s="29"/>
      <c r="B171" s="29"/>
      <c r="C171" s="29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5.75" customHeight="1" spans="1:26">
      <c r="A172" s="29"/>
      <c r="B172" s="29"/>
      <c r="C172" s="29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5.75" customHeight="1" spans="1:26">
      <c r="A173" s="29"/>
      <c r="B173" s="29"/>
      <c r="C173" s="29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5.75" customHeight="1" spans="1:26">
      <c r="A174" s="29"/>
      <c r="B174" s="29"/>
      <c r="C174" s="29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5.75" customHeight="1" spans="1:26">
      <c r="A175" s="29"/>
      <c r="B175" s="29"/>
      <c r="C175" s="29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5.75" customHeight="1" spans="1:26">
      <c r="A176" s="29"/>
      <c r="B176" s="29"/>
      <c r="C176" s="29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5.75" customHeight="1" spans="1:26">
      <c r="A177" s="29"/>
      <c r="B177" s="29"/>
      <c r="C177" s="29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5.75" customHeight="1" spans="1:26">
      <c r="A178" s="29"/>
      <c r="B178" s="29"/>
      <c r="C178" s="29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5.75" customHeight="1" spans="1:26">
      <c r="A179" s="29"/>
      <c r="B179" s="29"/>
      <c r="C179" s="29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5.75" customHeight="1" spans="1:26">
      <c r="A180" s="29"/>
      <c r="B180" s="29"/>
      <c r="C180" s="29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5.75" customHeight="1" spans="1:26">
      <c r="A181" s="29"/>
      <c r="B181" s="29"/>
      <c r="C181" s="29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5.75" customHeight="1" spans="1:26">
      <c r="A182" s="29"/>
      <c r="B182" s="29"/>
      <c r="C182" s="29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5.75" customHeight="1" spans="1:26">
      <c r="A183" s="29"/>
      <c r="B183" s="29"/>
      <c r="C183" s="29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5.75" customHeight="1" spans="1:26">
      <c r="A184" s="29"/>
      <c r="B184" s="29"/>
      <c r="C184" s="29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5.75" customHeight="1" spans="1:26">
      <c r="A185" s="29"/>
      <c r="B185" s="29"/>
      <c r="C185" s="29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5.75" customHeight="1" spans="1:26">
      <c r="A186" s="29"/>
      <c r="B186" s="29"/>
      <c r="C186" s="29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5.75" customHeight="1" spans="1:26">
      <c r="A187" s="29"/>
      <c r="B187" s="29"/>
      <c r="C187" s="29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5.75" customHeight="1" spans="1:26">
      <c r="A188" s="29"/>
      <c r="B188" s="29"/>
      <c r="C188" s="29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5.75" customHeight="1" spans="1:26">
      <c r="A189" s="29"/>
      <c r="B189" s="29"/>
      <c r="C189" s="29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5.75" customHeight="1" spans="1:26">
      <c r="A190" s="29"/>
      <c r="B190" s="29"/>
      <c r="C190" s="29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5.75" customHeight="1" spans="1:26">
      <c r="A191" s="29"/>
      <c r="B191" s="29"/>
      <c r="C191" s="29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5.75" customHeight="1" spans="1:26">
      <c r="A192" s="29"/>
      <c r="B192" s="29"/>
      <c r="C192" s="29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5.75" customHeight="1" spans="1:26">
      <c r="A193" s="29"/>
      <c r="B193" s="29"/>
      <c r="C193" s="29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5.75" customHeight="1" spans="1:26">
      <c r="A194" s="29"/>
      <c r="B194" s="29"/>
      <c r="C194" s="29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5.75" customHeight="1" spans="1:26">
      <c r="A195" s="29"/>
      <c r="B195" s="29"/>
      <c r="C195" s="29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5.75" customHeight="1" spans="1:26">
      <c r="A196" s="29"/>
      <c r="B196" s="29"/>
      <c r="C196" s="29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5.75" customHeight="1" spans="1:26">
      <c r="A197" s="29"/>
      <c r="B197" s="29"/>
      <c r="C197" s="29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5.75" customHeight="1" spans="1:26">
      <c r="A198" s="29"/>
      <c r="B198" s="29"/>
      <c r="C198" s="29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5.75" customHeight="1" spans="1:26">
      <c r="A199" s="29"/>
      <c r="B199" s="29"/>
      <c r="C199" s="29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5.75" customHeight="1" spans="1:26">
      <c r="A200" s="29"/>
      <c r="B200" s="29"/>
      <c r="C200" s="29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5.75" customHeight="1" spans="1:26">
      <c r="A201" s="29"/>
      <c r="B201" s="29"/>
      <c r="C201" s="29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5.75" customHeight="1" spans="1:26">
      <c r="A202" s="29"/>
      <c r="B202" s="29"/>
      <c r="C202" s="29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5.75" customHeight="1" spans="1:26">
      <c r="A203" s="29"/>
      <c r="B203" s="29"/>
      <c r="C203" s="29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5.75" customHeight="1" spans="1:26">
      <c r="A204" s="29"/>
      <c r="B204" s="29"/>
      <c r="C204" s="29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5.75" customHeight="1" spans="1:26">
      <c r="A205" s="29"/>
      <c r="B205" s="29"/>
      <c r="C205" s="29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5.75" customHeight="1" spans="1:26">
      <c r="A206" s="29"/>
      <c r="B206" s="29"/>
      <c r="C206" s="29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5.75" customHeight="1" spans="1:26">
      <c r="A207" s="29"/>
      <c r="B207" s="29"/>
      <c r="C207" s="29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5.75" customHeight="1" spans="1:26">
      <c r="A208" s="29"/>
      <c r="B208" s="29"/>
      <c r="C208" s="29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5.75" customHeight="1" spans="1:26">
      <c r="A209" s="29"/>
      <c r="B209" s="29"/>
      <c r="C209" s="29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5.75" customHeight="1" spans="1:26">
      <c r="A210" s="29"/>
      <c r="B210" s="29"/>
      <c r="C210" s="29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5.75" customHeight="1" spans="1:26">
      <c r="A211" s="29"/>
      <c r="B211" s="29"/>
      <c r="C211" s="29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5.75" customHeight="1" spans="1:26">
      <c r="A212" s="29"/>
      <c r="B212" s="29"/>
      <c r="C212" s="29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5.75" customHeight="1" spans="1:26">
      <c r="A213" s="29"/>
      <c r="B213" s="29"/>
      <c r="C213" s="29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5.75" customHeight="1" spans="1:26">
      <c r="A214" s="29"/>
      <c r="B214" s="29"/>
      <c r="C214" s="29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5.75" customHeight="1" spans="1:26">
      <c r="A215" s="29"/>
      <c r="B215" s="29"/>
      <c r="C215" s="29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5.75" customHeight="1" spans="1:26">
      <c r="A216" s="29"/>
      <c r="B216" s="29"/>
      <c r="C216" s="29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5.75" customHeight="1" spans="1:26">
      <c r="A217" s="29"/>
      <c r="B217" s="29"/>
      <c r="C217" s="29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5.75" customHeight="1" spans="1:26">
      <c r="A218" s="29"/>
      <c r="B218" s="29"/>
      <c r="C218" s="29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5.75" customHeight="1" spans="1:26">
      <c r="A219" s="29"/>
      <c r="B219" s="29"/>
      <c r="C219" s="29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5.75" customHeight="1" spans="1:26">
      <c r="A220" s="29"/>
      <c r="B220" s="29"/>
      <c r="C220" s="29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D2:F2"/>
    <mergeCell ref="G2:I2"/>
    <mergeCell ref="J2:L2"/>
    <mergeCell ref="A9:B9"/>
    <mergeCell ref="A2:A3"/>
    <mergeCell ref="B2:B3"/>
    <mergeCell ref="C2:C3"/>
    <mergeCell ref="M2:M3"/>
    <mergeCell ref="M4:M9"/>
    <mergeCell ref="N2:N3"/>
    <mergeCell ref="O2:O3"/>
    <mergeCell ref="P2:P3"/>
    <mergeCell ref="Q2:Q3"/>
    <mergeCell ref="R2:R3"/>
  </mergeCells>
  <pageMargins left="0.75" right="0.75" top="1" bottom="1" header="0" footer="0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J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.14285714285714" defaultRowHeight="23" customHeight="1"/>
  <cols>
    <col min="1" max="1" width="16.2857142857143" style="26" customWidth="1"/>
    <col min="2" max="3" width="13.1428571428571" style="26" customWidth="1"/>
    <col min="4" max="4" width="15.2857142857143" style="26" customWidth="1"/>
    <col min="5" max="5" width="16.4285714285714" style="26" customWidth="1"/>
    <col min="6" max="6" width="13.1428571428571" style="26" customWidth="1"/>
    <col min="7" max="7" width="15.2857142857143" style="26" customWidth="1"/>
    <col min="8" max="16384" width="9.14285714285714" style="26"/>
  </cols>
  <sheetData>
    <row r="1" customHeight="1" spans="1:10">
      <c r="A1" s="27" t="s">
        <v>1072</v>
      </c>
      <c r="B1" s="27" t="s">
        <v>1073</v>
      </c>
      <c r="C1" s="27"/>
      <c r="D1" s="27"/>
      <c r="E1" s="27" t="s">
        <v>1074</v>
      </c>
      <c r="F1" s="27"/>
      <c r="G1" s="27"/>
      <c r="H1" s="27" t="s">
        <v>1075</v>
      </c>
      <c r="I1" s="27"/>
      <c r="J1" s="27"/>
    </row>
    <row r="2" customHeight="1" spans="1:10">
      <c r="A2" s="27"/>
      <c r="B2" s="27" t="s">
        <v>68</v>
      </c>
      <c r="C2" s="27" t="s">
        <v>1076</v>
      </c>
      <c r="D2" s="27" t="s">
        <v>30</v>
      </c>
      <c r="E2" s="27" t="s">
        <v>68</v>
      </c>
      <c r="F2" s="27" t="s">
        <v>1076</v>
      </c>
      <c r="G2" s="27" t="s">
        <v>30</v>
      </c>
      <c r="H2" s="27" t="s">
        <v>1077</v>
      </c>
      <c r="I2" s="27" t="s">
        <v>1078</v>
      </c>
      <c r="J2" s="27" t="s">
        <v>1079</v>
      </c>
    </row>
    <row r="3" customHeight="1" spans="1:10">
      <c r="A3" s="27" t="s">
        <v>75</v>
      </c>
      <c r="B3" s="27">
        <v>2</v>
      </c>
      <c r="C3" s="27">
        <v>27</v>
      </c>
      <c r="D3" s="28">
        <f>SUM(B3:C3)</f>
        <v>29</v>
      </c>
      <c r="E3" s="27"/>
      <c r="F3" s="27"/>
      <c r="G3" s="28">
        <f>SUM(E3:F3)</f>
        <v>0</v>
      </c>
      <c r="H3" s="27">
        <v>55</v>
      </c>
      <c r="I3" s="27">
        <v>157</v>
      </c>
      <c r="J3" s="27">
        <v>0</v>
      </c>
    </row>
    <row r="4" customHeight="1" spans="1:10">
      <c r="A4" s="27" t="s">
        <v>288</v>
      </c>
      <c r="B4" s="27">
        <v>2</v>
      </c>
      <c r="C4" s="27">
        <v>19</v>
      </c>
      <c r="D4" s="28">
        <f>SUM(B4:C4)</f>
        <v>21</v>
      </c>
      <c r="E4" s="27"/>
      <c r="F4" s="27"/>
      <c r="G4" s="28">
        <f t="shared" ref="G3:G7" si="0">SUM(E4:F4)</f>
        <v>0</v>
      </c>
      <c r="H4" s="27">
        <v>116</v>
      </c>
      <c r="I4" s="27">
        <v>99</v>
      </c>
      <c r="J4" s="27">
        <v>35</v>
      </c>
    </row>
    <row r="5" customHeight="1" spans="1:10">
      <c r="A5" s="27" t="s">
        <v>1071</v>
      </c>
      <c r="B5" s="27">
        <v>16</v>
      </c>
      <c r="C5" s="27">
        <v>3</v>
      </c>
      <c r="D5" s="28">
        <f>SUM(B5:C5)</f>
        <v>19</v>
      </c>
      <c r="E5" s="27"/>
      <c r="F5" s="27"/>
      <c r="G5" s="28">
        <f t="shared" si="0"/>
        <v>0</v>
      </c>
      <c r="H5" s="27">
        <v>108</v>
      </c>
      <c r="I5" s="27">
        <v>39</v>
      </c>
      <c r="J5" s="27">
        <v>46</v>
      </c>
    </row>
    <row r="6" customHeight="1" spans="1:10">
      <c r="A6" s="27" t="s">
        <v>280</v>
      </c>
      <c r="B6" s="27"/>
      <c r="C6" s="27">
        <v>2</v>
      </c>
      <c r="D6" s="28">
        <f>SUM(B6:C6)</f>
        <v>2</v>
      </c>
      <c r="E6" s="27"/>
      <c r="F6" s="27"/>
      <c r="G6" s="28">
        <f t="shared" si="0"/>
        <v>0</v>
      </c>
      <c r="H6" s="27">
        <v>20</v>
      </c>
      <c r="I6" s="27">
        <v>40</v>
      </c>
      <c r="J6" s="27">
        <v>0</v>
      </c>
    </row>
    <row r="7" customHeight="1" spans="1:10">
      <c r="A7" s="27" t="s">
        <v>316</v>
      </c>
      <c r="B7" s="27"/>
      <c r="C7" s="27">
        <v>17</v>
      </c>
      <c r="D7" s="28">
        <f>SUM(B7:C7)</f>
        <v>17</v>
      </c>
      <c r="E7" s="27"/>
      <c r="F7" s="27"/>
      <c r="G7" s="28">
        <f t="shared" si="0"/>
        <v>0</v>
      </c>
      <c r="H7" s="27">
        <v>14</v>
      </c>
      <c r="I7" s="27">
        <v>99</v>
      </c>
      <c r="J7" s="27">
        <v>0</v>
      </c>
    </row>
    <row r="8" customHeight="1" spans="1:10">
      <c r="A8" s="27" t="s">
        <v>30</v>
      </c>
      <c r="B8" s="27">
        <f t="shared" ref="B8:J8" si="1">SUM(B3:B7)</f>
        <v>20</v>
      </c>
      <c r="C8" s="27">
        <f t="shared" si="1"/>
        <v>68</v>
      </c>
      <c r="D8" s="27">
        <f t="shared" si="1"/>
        <v>88</v>
      </c>
      <c r="E8" s="27">
        <f t="shared" si="1"/>
        <v>0</v>
      </c>
      <c r="F8" s="27">
        <f t="shared" si="1"/>
        <v>0</v>
      </c>
      <c r="G8" s="27">
        <f t="shared" si="1"/>
        <v>0</v>
      </c>
      <c r="H8" s="27">
        <f t="shared" si="1"/>
        <v>313</v>
      </c>
      <c r="I8" s="27">
        <f t="shared" si="1"/>
        <v>434</v>
      </c>
      <c r="J8" s="28">
        <f t="shared" si="1"/>
        <v>81</v>
      </c>
    </row>
    <row r="10" customHeight="1" spans="1:7">
      <c r="A10" s="27" t="s">
        <v>1072</v>
      </c>
      <c r="B10" s="27" t="s">
        <v>1080</v>
      </c>
      <c r="C10" s="27"/>
      <c r="D10" s="27"/>
      <c r="E10" s="27" t="s">
        <v>1080</v>
      </c>
      <c r="F10" s="27"/>
      <c r="G10" s="27"/>
    </row>
    <row r="11" customHeight="1" spans="1:7">
      <c r="A11" s="27"/>
      <c r="B11" s="27" t="s">
        <v>1081</v>
      </c>
      <c r="C11" s="27" t="s">
        <v>1082</v>
      </c>
      <c r="D11" s="27" t="s">
        <v>30</v>
      </c>
      <c r="E11" s="27" t="s">
        <v>1081</v>
      </c>
      <c r="F11" s="27" t="s">
        <v>1082</v>
      </c>
      <c r="G11" s="27" t="s">
        <v>30</v>
      </c>
    </row>
    <row r="12" customHeight="1" spans="1:7">
      <c r="A12" s="27" t="s">
        <v>75</v>
      </c>
      <c r="B12" s="27"/>
      <c r="C12" s="27">
        <v>97</v>
      </c>
      <c r="D12" s="28">
        <f t="shared" ref="D12:D16" si="2">SUM(B12:C12)</f>
        <v>97</v>
      </c>
      <c r="E12" s="27"/>
      <c r="F12" s="27">
        <v>49</v>
      </c>
      <c r="G12" s="28">
        <f t="shared" ref="G12:G16" si="3">SUM(E12:F12)</f>
        <v>49</v>
      </c>
    </row>
    <row r="13" customHeight="1" spans="1:7">
      <c r="A13" s="27" t="s">
        <v>288</v>
      </c>
      <c r="B13" s="27"/>
      <c r="C13" s="27">
        <v>16</v>
      </c>
      <c r="D13" s="28">
        <f t="shared" si="2"/>
        <v>16</v>
      </c>
      <c r="E13" s="27"/>
      <c r="F13" s="27">
        <v>110</v>
      </c>
      <c r="G13" s="28">
        <f t="shared" si="3"/>
        <v>110</v>
      </c>
    </row>
    <row r="14" customHeight="1" spans="1:7">
      <c r="A14" s="27" t="s">
        <v>1071</v>
      </c>
      <c r="B14" s="27"/>
      <c r="C14" s="27">
        <v>55</v>
      </c>
      <c r="D14" s="28">
        <f t="shared" si="2"/>
        <v>55</v>
      </c>
      <c r="E14" s="27"/>
      <c r="F14" s="27">
        <v>50</v>
      </c>
      <c r="G14" s="28">
        <f t="shared" si="3"/>
        <v>50</v>
      </c>
    </row>
    <row r="15" customHeight="1" spans="1:7">
      <c r="A15" s="27" t="s">
        <v>280</v>
      </c>
      <c r="B15" s="27"/>
      <c r="C15" s="27">
        <v>50</v>
      </c>
      <c r="D15" s="28">
        <f t="shared" si="2"/>
        <v>50</v>
      </c>
      <c r="E15" s="27"/>
      <c r="F15" s="27">
        <v>89</v>
      </c>
      <c r="G15" s="28">
        <f t="shared" si="3"/>
        <v>89</v>
      </c>
    </row>
    <row r="16" customHeight="1" spans="1:7">
      <c r="A16" s="27" t="s">
        <v>316</v>
      </c>
      <c r="B16" s="27"/>
      <c r="C16" s="27">
        <v>71</v>
      </c>
      <c r="D16" s="28">
        <f t="shared" si="2"/>
        <v>71</v>
      </c>
      <c r="E16" s="27"/>
      <c r="F16" s="27">
        <v>197</v>
      </c>
      <c r="G16" s="28">
        <f t="shared" si="3"/>
        <v>197</v>
      </c>
    </row>
    <row r="17" customHeight="1" spans="1:7">
      <c r="A17" s="27" t="s">
        <v>30</v>
      </c>
      <c r="B17" s="27">
        <f t="shared" ref="B17:G17" si="4">SUM(B12:B16)</f>
        <v>0</v>
      </c>
      <c r="C17" s="27">
        <f t="shared" si="4"/>
        <v>289</v>
      </c>
      <c r="D17" s="27">
        <f t="shared" si="4"/>
        <v>289</v>
      </c>
      <c r="E17" s="27">
        <f t="shared" si="4"/>
        <v>0</v>
      </c>
      <c r="F17" s="27">
        <f t="shared" si="4"/>
        <v>495</v>
      </c>
      <c r="G17" s="27">
        <f t="shared" si="4"/>
        <v>495</v>
      </c>
    </row>
  </sheetData>
  <mergeCells count="7">
    <mergeCell ref="B1:D1"/>
    <mergeCell ref="E1:G1"/>
    <mergeCell ref="H1:J1"/>
    <mergeCell ref="B10:D10"/>
    <mergeCell ref="E10:G10"/>
    <mergeCell ref="A1:A2"/>
    <mergeCell ref="A10:A11"/>
  </mergeCells>
  <pageMargins left="0.944444444444444" right="0.156944444444444" top="1.49583333333333" bottom="1" header="0.5" footer="0.5"/>
  <pageSetup paperSize="9" orientation="landscape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3:N10"/>
  <sheetViews>
    <sheetView zoomScale="120" zoomScaleNormal="120" workbookViewId="0">
      <selection activeCell="G11" sqref="G11"/>
    </sheetView>
  </sheetViews>
  <sheetFormatPr defaultColWidth="9.14285714285714" defaultRowHeight="15"/>
  <cols>
    <col min="1" max="1" width="4.71428571428571" style="17" customWidth="1"/>
    <col min="2" max="2" width="17.2857142857143" style="17" customWidth="1"/>
    <col min="3" max="3" width="9.57142857142857" style="17" customWidth="1"/>
    <col min="4" max="13" width="9.28571428571429" style="17" customWidth="1"/>
    <col min="14" max="16384" width="9.14285714285714" style="17"/>
  </cols>
  <sheetData>
    <row r="3" s="17" customFormat="1" ht="23" customHeight="1" spans="1:13">
      <c r="A3" s="18" t="s">
        <v>63</v>
      </c>
      <c r="B3" s="18" t="s">
        <v>212</v>
      </c>
      <c r="C3" s="18" t="s">
        <v>1083</v>
      </c>
      <c r="D3" s="19" t="s">
        <v>1084</v>
      </c>
      <c r="E3" s="20" t="s">
        <v>1085</v>
      </c>
      <c r="F3" s="19" t="s">
        <v>1086</v>
      </c>
      <c r="G3" s="20" t="s">
        <v>1085</v>
      </c>
      <c r="H3" s="19" t="s">
        <v>1087</v>
      </c>
      <c r="I3" s="20" t="s">
        <v>1085</v>
      </c>
      <c r="J3" s="19" t="s">
        <v>1088</v>
      </c>
      <c r="K3" s="20" t="s">
        <v>1085</v>
      </c>
      <c r="L3" s="19" t="s">
        <v>1089</v>
      </c>
      <c r="M3" s="19" t="s">
        <v>1090</v>
      </c>
    </row>
    <row r="4" s="17" customFormat="1" ht="23" customHeight="1" spans="1:13">
      <c r="A4" s="18"/>
      <c r="B4" s="18"/>
      <c r="C4" s="18" t="s">
        <v>1091</v>
      </c>
      <c r="D4" s="19" t="s">
        <v>1092</v>
      </c>
      <c r="E4" s="21"/>
      <c r="F4" s="19" t="s">
        <v>1093</v>
      </c>
      <c r="G4" s="21"/>
      <c r="H4" s="19" t="s">
        <v>1094</v>
      </c>
      <c r="I4" s="21"/>
      <c r="J4" s="19" t="s">
        <v>1095</v>
      </c>
      <c r="K4" s="21"/>
      <c r="L4" s="19"/>
      <c r="M4" s="19"/>
    </row>
    <row r="5" s="17" customFormat="1" ht="22" customHeight="1" spans="1:14">
      <c r="A5" s="18">
        <v>1</v>
      </c>
      <c r="B5" s="18" t="s">
        <v>1096</v>
      </c>
      <c r="C5" s="22">
        <v>44743</v>
      </c>
      <c r="D5" s="19">
        <v>110</v>
      </c>
      <c r="E5" s="19">
        <v>95</v>
      </c>
      <c r="F5" s="19">
        <v>1486</v>
      </c>
      <c r="G5" s="19">
        <v>909</v>
      </c>
      <c r="H5" s="19">
        <v>3409</v>
      </c>
      <c r="I5" s="19">
        <v>3145</v>
      </c>
      <c r="J5" s="19">
        <v>1176</v>
      </c>
      <c r="K5" s="19">
        <v>1102</v>
      </c>
      <c r="L5" s="24">
        <f>D5+F5+H5+J5</f>
        <v>6181</v>
      </c>
      <c r="M5" s="24">
        <f>E5+G5+I5+K5</f>
        <v>5251</v>
      </c>
      <c r="N5" s="25">
        <f t="shared" ref="N5:N10" si="0">M5/L5</f>
        <v>0.84953890956156</v>
      </c>
    </row>
    <row r="6" s="17" customFormat="1" ht="22" customHeight="1" spans="1:14">
      <c r="A6" s="18">
        <v>2</v>
      </c>
      <c r="B6" s="18" t="s">
        <v>262</v>
      </c>
      <c r="C6" s="22"/>
      <c r="D6" s="19">
        <v>24</v>
      </c>
      <c r="E6" s="19">
        <v>0</v>
      </c>
      <c r="F6" s="19">
        <v>1819</v>
      </c>
      <c r="G6" s="19">
        <v>1201</v>
      </c>
      <c r="H6" s="19">
        <v>1812</v>
      </c>
      <c r="I6" s="19">
        <v>1266</v>
      </c>
      <c r="J6" s="19">
        <v>344</v>
      </c>
      <c r="K6" s="19">
        <v>219</v>
      </c>
      <c r="L6" s="24">
        <f>D6+F6+H6+J6</f>
        <v>3999</v>
      </c>
      <c r="M6" s="24">
        <f>E6+G6+I6+K6</f>
        <v>2686</v>
      </c>
      <c r="N6" s="25">
        <f t="shared" si="0"/>
        <v>0.671667916979245</v>
      </c>
    </row>
    <row r="7" s="17" customFormat="1" ht="22" customHeight="1" spans="1:14">
      <c r="A7" s="18">
        <v>3</v>
      </c>
      <c r="B7" s="18" t="s">
        <v>1097</v>
      </c>
      <c r="C7" s="22"/>
      <c r="D7" s="19">
        <v>28</v>
      </c>
      <c r="E7" s="19">
        <v>26</v>
      </c>
      <c r="F7" s="19">
        <v>1192</v>
      </c>
      <c r="G7" s="19">
        <v>1146</v>
      </c>
      <c r="H7" s="19">
        <v>1744</v>
      </c>
      <c r="I7" s="19">
        <v>1681</v>
      </c>
      <c r="J7" s="19">
        <v>1001</v>
      </c>
      <c r="K7" s="19">
        <v>954</v>
      </c>
      <c r="L7" s="24">
        <f>D7+F7+H7+J7</f>
        <v>3965</v>
      </c>
      <c r="M7" s="24">
        <f>E7+G7+I7+K7</f>
        <v>3807</v>
      </c>
      <c r="N7" s="25">
        <f t="shared" si="0"/>
        <v>0.96015132408575</v>
      </c>
    </row>
    <row r="8" s="17" customFormat="1" ht="22" customHeight="1" spans="1:14">
      <c r="A8" s="18">
        <v>4</v>
      </c>
      <c r="B8" s="18" t="s">
        <v>1098</v>
      </c>
      <c r="C8" s="22"/>
      <c r="D8" s="19">
        <v>21</v>
      </c>
      <c r="E8" s="19"/>
      <c r="F8" s="19">
        <v>984</v>
      </c>
      <c r="G8" s="19"/>
      <c r="H8" s="19">
        <v>1438</v>
      </c>
      <c r="I8" s="19"/>
      <c r="J8" s="19">
        <v>1013</v>
      </c>
      <c r="K8" s="19"/>
      <c r="L8" s="24">
        <f>D8+F8+H8+J8</f>
        <v>3456</v>
      </c>
      <c r="M8" s="24">
        <f>E8+G8+I8+K8</f>
        <v>0</v>
      </c>
      <c r="N8" s="25">
        <f t="shared" si="0"/>
        <v>0</v>
      </c>
    </row>
    <row r="9" s="17" customFormat="1" ht="22" customHeight="1" spans="1:14">
      <c r="A9" s="18">
        <v>5</v>
      </c>
      <c r="B9" s="18" t="s">
        <v>1099</v>
      </c>
      <c r="C9" s="22"/>
      <c r="D9" s="19">
        <v>69</v>
      </c>
      <c r="E9" s="19"/>
      <c r="F9" s="19">
        <v>657</v>
      </c>
      <c r="G9" s="19"/>
      <c r="H9" s="19">
        <v>1067</v>
      </c>
      <c r="I9" s="19"/>
      <c r="J9" s="19">
        <v>848</v>
      </c>
      <c r="K9" s="19"/>
      <c r="L9" s="24">
        <f>D9+F9+H9+J9</f>
        <v>2641</v>
      </c>
      <c r="M9" s="24">
        <f>E9+G9+I9+K9</f>
        <v>0</v>
      </c>
      <c r="N9" s="25">
        <f t="shared" si="0"/>
        <v>0</v>
      </c>
    </row>
    <row r="10" s="17" customFormat="1" ht="25" customHeight="1" spans="1:14">
      <c r="A10" s="18" t="s">
        <v>19</v>
      </c>
      <c r="B10" s="18"/>
      <c r="C10" s="18"/>
      <c r="D10" s="23">
        <f t="shared" ref="D10:M10" si="1">SUM(D5:D9)</f>
        <v>252</v>
      </c>
      <c r="E10" s="23">
        <f t="shared" si="1"/>
        <v>121</v>
      </c>
      <c r="F10" s="23">
        <f t="shared" si="1"/>
        <v>6138</v>
      </c>
      <c r="G10" s="23">
        <f t="shared" si="1"/>
        <v>3256</v>
      </c>
      <c r="H10" s="23">
        <f t="shared" si="1"/>
        <v>9470</v>
      </c>
      <c r="I10" s="23">
        <f t="shared" si="1"/>
        <v>6092</v>
      </c>
      <c r="J10" s="23">
        <f t="shared" si="1"/>
        <v>4382</v>
      </c>
      <c r="K10" s="23">
        <f t="shared" si="1"/>
        <v>2275</v>
      </c>
      <c r="L10" s="23">
        <f t="shared" si="1"/>
        <v>20242</v>
      </c>
      <c r="M10" s="23">
        <f t="shared" si="1"/>
        <v>11744</v>
      </c>
      <c r="N10" s="25">
        <f t="shared" si="0"/>
        <v>0.580179824128051</v>
      </c>
    </row>
  </sheetData>
  <mergeCells count="10">
    <mergeCell ref="A10:C10"/>
    <mergeCell ref="A3:A4"/>
    <mergeCell ref="B3:B4"/>
    <mergeCell ref="C5:C9"/>
    <mergeCell ref="E3:E4"/>
    <mergeCell ref="G3:G4"/>
    <mergeCell ref="I3:I4"/>
    <mergeCell ref="K3:K4"/>
    <mergeCell ref="L3:L4"/>
    <mergeCell ref="M3:M4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C8"/>
  <sheetViews>
    <sheetView topLeftCell="A4" workbookViewId="0">
      <selection activeCell="A3" sqref="$A1:$XFD1048576"/>
    </sheetView>
  </sheetViews>
  <sheetFormatPr defaultColWidth="9" defaultRowHeight="15" outlineLevelRow="7" outlineLevelCol="2"/>
  <cols>
    <col min="1" max="1" width="31.8571428571429" style="5" customWidth="1"/>
    <col min="2" max="2" width="14.4285714285714" style="5" customWidth="1"/>
    <col min="3" max="3" width="35.5714285714286" style="5" customWidth="1"/>
    <col min="4" max="16384" width="9" style="5"/>
  </cols>
  <sheetData>
    <row r="1" s="1" customFormat="1" ht="36.75" customHeight="1" spans="1:3">
      <c r="A1" s="6" t="s">
        <v>1100</v>
      </c>
      <c r="B1" s="7"/>
      <c r="C1" s="8"/>
    </row>
    <row r="2" s="2" customFormat="1" ht="29.1" customHeight="1" spans="1:3">
      <c r="A2" s="9" t="s">
        <v>1101</v>
      </c>
      <c r="B2" s="9" t="s">
        <v>1102</v>
      </c>
      <c r="C2" s="9" t="s">
        <v>1103</v>
      </c>
    </row>
    <row r="3" s="3" customFormat="1" ht="90" spans="1:3">
      <c r="A3" s="10" t="s">
        <v>262</v>
      </c>
      <c r="B3" s="11" t="s">
        <v>1104</v>
      </c>
      <c r="C3" s="12">
        <v>6</v>
      </c>
    </row>
    <row r="4" s="3" customFormat="1" ht="60" spans="1:3">
      <c r="A4" s="10" t="s">
        <v>1098</v>
      </c>
      <c r="B4" s="11" t="s">
        <v>1105</v>
      </c>
      <c r="C4" s="13">
        <v>4</v>
      </c>
    </row>
    <row r="5" s="3" customFormat="1" ht="45" spans="1:3">
      <c r="A5" s="10" t="s">
        <v>1097</v>
      </c>
      <c r="B5" s="11" t="s">
        <v>1106</v>
      </c>
      <c r="C5" s="13">
        <v>4</v>
      </c>
    </row>
    <row r="6" s="3" customFormat="1" ht="45" spans="1:3">
      <c r="A6" s="10" t="s">
        <v>1099</v>
      </c>
      <c r="B6" s="11" t="s">
        <v>1107</v>
      </c>
      <c r="C6" s="13">
        <v>3</v>
      </c>
    </row>
    <row r="7" s="3" customFormat="1" ht="60" spans="1:3">
      <c r="A7" s="10" t="s">
        <v>1096</v>
      </c>
      <c r="B7" s="11" t="s">
        <v>1108</v>
      </c>
      <c r="C7" s="13">
        <v>4</v>
      </c>
    </row>
    <row r="8" s="4" customFormat="1" ht="30" customHeight="1" spans="1:3">
      <c r="A8" s="14" t="s">
        <v>1109</v>
      </c>
      <c r="B8" s="15"/>
      <c r="C8" s="16">
        <f>SUM(C3:C7)</f>
        <v>21</v>
      </c>
    </row>
  </sheetData>
  <mergeCells count="2">
    <mergeCell ref="A1:C1"/>
    <mergeCell ref="A8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CMD_OSD</vt:lpstr>
      <vt:lpstr>Discon_Last</vt:lpstr>
      <vt:lpstr>DTR_legacy</vt:lpstr>
      <vt:lpstr>IT&amp;C Dem Coll</vt:lpstr>
      <vt:lpstr>DM Dem Coll</vt:lpstr>
      <vt:lpstr>6Y U Roll Avg</vt:lpstr>
      <vt:lpstr>Tot Roll Avg</vt:lpstr>
      <vt:lpstr>Class_Demand</vt:lpstr>
      <vt:lpstr>Annex B</vt:lpstr>
      <vt:lpstr>Annex-G</vt:lpstr>
      <vt:lpstr>OTA</vt:lpstr>
      <vt:lpstr>stw</vt:lpstr>
      <vt:lpstr>LDTW</vt:lpstr>
      <vt:lpstr>HDTW</vt:lpstr>
      <vt:lpstr>Grievance</vt:lpstr>
      <vt:lpstr>Supplywise DTR</vt:lpstr>
      <vt:lpstr>Revised Proj Formate-VIII</vt:lpstr>
      <vt:lpstr>DTR failure</vt:lpstr>
      <vt:lpstr>cum. DTR fail</vt:lpstr>
      <vt:lpstr>Demand Rs</vt:lpstr>
      <vt:lpstr>Collection Rs</vt:lpstr>
      <vt:lpstr>Input</vt:lpstr>
      <vt:lpstr>Demand MU</vt:lpstr>
      <vt:lpstr>Collection MU</vt:lpstr>
      <vt:lpstr>ATC</vt:lpstr>
      <vt:lpstr>T &amp; D</vt:lpstr>
      <vt:lpstr>HRA report</vt:lpstr>
      <vt:lpstr>BILLING</vt:lpstr>
      <vt:lpstr>NOTICE</vt:lpstr>
      <vt:lpstr>Parisheba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”SrinivasRao“</dc:creator>
  <cp:lastModifiedBy>kalya</cp:lastModifiedBy>
  <dcterms:created xsi:type="dcterms:W3CDTF">2011-04-18T07:43:00Z</dcterms:created>
  <dcterms:modified xsi:type="dcterms:W3CDTF">2022-10-18T17:28:01Z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1033-11.2.0.11306</vt:lpwstr>
  </property>
  <property fmtid="{D5CDD505-2E9C-101B-9397-08002B2CF9AE}" pid="3" name="KSOReadingLayout">
    <vt:bool>false</vt:bool>
  </property>
  <property fmtid="{D5CDD505-2E9C-101B-9397-08002B2CF9AE}" pid="4" name="ICV">
    <vt:lpwstr>B67907F1DACF4AC7B79CA1ADBD08E054</vt:lpwstr>
  </property>
</Properties>
</file>