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nngh\Downloads\"/>
    </mc:Choice>
  </mc:AlternateContent>
  <xr:revisionPtr revIDLastSave="0" documentId="8_{9159A933-ECBC-48D5-A864-385D59F29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 report" sheetId="10" r:id="rId1"/>
    <sheet name="All Staff" sheetId="3" r:id="rId2"/>
    <sheet name="Data" sheetId="1" r:id="rId3"/>
    <sheet name="India Staff" sheetId="2" r:id="rId4"/>
    <sheet name="departmental count" sheetId="12" r:id="rId5"/>
    <sheet name="Info Finder 2.0" sheetId="4" state="hidden" r:id="rId6"/>
    <sheet name="Formula" sheetId="5" state="hidden" r:id="rId7"/>
    <sheet name="Salary Vs Rating" sheetId="8" r:id="rId8"/>
    <sheet name="no of head count" sheetId="9" r:id="rId9"/>
    <sheet name="Top 5 employees with high bonus" sheetId="6" r:id="rId10"/>
    <sheet name="salary spread" sheetId="7" r:id="rId11"/>
  </sheets>
  <definedNames>
    <definedName name="_xlchart.v1.0" hidden="1">'All Staff'!$G$2:$G$184</definedName>
    <definedName name="_xlchart.v1.1" hidden="1">'All Staff'!$G$2:$G$184</definedName>
    <definedName name="_xlcn.WorksheetConnection_blankdatafile1.xlsxallstaff" hidden="1">allstaff[]</definedName>
    <definedName name="ExternalData_1" localSheetId="1">'All Staff'!$A$1:$H$184</definedName>
    <definedName name="Staff">'India Staff'!$B$2:$H$114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FCE2AD5D-F65C-4FA6-A056-5C36A1767C68}">
      <x15:dataModel>
        <x15:modelTables>
          <x15:modelTable id="allstaff" name="allstaff" connection="WorksheetConnection_blank-data-file (1).xlsx!allstaff"/>
        </x15:modelTables>
        <x15:extLst>
          <ext xmlns:x16="http://schemas.microsoft.com/office/spreadsheetml/2014/11/main" uri="{9835A34E-60A6-4A7C-AAB8-D5F71C897F49}">
            <x16:modelTimeGroupings>
              <x16:modelTimeGrouping tableName="allstaff" columnName="Date Joined" columnId="Date Joined">
                <x16:calculatedTimeColumn columnName="Date Joined (Year)" columnId="Date Joined (Year)" contentType="years" isSelected="1"/>
                <x16:calculatedTimeColumn columnName="Date Joined (Quarter)" columnId="Date Joined (Quarter)" contentType="quarters" isSelected="1"/>
                <x16:calculatedTimeColumn columnName="Date Joined (Month Index)" columnId="Date Joined (Month Index)" contentType="monthsindex" isSelected="1"/>
                <x16:calculatedTimeColumn columnName="Date Joined (Month)" columnId="Date Join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1" i="10" l="1"/>
  <c r="AL9" i="10"/>
  <c r="AL10" i="10" s="1"/>
  <c r="AG11" i="10"/>
  <c r="AG9" i="10"/>
  <c r="AG10" i="10" s="1"/>
  <c r="M5" i="9"/>
  <c r="M6" i="9"/>
  <c r="M7" i="9"/>
  <c r="M8" i="9"/>
  <c r="M9" i="9"/>
  <c r="N9" i="9" s="1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" i="9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J39" i="3" s="1"/>
  <c r="I40" i="3"/>
  <c r="J40" i="3" s="1"/>
  <c r="I41" i="3"/>
  <c r="J41" i="3" s="1"/>
  <c r="I42" i="3"/>
  <c r="J42" i="3" s="1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J49" i="3" s="1"/>
  <c r="I50" i="3"/>
  <c r="J50" i="3" s="1"/>
  <c r="I51" i="3"/>
  <c r="J51" i="3" s="1"/>
  <c r="I52" i="3"/>
  <c r="J52" i="3" s="1"/>
  <c r="I53" i="3"/>
  <c r="J53" i="3" s="1"/>
  <c r="I54" i="3"/>
  <c r="J54" i="3" s="1"/>
  <c r="I55" i="3"/>
  <c r="J55" i="3" s="1"/>
  <c r="I56" i="3"/>
  <c r="J56" i="3" s="1"/>
  <c r="I57" i="3"/>
  <c r="J57" i="3" s="1"/>
  <c r="I58" i="3"/>
  <c r="J58" i="3" s="1"/>
  <c r="I59" i="3"/>
  <c r="J59" i="3" s="1"/>
  <c r="I60" i="3"/>
  <c r="J60" i="3" s="1"/>
  <c r="I61" i="3"/>
  <c r="J61" i="3" s="1"/>
  <c r="I62" i="3"/>
  <c r="J62" i="3" s="1"/>
  <c r="I63" i="3"/>
  <c r="J63" i="3" s="1"/>
  <c r="I64" i="3"/>
  <c r="J64" i="3" s="1"/>
  <c r="I65" i="3"/>
  <c r="J65" i="3" s="1"/>
  <c r="I66" i="3"/>
  <c r="J66" i="3" s="1"/>
  <c r="I67" i="3"/>
  <c r="J67" i="3" s="1"/>
  <c r="I68" i="3"/>
  <c r="J68" i="3" s="1"/>
  <c r="I69" i="3"/>
  <c r="J69" i="3" s="1"/>
  <c r="I70" i="3"/>
  <c r="J70" i="3" s="1"/>
  <c r="I71" i="3"/>
  <c r="J71" i="3" s="1"/>
  <c r="I72" i="3"/>
  <c r="J72" i="3" s="1"/>
  <c r="I73" i="3"/>
  <c r="J73" i="3" s="1"/>
  <c r="I74" i="3"/>
  <c r="J74" i="3" s="1"/>
  <c r="I75" i="3"/>
  <c r="J75" i="3" s="1"/>
  <c r="I76" i="3"/>
  <c r="J76" i="3" s="1"/>
  <c r="I77" i="3"/>
  <c r="J77" i="3" s="1"/>
  <c r="I78" i="3"/>
  <c r="J78" i="3" s="1"/>
  <c r="I79" i="3"/>
  <c r="J79" i="3" s="1"/>
  <c r="I80" i="3"/>
  <c r="J80" i="3" s="1"/>
  <c r="I81" i="3"/>
  <c r="J81" i="3" s="1"/>
  <c r="I82" i="3"/>
  <c r="J82" i="3" s="1"/>
  <c r="I83" i="3"/>
  <c r="J83" i="3" s="1"/>
  <c r="I84" i="3"/>
  <c r="J84" i="3" s="1"/>
  <c r="I85" i="3"/>
  <c r="J85" i="3" s="1"/>
  <c r="I86" i="3"/>
  <c r="J86" i="3" s="1"/>
  <c r="I87" i="3"/>
  <c r="J87" i="3" s="1"/>
  <c r="I88" i="3"/>
  <c r="J88" i="3" s="1"/>
  <c r="I89" i="3"/>
  <c r="J89" i="3" s="1"/>
  <c r="I90" i="3"/>
  <c r="J90" i="3" s="1"/>
  <c r="I91" i="3"/>
  <c r="J91" i="3" s="1"/>
  <c r="I92" i="3"/>
  <c r="J92" i="3" s="1"/>
  <c r="I93" i="3"/>
  <c r="J93" i="3" s="1"/>
  <c r="I94" i="3"/>
  <c r="J94" i="3" s="1"/>
  <c r="I95" i="3"/>
  <c r="J95" i="3" s="1"/>
  <c r="I96" i="3"/>
  <c r="J96" i="3" s="1"/>
  <c r="I97" i="3"/>
  <c r="J97" i="3" s="1"/>
  <c r="I98" i="3"/>
  <c r="J98" i="3" s="1"/>
  <c r="I99" i="3"/>
  <c r="J99" i="3" s="1"/>
  <c r="I100" i="3"/>
  <c r="J100" i="3" s="1"/>
  <c r="I101" i="3"/>
  <c r="J101" i="3" s="1"/>
  <c r="I102" i="3"/>
  <c r="J102" i="3" s="1"/>
  <c r="I103" i="3"/>
  <c r="J103" i="3" s="1"/>
  <c r="I104" i="3"/>
  <c r="J104" i="3" s="1"/>
  <c r="I105" i="3"/>
  <c r="J105" i="3" s="1"/>
  <c r="I106" i="3"/>
  <c r="J106" i="3" s="1"/>
  <c r="I107" i="3"/>
  <c r="J107" i="3" s="1"/>
  <c r="I108" i="3"/>
  <c r="J108" i="3" s="1"/>
  <c r="I109" i="3"/>
  <c r="J109" i="3" s="1"/>
  <c r="I110" i="3"/>
  <c r="J110" i="3" s="1"/>
  <c r="I111" i="3"/>
  <c r="J111" i="3" s="1"/>
  <c r="I112" i="3"/>
  <c r="J112" i="3" s="1"/>
  <c r="I113" i="3"/>
  <c r="J113" i="3" s="1"/>
  <c r="I114" i="3"/>
  <c r="J114" i="3" s="1"/>
  <c r="I115" i="3"/>
  <c r="J115" i="3" s="1"/>
  <c r="I116" i="3"/>
  <c r="J116" i="3" s="1"/>
  <c r="I117" i="3"/>
  <c r="J117" i="3" s="1"/>
  <c r="I118" i="3"/>
  <c r="J118" i="3" s="1"/>
  <c r="I119" i="3"/>
  <c r="J119" i="3" s="1"/>
  <c r="I120" i="3"/>
  <c r="J120" i="3" s="1"/>
  <c r="I121" i="3"/>
  <c r="J121" i="3" s="1"/>
  <c r="I122" i="3"/>
  <c r="J122" i="3" s="1"/>
  <c r="I123" i="3"/>
  <c r="J123" i="3" s="1"/>
  <c r="I124" i="3"/>
  <c r="J124" i="3" s="1"/>
  <c r="I125" i="3"/>
  <c r="J125" i="3" s="1"/>
  <c r="I126" i="3"/>
  <c r="J126" i="3" s="1"/>
  <c r="I127" i="3"/>
  <c r="J127" i="3" s="1"/>
  <c r="I128" i="3"/>
  <c r="J128" i="3" s="1"/>
  <c r="I129" i="3"/>
  <c r="J129" i="3" s="1"/>
  <c r="I130" i="3"/>
  <c r="J130" i="3" s="1"/>
  <c r="I131" i="3"/>
  <c r="J131" i="3" s="1"/>
  <c r="I132" i="3"/>
  <c r="J132" i="3" s="1"/>
  <c r="I133" i="3"/>
  <c r="J133" i="3" s="1"/>
  <c r="I134" i="3"/>
  <c r="J134" i="3" s="1"/>
  <c r="I135" i="3"/>
  <c r="J135" i="3" s="1"/>
  <c r="I136" i="3"/>
  <c r="J136" i="3" s="1"/>
  <c r="I137" i="3"/>
  <c r="J137" i="3" s="1"/>
  <c r="I138" i="3"/>
  <c r="J138" i="3" s="1"/>
  <c r="I139" i="3"/>
  <c r="J139" i="3" s="1"/>
  <c r="I140" i="3"/>
  <c r="J140" i="3" s="1"/>
  <c r="I141" i="3"/>
  <c r="J141" i="3" s="1"/>
  <c r="I142" i="3"/>
  <c r="J142" i="3" s="1"/>
  <c r="I143" i="3"/>
  <c r="J143" i="3" s="1"/>
  <c r="I144" i="3"/>
  <c r="J144" i="3" s="1"/>
  <c r="I145" i="3"/>
  <c r="J145" i="3" s="1"/>
  <c r="I146" i="3"/>
  <c r="J146" i="3" s="1"/>
  <c r="I147" i="3"/>
  <c r="J147" i="3" s="1"/>
  <c r="I148" i="3"/>
  <c r="J148" i="3" s="1"/>
  <c r="I149" i="3"/>
  <c r="J149" i="3" s="1"/>
  <c r="I150" i="3"/>
  <c r="J150" i="3" s="1"/>
  <c r="I151" i="3"/>
  <c r="J151" i="3" s="1"/>
  <c r="I152" i="3"/>
  <c r="J152" i="3" s="1"/>
  <c r="I153" i="3"/>
  <c r="J153" i="3" s="1"/>
  <c r="I154" i="3"/>
  <c r="J154" i="3" s="1"/>
  <c r="I155" i="3"/>
  <c r="J155" i="3" s="1"/>
  <c r="I156" i="3"/>
  <c r="J156" i="3" s="1"/>
  <c r="I157" i="3"/>
  <c r="J157" i="3" s="1"/>
  <c r="I158" i="3"/>
  <c r="J158" i="3" s="1"/>
  <c r="I159" i="3"/>
  <c r="J159" i="3" s="1"/>
  <c r="I160" i="3"/>
  <c r="J160" i="3" s="1"/>
  <c r="I161" i="3"/>
  <c r="J161" i="3" s="1"/>
  <c r="I162" i="3"/>
  <c r="J162" i="3" s="1"/>
  <c r="I163" i="3"/>
  <c r="J163" i="3" s="1"/>
  <c r="I164" i="3"/>
  <c r="J164" i="3" s="1"/>
  <c r="I165" i="3"/>
  <c r="J165" i="3" s="1"/>
  <c r="I166" i="3"/>
  <c r="J166" i="3" s="1"/>
  <c r="I167" i="3"/>
  <c r="J167" i="3" s="1"/>
  <c r="I168" i="3"/>
  <c r="J168" i="3" s="1"/>
  <c r="I169" i="3"/>
  <c r="J169" i="3" s="1"/>
  <c r="I170" i="3"/>
  <c r="J170" i="3" s="1"/>
  <c r="I171" i="3"/>
  <c r="J171" i="3" s="1"/>
  <c r="I172" i="3"/>
  <c r="J172" i="3" s="1"/>
  <c r="I173" i="3"/>
  <c r="J173" i="3" s="1"/>
  <c r="I174" i="3"/>
  <c r="J174" i="3" s="1"/>
  <c r="I175" i="3"/>
  <c r="J175" i="3" s="1"/>
  <c r="I176" i="3"/>
  <c r="J176" i="3" s="1"/>
  <c r="I177" i="3"/>
  <c r="J177" i="3" s="1"/>
  <c r="I178" i="3"/>
  <c r="J178" i="3" s="1"/>
  <c r="I179" i="3"/>
  <c r="J179" i="3" s="1"/>
  <c r="I180" i="3"/>
  <c r="J180" i="3" s="1"/>
  <c r="I181" i="3"/>
  <c r="J181" i="3" s="1"/>
  <c r="I182" i="3"/>
  <c r="J182" i="3" s="1"/>
  <c r="I183" i="3"/>
  <c r="J183" i="3" s="1"/>
  <c r="I184" i="3"/>
  <c r="J184" i="3" s="1"/>
  <c r="I2" i="3"/>
  <c r="J2" i="3" s="1"/>
  <c r="O9" i="3"/>
  <c r="O8" i="3"/>
  <c r="O5" i="3"/>
  <c r="O4" i="3"/>
  <c r="O3" i="3"/>
  <c r="O7" i="3" s="1"/>
  <c r="D14" i="5"/>
  <c r="D8" i="5"/>
  <c r="E5" i="5"/>
  <c r="D5" i="5"/>
  <c r="E4" i="5"/>
  <c r="D4" i="5"/>
  <c r="D3" i="5"/>
  <c r="N14" i="9" l="1"/>
  <c r="N11" i="9"/>
  <c r="N13" i="9"/>
  <c r="N31" i="9"/>
  <c r="N19" i="9"/>
  <c r="N7" i="9"/>
  <c r="N30" i="9"/>
  <c r="N18" i="9"/>
  <c r="N6" i="9"/>
  <c r="N34" i="9"/>
  <c r="N22" i="9"/>
  <c r="N10" i="9"/>
  <c r="N33" i="9"/>
  <c r="N21" i="9"/>
  <c r="N32" i="9"/>
  <c r="N20" i="9"/>
  <c r="N8" i="9"/>
  <c r="N29" i="9"/>
  <c r="N17" i="9"/>
  <c r="N5" i="9"/>
  <c r="N4" i="9"/>
  <c r="N28" i="9"/>
  <c r="N16" i="9"/>
  <c r="N39" i="9"/>
  <c r="N27" i="9"/>
  <c r="N15" i="9"/>
  <c r="N37" i="9"/>
  <c r="N25" i="9"/>
  <c r="N38" i="9"/>
  <c r="N26" i="9"/>
  <c r="N36" i="9"/>
  <c r="N24" i="9"/>
  <c r="N12" i="9"/>
  <c r="N35" i="9"/>
  <c r="N23" i="9"/>
  <c r="B11" i="4" a="1"/>
  <c r="B11" i="4" s="1"/>
  <c r="O6" i="3"/>
  <c r="D9" i="5"/>
  <c r="D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8904D-2FEF-4A14-BAD9-359364739C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91FEB1-9751-4CDD-8EDC-577DA37B448D}" name="WorksheetConnection_blank-data-file (1).xlsx!allstaff" type="102" refreshedVersion="8" minRefreshableVersion="5">
    <extLst>
      <ext xmlns:x15="http://schemas.microsoft.com/office/spreadsheetml/2010/11/main" uri="{DE250136-89BD-433C-8126-D09CA5730AF9}">
        <x15:connection id="allstaff" autoDelete="1">
          <x15:rangePr sourceName="_xlcn.WorksheetConnection_blankdatafile1.xlsxallstaff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<sst xmlns="http://schemas.openxmlformats.org/spreadsheetml/2006/main" count="1879" uniqueCount="258">
  <si>
    <t>Employee Data</t>
  </si>
  <si>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</si>
  <si>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</si>
  <si>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</si>
  <si>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</si>
  <si>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</si>
  <si>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</si>
  <si>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</si>
  <si>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</si>
  <si>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</si>
  <si>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</si>
  <si>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</si>
  <si>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</si>
  <si>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</si>
  <si>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</si>
  <si>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</si>
  <si>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</si>
  <si>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</si>
  <si>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</si>
  <si>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</si>
  <si>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</si>
  <si>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</si>
  <si>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</si>
  <si>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</si>
  <si>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</si>
  <si>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</si>
  <si>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</si>
  <si>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</si>
  <si>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</si>
  <si>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</si>
  <si>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</si>
  <si>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</si>
  <si>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</si>
  <si>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</si>
  <si>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</si>
  <si>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</si>
  <si>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</si>
  <si>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</si>
  <si>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</si>
  <si>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</si>
  <si>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</si>
  <si>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</si>
  <si>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</si>
  <si>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</si>
  <si>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</si>
  <si>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</si>
  <si>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</si>
  <si>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</si>
  <si>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</si>
  <si>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</si>
  <si>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</si>
  <si>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</si>
  <si>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</si>
  <si>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</si>
  <si>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</si>
  <si>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</si>
  <si>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</si>
  <si>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</si>
  <si>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</si>
  <si>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</si>
  <si>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</si>
  <si>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</si>
  <si>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</si>
  <si>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</si>
  <si>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</si>
  <si>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</si>
  <si>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</si>
  <si>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</si>
  <si>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</si>
  <si>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</si>
  <si>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</si>
  <si>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</si>
  <si>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</si>
  <si>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</si>
  <si>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</si>
  <si>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</si>
  <si>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</si>
  <si>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</si>
  <si>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</si>
  <si>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</si>
  <si>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</si>
  <si>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</si>
  <si>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</si>
  <si>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</si>
  <si>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</si>
  <si>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</si>
  <si>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</si>
  <si>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</si>
  <si>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</si>
  <si>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</si>
  <si>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</si>
  <si>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</si>
  <si>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</si>
  <si>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</si>
  <si>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</si>
  <si>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</si>
  <si>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</si>
  <si>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</si>
  <si>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</si>
  <si>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</si>
  <si>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</si>
  <si>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</si>
  <si>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</si>
  <si>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</si>
  <si>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</si>
  <si>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</si>
  <si>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</si>
  <si>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</si>
  <si>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</si>
  <si>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</si>
  <si>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</si>
  <si>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 xml:space="preserve"> 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</si>
  <si>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</si>
  <si>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</si>
  <si>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</si>
  <si>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</si>
  <si>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</si>
  <si>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</si>
  <si>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</si>
  <si>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</si>
  <si>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</si>
  <si>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</si>
  <si>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</si>
  <si>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</si>
  <si>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</si>
  <si>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</si>
  <si>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</si>
  <si>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</si>
  <si>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</si>
  <si>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</si>
  <si>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</si>
  <si>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</si>
  <si>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</si>
  <si>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</si>
  <si>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</si>
  <si>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</si>
  <si>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</si>
  <si>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</si>
  <si>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</si>
  <si>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</si>
  <si>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</si>
  <si>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</si>
  <si>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</si>
  <si>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</si>
  <si>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</si>
  <si>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</si>
  <si>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</si>
  <si>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</si>
  <si>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</si>
  <si>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</si>
  <si>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</si>
  <si>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</si>
  <si>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</si>
  <si>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</si>
  <si>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</si>
  <si>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</si>
  <si>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</si>
  <si>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</si>
  <si>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</si>
  <si>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</si>
  <si>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</si>
  <si>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</si>
  <si>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</si>
  <si>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</si>
  <si>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</si>
  <si>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</si>
  <si>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</si>
  <si>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</si>
  <si>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</si>
  <si>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</si>
  <si>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</si>
  <si>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</si>
  <si>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</si>
  <si>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</si>
  <si>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</si>
  <si>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</si>
  <si>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</si>
  <si>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</si>
  <si>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</si>
  <si>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</si>
  <si>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</si>
  <si>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</si>
  <si>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</si>
  <si>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</si>
  <si>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</si>
  <si>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</si>
  <si>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</si>
  <si>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</si>
  <si>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</si>
  <si>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</si>
  <si>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</si>
  <si>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</si>
  <si>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</si>
  <si>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</si>
  <si>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</si>
  <si>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</si>
  <si>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</si>
  <si>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</si>
  <si>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</si>
  <si>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</si>
  <si>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</si>
  <si>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</si>
  <si>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</si>
  <si>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</si>
  <si>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Country</t>
  </si>
  <si>
    <t>Tenure</t>
  </si>
  <si>
    <t>IND</t>
  </si>
  <si>
    <t>other</t>
  </si>
  <si>
    <t>NZ</t>
  </si>
  <si>
    <t>Information Finder</t>
  </si>
  <si>
    <t>Department name</t>
  </si>
  <si>
    <t>Count of employees</t>
  </si>
  <si>
    <t>average salary</t>
  </si>
  <si>
    <t>average Age</t>
  </si>
  <si>
    <t>Average Tenure</t>
  </si>
  <si>
    <t>Female Ratio %</t>
  </si>
  <si>
    <t xml:space="preserve">Female  Count </t>
  </si>
  <si>
    <t>Ratio %</t>
  </si>
  <si>
    <t>Ratio of 90,000$&gt;</t>
  </si>
  <si>
    <t>Count of Employees</t>
  </si>
  <si>
    <t>Average salary</t>
  </si>
  <si>
    <t>Average age</t>
  </si>
  <si>
    <t>Average tenure</t>
  </si>
  <si>
    <t>Female ratio %</t>
  </si>
  <si>
    <t>median salary</t>
  </si>
  <si>
    <t>median AGE</t>
  </si>
  <si>
    <t>FILTER funciton</t>
  </si>
  <si>
    <t>Column Labels</t>
  </si>
  <si>
    <t>Grand Total</t>
  </si>
  <si>
    <t>Average of Salary</t>
  </si>
  <si>
    <t>Bonus</t>
  </si>
  <si>
    <t>Row Labels</t>
  </si>
  <si>
    <t>Count of Name</t>
  </si>
  <si>
    <t>Rating2</t>
  </si>
  <si>
    <t>2020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</si>
  <si>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</si>
  <si>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</si>
  <si>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</si>
  <si>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</si>
  <si>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</si>
  <si>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</si>
  <si>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</si>
  <si>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</si>
  <si>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</si>
  <si>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Jan</t>
  </si>
  <si>
    <t>Feb</t>
  </si>
  <si>
    <t>Mar</t>
  </si>
  <si>
    <t>Apr</t>
  </si>
  <si>
    <t>2022</t>
  </si>
  <si>
    <t>2023</t>
  </si>
  <si>
    <t>Month</t>
  </si>
  <si>
    <t>Headcount</t>
  </si>
  <si>
    <t>Running Total</t>
  </si>
  <si>
    <t>no. of NZ people</t>
  </si>
  <si>
    <t>Newzealand</t>
  </si>
  <si>
    <t>Female ratio</t>
  </si>
  <si>
    <t>average salary for Newzealand</t>
  </si>
  <si>
    <t>Sum of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</si>
</sst>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  <numFmt numFmtId="167" formatCode="[$$-1409]#,##0.0"/>
    <numFmt numFmtId="168" formatCode="[$$-1409]#,##0;[Red]\-[$$-1409]#,##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28"/>
      <color theme="1"/>
      <name val="Quattrocento Sans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8164CF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0" borderId="0" xfId="0" applyFont="1"/>
    <xf numFmtId="1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4" borderId="1" xfId="0" applyFont="1" applyFill="1" applyBorder="1" applyAlignment="1">
      <alignment horizontal="center"/>
    </xf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6" fillId="5" borderId="1" xfId="0" applyFont="1" applyFill="1" applyBorder="1" applyAlignment="1">
      <alignment horizontal="center"/>
    </xf>
    <xf numFmtId="165" fontId="2" fillId="0" borderId="0" xfId="0" applyNumberFormat="1" applyFont="1"/>
    <xf numFmtId="9" fontId="2" fillId="0" borderId="0" xfId="0" applyNumberFormat="1" applyFont="1"/>
    <xf numFmtId="0" fontId="4" fillId="6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16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8" borderId="0" xfId="0" applyFill="1"/>
    <xf numFmtId="2" fontId="2" fillId="8" borderId="0" xfId="0" applyNumberFormat="1" applyFont="1" applyFill="1"/>
    <xf numFmtId="0" fontId="2" fillId="9" borderId="0" xfId="0" applyFont="1" applyFill="1"/>
    <xf numFmtId="0" fontId="0" fillId="9" borderId="0" xfId="0" applyFill="1"/>
    <xf numFmtId="14" fontId="2" fillId="9" borderId="0" xfId="0" applyNumberFormat="1" applyFont="1" applyFill="1"/>
    <xf numFmtId="0" fontId="2" fillId="7" borderId="0" xfId="0" applyFont="1" applyFill="1"/>
    <xf numFmtId="0" fontId="0" fillId="7" borderId="0" xfId="0" applyFill="1"/>
    <xf numFmtId="14" fontId="2" fillId="7" borderId="0" xfId="0" applyNumberFormat="1" applyFont="1" applyFill="1"/>
    <xf numFmtId="2" fontId="2" fillId="7" borderId="0" xfId="0" applyNumberFormat="1" applyFont="1" applyFill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8" xfId="0" pivotButton="1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8" borderId="0" xfId="0" applyFont="1" applyFill="1"/>
    <xf numFmtId="0" fontId="0" fillId="0" borderId="12" xfId="0" applyBorder="1" applyAlignment="1">
      <alignment horizontal="left"/>
    </xf>
    <xf numFmtId="167" fontId="0" fillId="0" borderId="16" xfId="0" applyNumberFormat="1" applyBorder="1"/>
    <xf numFmtId="167" fontId="0" fillId="0" borderId="17" xfId="0" applyNumberFormat="1" applyBorder="1"/>
    <xf numFmtId="167" fontId="0" fillId="0" borderId="19" xfId="0" applyNumberFormat="1" applyBorder="1"/>
    <xf numFmtId="0" fontId="0" fillId="10" borderId="0" xfId="0" applyFill="1"/>
    <xf numFmtId="0" fontId="0" fillId="0" borderId="10" xfId="0" applyBorder="1" applyAlignment="1">
      <alignment horizontal="left" indent="1"/>
    </xf>
    <xf numFmtId="17" fontId="0" fillId="0" borderId="0" xfId="0" applyNumberFormat="1"/>
    <xf numFmtId="0" fontId="0" fillId="11" borderId="0" xfId="0" applyFill="1"/>
    <xf numFmtId="9" fontId="0" fillId="11" borderId="0" xfId="1" applyFont="1" applyFill="1"/>
    <xf numFmtId="0" fontId="7" fillId="11" borderId="0" xfId="0" applyFont="1" applyFill="1"/>
    <xf numFmtId="0" fontId="1" fillId="11" borderId="0" xfId="0" applyFont="1" applyFill="1"/>
    <xf numFmtId="168" fontId="0" fillId="11" borderId="0" xfId="0" applyNumberFormat="1" applyFill="1"/>
  </cellXfs>
  <cellStyles count="2">
    <cellStyle name="Normal" xfId="0" builtinId="0"/>
    <cellStyle name="Percent" xfId="1" builtinId="5"/>
  </cellStyles>
  <dxfs count="2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Data-style" pivot="0" count="4" xr9:uid="{00000000-0011-0000-FFFF-FFFF00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India Staff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ll Staff-style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colors>
    <mruColors>
      <color rgb="FFFFB84C"/>
      <color rgb="FFFB7187"/>
      <color rgb="FF400E32"/>
      <color rgb="FF66347F"/>
      <color rgb="FF8164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[Awesome chocolates ad-hoc analysis - Debarati Bhattacharjee.xlsx]departmental count!PivotTable7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B8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B718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621656817277637E-2"/>
          <c:y val="2.3267356939439428E-2"/>
          <c:w val="0.78361089594768107"/>
          <c:h val="0.661748380980043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'departmental count'!$B$4:$B$5</c:f>
              <c:strCache>
                <c:ptCount val="1"/>
                <c:pt idx="0">
                  <c:v>IND</c:v>
                </c:pt>
              </c:strCache>
            </c:strRef>
          </c:tx>
          <c:spPr>
            <a:solidFill>
              <a:srgbClr val="FFB8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'departmental count'!$A$6:$A$10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'departmental count'!$B$6:$B$10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0-4691-863F-9E5D27679086}"/>
            </c:ext>
          </c:extLst>
        </c:ser>
        <c:ser>
          <c:idx val="1"/>
          <c:order val="1"/>
          <c:tx>
            <c:strRef>
              <c:f>'departmental count'!$C$4:$C$5</c:f>
              <c:strCache>
                <c:ptCount val="1"/>
                <c:pt idx="0">
                  <c:v>NZ</c:v>
                </c:pt>
              </c:strCache>
            </c:strRef>
          </c:tx>
          <c:spPr>
            <a:solidFill>
              <a:srgbClr val="FB718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'departmental count'!$A$6:$A$10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'departmental count'!$C$6:$C$10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0-4691-863F-9E5D2767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-27"/>
        <c:axId val="1029300224"/>
        <c:axId val="1029281504"/>
      </c:barChart>
      <c:catAx>
        <c:axId val="102930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81504"/>
        <c:crosses val="autoZero"/>
        <c:auto val="1"/>
        <c:lblAlgn val="ctr"/>
        <c:lblOffset val="100"/>
        <c:noMultiLvlLbl val="0"/>
      </c:catAx>
      <c:valAx>
        <c:axId val="10292815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93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62147624774367"/>
          <c:y val="4.5663241317874101E-3"/>
          <c:w val="0.23408324730935062"/>
          <c:h val="0.16410085003179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652361522596623E-2"/>
          <c:y val="2.730038891733708E-2"/>
          <c:w val="0.88758878870954916"/>
          <c:h val="0.8603021544150716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alpha val="74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marker>
          <c:xVal>
            <c:numRef>
              <c:f>'All Staff'!$G$2:$G$184</c:f>
              <c:numCache>
                <c:formatCode>General</c:formatCode>
                <c:ptCount val="183"/>
                <c:pt idx="0">
                  <c:v>33920</c:v>
                </c:pt>
                <c:pt idx="1">
                  <c:v>33920</c:v>
                </c:pt>
                <c:pt idx="2">
                  <c:v>34980</c:v>
                </c:pt>
                <c:pt idx="3">
                  <c:v>34980</c:v>
                </c:pt>
                <c:pt idx="4">
                  <c:v>36040</c:v>
                </c:pt>
                <c:pt idx="5">
                  <c:v>36040</c:v>
                </c:pt>
                <c:pt idx="6">
                  <c:v>37920</c:v>
                </c:pt>
                <c:pt idx="7">
                  <c:v>37920</c:v>
                </c:pt>
                <c:pt idx="8">
                  <c:v>40400</c:v>
                </c:pt>
                <c:pt idx="9">
                  <c:v>40400</c:v>
                </c:pt>
                <c:pt idx="10">
                  <c:v>41570</c:v>
                </c:pt>
                <c:pt idx="11">
                  <c:v>41570</c:v>
                </c:pt>
                <c:pt idx="12">
                  <c:v>41980</c:v>
                </c:pt>
                <c:pt idx="13">
                  <c:v>41980</c:v>
                </c:pt>
                <c:pt idx="14">
                  <c:v>43510</c:v>
                </c:pt>
                <c:pt idx="15">
                  <c:v>43510</c:v>
                </c:pt>
                <c:pt idx="16">
                  <c:v>43840</c:v>
                </c:pt>
                <c:pt idx="17">
                  <c:v>43840</c:v>
                </c:pt>
                <c:pt idx="18">
                  <c:v>45510</c:v>
                </c:pt>
                <c:pt idx="19">
                  <c:v>45510</c:v>
                </c:pt>
                <c:pt idx="20">
                  <c:v>47360</c:v>
                </c:pt>
                <c:pt idx="21">
                  <c:v>47360</c:v>
                </c:pt>
                <c:pt idx="22">
                  <c:v>48170</c:v>
                </c:pt>
                <c:pt idx="23">
                  <c:v>48170</c:v>
                </c:pt>
                <c:pt idx="24">
                  <c:v>48530</c:v>
                </c:pt>
                <c:pt idx="25">
                  <c:v>48530</c:v>
                </c:pt>
                <c:pt idx="26">
                  <c:v>48950</c:v>
                </c:pt>
                <c:pt idx="27">
                  <c:v>48950</c:v>
                </c:pt>
                <c:pt idx="28">
                  <c:v>48980</c:v>
                </c:pt>
                <c:pt idx="29">
                  <c:v>48980</c:v>
                </c:pt>
                <c:pt idx="30">
                  <c:v>49630</c:v>
                </c:pt>
                <c:pt idx="31">
                  <c:v>49630</c:v>
                </c:pt>
                <c:pt idx="32">
                  <c:v>52610</c:v>
                </c:pt>
                <c:pt idx="33">
                  <c:v>52610</c:v>
                </c:pt>
                <c:pt idx="34">
                  <c:v>53240</c:v>
                </c:pt>
                <c:pt idx="35">
                  <c:v>53240</c:v>
                </c:pt>
                <c:pt idx="36">
                  <c:v>53540</c:v>
                </c:pt>
                <c:pt idx="37">
                  <c:v>53540</c:v>
                </c:pt>
                <c:pt idx="38">
                  <c:v>53540</c:v>
                </c:pt>
                <c:pt idx="39">
                  <c:v>53540</c:v>
                </c:pt>
                <c:pt idx="40">
                  <c:v>53870</c:v>
                </c:pt>
                <c:pt idx="41">
                  <c:v>53870</c:v>
                </c:pt>
                <c:pt idx="42">
                  <c:v>54970</c:v>
                </c:pt>
                <c:pt idx="43">
                  <c:v>54970</c:v>
                </c:pt>
                <c:pt idx="44">
                  <c:v>56870</c:v>
                </c:pt>
                <c:pt idx="45">
                  <c:v>56870</c:v>
                </c:pt>
                <c:pt idx="46">
                  <c:v>57090</c:v>
                </c:pt>
                <c:pt idx="47">
                  <c:v>57090</c:v>
                </c:pt>
                <c:pt idx="48">
                  <c:v>58100</c:v>
                </c:pt>
                <c:pt idx="49">
                  <c:v>58100</c:v>
                </c:pt>
                <c:pt idx="50">
                  <c:v>58940</c:v>
                </c:pt>
                <c:pt idx="51">
                  <c:v>58940</c:v>
                </c:pt>
                <c:pt idx="52">
                  <c:v>58960</c:v>
                </c:pt>
                <c:pt idx="53">
                  <c:v>58960</c:v>
                </c:pt>
                <c:pt idx="54">
                  <c:v>59430</c:v>
                </c:pt>
                <c:pt idx="55">
                  <c:v>59430</c:v>
                </c:pt>
                <c:pt idx="56">
                  <c:v>60130</c:v>
                </c:pt>
                <c:pt idx="57">
                  <c:v>60130</c:v>
                </c:pt>
                <c:pt idx="58">
                  <c:v>60570</c:v>
                </c:pt>
                <c:pt idx="59">
                  <c:v>60570</c:v>
                </c:pt>
                <c:pt idx="60">
                  <c:v>62780</c:v>
                </c:pt>
                <c:pt idx="61">
                  <c:v>62780</c:v>
                </c:pt>
                <c:pt idx="62">
                  <c:v>64000</c:v>
                </c:pt>
                <c:pt idx="63">
                  <c:v>64000</c:v>
                </c:pt>
                <c:pt idx="64">
                  <c:v>65360</c:v>
                </c:pt>
                <c:pt idx="65">
                  <c:v>65360</c:v>
                </c:pt>
                <c:pt idx="66">
                  <c:v>65700</c:v>
                </c:pt>
                <c:pt idx="67">
                  <c:v>65700</c:v>
                </c:pt>
                <c:pt idx="68">
                  <c:v>65920</c:v>
                </c:pt>
                <c:pt idx="69">
                  <c:v>65920</c:v>
                </c:pt>
                <c:pt idx="70">
                  <c:v>67910</c:v>
                </c:pt>
                <c:pt idx="71">
                  <c:v>67910</c:v>
                </c:pt>
                <c:pt idx="72">
                  <c:v>67950</c:v>
                </c:pt>
                <c:pt idx="73">
                  <c:v>67950</c:v>
                </c:pt>
                <c:pt idx="74">
                  <c:v>68900</c:v>
                </c:pt>
                <c:pt idx="75">
                  <c:v>68900</c:v>
                </c:pt>
                <c:pt idx="76">
                  <c:v>69070</c:v>
                </c:pt>
                <c:pt idx="77">
                  <c:v>69070</c:v>
                </c:pt>
                <c:pt idx="78">
                  <c:v>69120</c:v>
                </c:pt>
                <c:pt idx="79">
                  <c:v>69120</c:v>
                </c:pt>
                <c:pt idx="80">
                  <c:v>69710</c:v>
                </c:pt>
                <c:pt idx="81">
                  <c:v>69710</c:v>
                </c:pt>
                <c:pt idx="82">
                  <c:v>70270</c:v>
                </c:pt>
                <c:pt idx="83">
                  <c:v>70270</c:v>
                </c:pt>
                <c:pt idx="84">
                  <c:v>70610</c:v>
                </c:pt>
                <c:pt idx="85">
                  <c:v>70610</c:v>
                </c:pt>
                <c:pt idx="86">
                  <c:v>71380</c:v>
                </c:pt>
                <c:pt idx="87">
                  <c:v>71380</c:v>
                </c:pt>
                <c:pt idx="88">
                  <c:v>74550</c:v>
                </c:pt>
                <c:pt idx="89">
                  <c:v>74550</c:v>
                </c:pt>
                <c:pt idx="90">
                  <c:v>75000</c:v>
                </c:pt>
                <c:pt idx="91">
                  <c:v>75000</c:v>
                </c:pt>
                <c:pt idx="92">
                  <c:v>75280</c:v>
                </c:pt>
                <c:pt idx="93">
                  <c:v>75280</c:v>
                </c:pt>
                <c:pt idx="94">
                  <c:v>75480</c:v>
                </c:pt>
                <c:pt idx="95">
                  <c:v>75480</c:v>
                </c:pt>
                <c:pt idx="96">
                  <c:v>75880</c:v>
                </c:pt>
                <c:pt idx="97">
                  <c:v>75880</c:v>
                </c:pt>
                <c:pt idx="98">
                  <c:v>75970</c:v>
                </c:pt>
                <c:pt idx="99">
                  <c:v>75970</c:v>
                </c:pt>
                <c:pt idx="100">
                  <c:v>76900</c:v>
                </c:pt>
                <c:pt idx="101">
                  <c:v>76900</c:v>
                </c:pt>
                <c:pt idx="102">
                  <c:v>78390</c:v>
                </c:pt>
                <c:pt idx="103">
                  <c:v>78390</c:v>
                </c:pt>
                <c:pt idx="104">
                  <c:v>78540</c:v>
                </c:pt>
                <c:pt idx="105">
                  <c:v>78540</c:v>
                </c:pt>
                <c:pt idx="106">
                  <c:v>79570</c:v>
                </c:pt>
                <c:pt idx="107">
                  <c:v>79570</c:v>
                </c:pt>
                <c:pt idx="108">
                  <c:v>80700</c:v>
                </c:pt>
                <c:pt idx="109">
                  <c:v>80700</c:v>
                </c:pt>
                <c:pt idx="110">
                  <c:v>83750</c:v>
                </c:pt>
                <c:pt idx="111">
                  <c:v>83750</c:v>
                </c:pt>
                <c:pt idx="112">
                  <c:v>85000</c:v>
                </c:pt>
                <c:pt idx="113">
                  <c:v>85000</c:v>
                </c:pt>
                <c:pt idx="114">
                  <c:v>86570</c:v>
                </c:pt>
                <c:pt idx="115">
                  <c:v>86570</c:v>
                </c:pt>
                <c:pt idx="116">
                  <c:v>87620</c:v>
                </c:pt>
                <c:pt idx="117">
                  <c:v>87620</c:v>
                </c:pt>
                <c:pt idx="118">
                  <c:v>88050</c:v>
                </c:pt>
                <c:pt idx="119">
                  <c:v>88050</c:v>
                </c:pt>
                <c:pt idx="120">
                  <c:v>90700</c:v>
                </c:pt>
                <c:pt idx="121">
                  <c:v>90700</c:v>
                </c:pt>
                <c:pt idx="122">
                  <c:v>91310</c:v>
                </c:pt>
                <c:pt idx="123">
                  <c:v>91310</c:v>
                </c:pt>
                <c:pt idx="124">
                  <c:v>91650</c:v>
                </c:pt>
                <c:pt idx="125">
                  <c:v>91650</c:v>
                </c:pt>
                <c:pt idx="126">
                  <c:v>92450</c:v>
                </c:pt>
                <c:pt idx="127">
                  <c:v>92450</c:v>
                </c:pt>
                <c:pt idx="128">
                  <c:v>92700</c:v>
                </c:pt>
                <c:pt idx="129">
                  <c:v>92700</c:v>
                </c:pt>
                <c:pt idx="130">
                  <c:v>96140</c:v>
                </c:pt>
                <c:pt idx="131">
                  <c:v>96140</c:v>
                </c:pt>
                <c:pt idx="132">
                  <c:v>96800</c:v>
                </c:pt>
                <c:pt idx="133">
                  <c:v>96800</c:v>
                </c:pt>
                <c:pt idx="134">
                  <c:v>99750</c:v>
                </c:pt>
                <c:pt idx="135">
                  <c:v>99750</c:v>
                </c:pt>
                <c:pt idx="136">
                  <c:v>99970</c:v>
                </c:pt>
                <c:pt idx="137">
                  <c:v>99970</c:v>
                </c:pt>
                <c:pt idx="138">
                  <c:v>100420</c:v>
                </c:pt>
                <c:pt idx="139">
                  <c:v>100420</c:v>
                </c:pt>
                <c:pt idx="140">
                  <c:v>103550</c:v>
                </c:pt>
                <c:pt idx="141">
                  <c:v>103550</c:v>
                </c:pt>
                <c:pt idx="142">
                  <c:v>104120</c:v>
                </c:pt>
                <c:pt idx="143">
                  <c:v>104120</c:v>
                </c:pt>
                <c:pt idx="144">
                  <c:v>104410</c:v>
                </c:pt>
                <c:pt idx="145">
                  <c:v>104410</c:v>
                </c:pt>
                <c:pt idx="146">
                  <c:v>104770</c:v>
                </c:pt>
                <c:pt idx="147">
                  <c:v>104770</c:v>
                </c:pt>
                <c:pt idx="148">
                  <c:v>106460</c:v>
                </c:pt>
                <c:pt idx="149">
                  <c:v>106460</c:v>
                </c:pt>
                <c:pt idx="150">
                  <c:v>107700</c:v>
                </c:pt>
                <c:pt idx="151">
                  <c:v>107700</c:v>
                </c:pt>
                <c:pt idx="152">
                  <c:v>109160</c:v>
                </c:pt>
                <c:pt idx="153">
                  <c:v>109160</c:v>
                </c:pt>
                <c:pt idx="154">
                  <c:v>109190</c:v>
                </c:pt>
                <c:pt idx="155">
                  <c:v>109190</c:v>
                </c:pt>
                <c:pt idx="156">
                  <c:v>112110</c:v>
                </c:pt>
                <c:pt idx="157">
                  <c:v>112110</c:v>
                </c:pt>
                <c:pt idx="158">
                  <c:v>112570</c:v>
                </c:pt>
                <c:pt idx="159">
                  <c:v>112570</c:v>
                </c:pt>
                <c:pt idx="160">
                  <c:v>112650</c:v>
                </c:pt>
                <c:pt idx="161">
                  <c:v>112650</c:v>
                </c:pt>
                <c:pt idx="162">
                  <c:v>112650</c:v>
                </c:pt>
                <c:pt idx="163">
                  <c:v>112780</c:v>
                </c:pt>
                <c:pt idx="164">
                  <c:v>112780</c:v>
                </c:pt>
                <c:pt idx="165">
                  <c:v>113280</c:v>
                </c:pt>
                <c:pt idx="166">
                  <c:v>113280</c:v>
                </c:pt>
                <c:pt idx="167">
                  <c:v>114180</c:v>
                </c:pt>
                <c:pt idx="168">
                  <c:v>114180</c:v>
                </c:pt>
                <c:pt idx="169">
                  <c:v>114870</c:v>
                </c:pt>
                <c:pt idx="170">
                  <c:v>114870</c:v>
                </c:pt>
                <c:pt idx="171">
                  <c:v>114890</c:v>
                </c:pt>
                <c:pt idx="172">
                  <c:v>114890</c:v>
                </c:pt>
                <c:pt idx="173">
                  <c:v>115440</c:v>
                </c:pt>
                <c:pt idx="174">
                  <c:v>115440</c:v>
                </c:pt>
                <c:pt idx="175">
                  <c:v>115920</c:v>
                </c:pt>
                <c:pt idx="176">
                  <c:v>115920</c:v>
                </c:pt>
                <c:pt idx="177">
                  <c:v>118100</c:v>
                </c:pt>
                <c:pt idx="178">
                  <c:v>118100</c:v>
                </c:pt>
                <c:pt idx="179">
                  <c:v>118840</c:v>
                </c:pt>
                <c:pt idx="180">
                  <c:v>118840</c:v>
                </c:pt>
                <c:pt idx="181">
                  <c:v>119110</c:v>
                </c:pt>
                <c:pt idx="182">
                  <c:v>119110</c:v>
                </c:pt>
              </c:numCache>
            </c:numRef>
          </c:xVal>
          <c:yVal>
            <c:numRef>
              <c:f>'All Staff'!$K$2:$K$184</c:f>
              <c:numCache>
                <c:formatCode>General</c:formatCode>
                <c:ptCount val="18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9-4C4E-80D3-AB3AD02B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650704"/>
        <c:axId val="1061948800"/>
      </c:scatterChart>
      <c:valAx>
        <c:axId val="7366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72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948800"/>
        <c:crosses val="autoZero"/>
        <c:crossBetween val="midCat"/>
      </c:valAx>
      <c:valAx>
        <c:axId val="106194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3665070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'no of head count'!$L$4:$L$39</c:f>
              <c:numCache>
                <c:formatCode>mmm\-yy</c:formatCode>
                <c:ptCount val="36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cat>
          <c:val>
            <c:numRef>
              <c:f>'no of head count'!$N$4:$N$39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61</c:v>
                </c:pt>
                <c:pt idx="12">
                  <c:v>71</c:v>
                </c:pt>
                <c:pt idx="13">
                  <c:v>77</c:v>
                </c:pt>
                <c:pt idx="14">
                  <c:v>90</c:v>
                </c:pt>
                <c:pt idx="15">
                  <c:v>94</c:v>
                </c:pt>
                <c:pt idx="16">
                  <c:v>105</c:v>
                </c:pt>
                <c:pt idx="17">
                  <c:v>108</c:v>
                </c:pt>
                <c:pt idx="18">
                  <c:v>112</c:v>
                </c:pt>
                <c:pt idx="19">
                  <c:v>119</c:v>
                </c:pt>
                <c:pt idx="20">
                  <c:v>122</c:v>
                </c:pt>
                <c:pt idx="21">
                  <c:v>132</c:v>
                </c:pt>
                <c:pt idx="22">
                  <c:v>141</c:v>
                </c:pt>
                <c:pt idx="23">
                  <c:v>150</c:v>
                </c:pt>
                <c:pt idx="24">
                  <c:v>159</c:v>
                </c:pt>
                <c:pt idx="25">
                  <c:v>166</c:v>
                </c:pt>
                <c:pt idx="26">
                  <c:v>171</c:v>
                </c:pt>
                <c:pt idx="27">
                  <c:v>176</c:v>
                </c:pt>
                <c:pt idx="28">
                  <c:v>178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182</c:v>
                </c:pt>
                <c:pt idx="34">
                  <c:v>182</c:v>
                </c:pt>
                <c:pt idx="35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A-4F3A-8399-F5A364889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824176"/>
        <c:axId val="924816016"/>
      </c:lineChart>
      <c:dateAx>
        <c:axId val="924824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4816016"/>
        <c:crosses val="autoZero"/>
        <c:auto val="1"/>
        <c:lblOffset val="100"/>
        <c:baseTimeUnit val="months"/>
      </c:dateAx>
      <c:valAx>
        <c:axId val="9248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alpha val="2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482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[Awesome chocolates ad-hoc analysis - Debarati Bhattacharjee.xlsx]Top 5 employees with high bonus!PivotTable1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B718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B8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employees with high bonus'!$B$6:$B$7</c:f>
              <c:strCache>
                <c:ptCount val="1"/>
                <c:pt idx="0">
                  <c:v>IND</c:v>
                </c:pt>
              </c:strCache>
            </c:strRef>
          </c:tx>
          <c:spPr>
            <a:solidFill>
              <a:srgbClr val="FFB84C"/>
            </a:solidFill>
            <a:ln>
              <a:noFill/>
            </a:ln>
            <a:effectLst/>
          </c:spPr>
          <c:invertIfNegative val="0"/>
          <c:cat>
            <c:strRef>
              <c:f>'Top 5 employees with high bonus'!$A$8:$A$12</c:f>
              <c:strCache>
                <c:ptCount val="5"/>
                <c:pt idx="0">
                  <c:v>Tawnya Tickel</c:v>
                </c:pt>
                <c:pt idx="1">
                  <c:v>Heer Pennathur</c:v>
                </c:pt>
                <c:pt idx="2">
                  <c:v>Sarayu Ragunathan</c:v>
                </c:pt>
                <c:pt idx="3">
                  <c:v>Roddy Speechley</c:v>
                </c:pt>
                <c:pt idx="4">
                  <c:v>Ramnath Ravuri</c:v>
                </c:pt>
              </c:strCache>
            </c:strRef>
          </c:cat>
          <c:val>
            <c:numRef>
              <c:f>'Top 5 employees with high bonus'!$B$8:$B$12</c:f>
              <c:numCache>
                <c:formatCode>General</c:formatCode>
                <c:ptCount val="5"/>
                <c:pt idx="1">
                  <c:v>3565.2</c:v>
                </c:pt>
                <c:pt idx="2">
                  <c:v>3477.6</c:v>
                </c:pt>
                <c:pt idx="4">
                  <c:v>3446.1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B-46A7-B557-B6FF276BBFB5}"/>
            </c:ext>
          </c:extLst>
        </c:ser>
        <c:ser>
          <c:idx val="1"/>
          <c:order val="1"/>
          <c:tx>
            <c:strRef>
              <c:f>'Top 5 employees with high bonus'!$C$6:$C$7</c:f>
              <c:strCache>
                <c:ptCount val="1"/>
                <c:pt idx="0">
                  <c:v>NZ</c:v>
                </c:pt>
              </c:strCache>
            </c:strRef>
          </c:tx>
          <c:spPr>
            <a:solidFill>
              <a:srgbClr val="FB7187"/>
            </a:solidFill>
            <a:ln>
              <a:noFill/>
            </a:ln>
            <a:effectLst/>
          </c:spPr>
          <c:invertIfNegative val="0"/>
          <c:cat>
            <c:strRef>
              <c:f>'Top 5 employees with high bonus'!$A$8:$A$12</c:f>
              <c:strCache>
                <c:ptCount val="5"/>
                <c:pt idx="0">
                  <c:v>Tawnya Tickel</c:v>
                </c:pt>
                <c:pt idx="1">
                  <c:v>Heer Pennathur</c:v>
                </c:pt>
                <c:pt idx="2">
                  <c:v>Sarayu Ragunathan</c:v>
                </c:pt>
                <c:pt idx="3">
                  <c:v>Roddy Speechley</c:v>
                </c:pt>
                <c:pt idx="4">
                  <c:v>Ramnath Ravuri</c:v>
                </c:pt>
              </c:strCache>
            </c:strRef>
          </c:cat>
          <c:val>
            <c:numRef>
              <c:f>'Top 5 employees with high bonus'!$C$8:$C$12</c:f>
              <c:numCache>
                <c:formatCode>General</c:formatCode>
                <c:ptCount val="5"/>
                <c:pt idx="0">
                  <c:v>3565.2</c:v>
                </c:pt>
                <c:pt idx="3">
                  <c:v>3477.6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B-46A7-B557-B6FF276BB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7"/>
        <c:axId val="1029299264"/>
        <c:axId val="1029280064"/>
      </c:barChart>
      <c:catAx>
        <c:axId val="10292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9280064"/>
        <c:crosses val="autoZero"/>
        <c:auto val="1"/>
        <c:lblAlgn val="ctr"/>
        <c:lblOffset val="100"/>
        <c:noMultiLvlLbl val="0"/>
      </c:catAx>
      <c:valAx>
        <c:axId val="1029280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929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2787353684886"/>
          <c:y val="9.9962323864064506E-2"/>
          <c:w val="0.19098954877931515"/>
          <c:h val="0.15022369110475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[Awesome chocolates ad-hoc analysis - Debarati Bhattacharjee.xlsx]no of head count!PivotTable4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'no of head count'!$B$2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'no of head count'!$A$3:$A$39</c:f>
              <c:multiLvlStrCache>
                <c:ptCount val="3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Feb</c:v>
                  </c:pt>
                  <c:pt idx="3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20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'no of head count'!$B$3:$B$39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4</c:v>
                </c:pt>
                <c:pt idx="10">
                  <c:v>9</c:v>
                </c:pt>
                <c:pt idx="11">
                  <c:v>5</c:v>
                </c:pt>
                <c:pt idx="12">
                  <c:v>10</c:v>
                </c:pt>
                <c:pt idx="13">
                  <c:v>6</c:v>
                </c:pt>
                <c:pt idx="14">
                  <c:v>13</c:v>
                </c:pt>
                <c:pt idx="15">
                  <c:v>4</c:v>
                </c:pt>
                <c:pt idx="16">
                  <c:v>11</c:v>
                </c:pt>
                <c:pt idx="17">
                  <c:v>3</c:v>
                </c:pt>
                <c:pt idx="18">
                  <c:v>4</c:v>
                </c:pt>
                <c:pt idx="19">
                  <c:v>7</c:v>
                </c:pt>
                <c:pt idx="20">
                  <c:v>3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0-4218-834F-73C32FCC5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566688"/>
        <c:axId val="736567648"/>
      </c:lineChart>
      <c:catAx>
        <c:axId val="73656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67648"/>
        <c:crosses val="autoZero"/>
        <c:auto val="1"/>
        <c:lblAlgn val="ctr"/>
        <c:lblOffset val="100"/>
        <c:noMultiLvlLbl val="0"/>
      </c:catAx>
      <c:valAx>
        <c:axId val="7365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6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Salary spread by $10k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Salary spread by $10k</a:t>
          </a:r>
        </a:p>
      </cx:txPr>
    </cx:title>
    <cx:plotArea>
      <cx:plotAreaRegion>
        <cx:series layoutId="clusteredColumn" uniqueId="{BC73665D-EB84-40AD-AFFC-4FFEF2FEB9E5}">
          <cx:dataId val="0"/>
          <cx:layoutPr>
            <cx:binning intervalClosed="r" underflow="40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39431503-3CDD-4788-B81C-57E6C87F3DC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6k28jhclwI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220132</xdr:colOff>
      <xdr:row>1</xdr:row>
      <xdr:rowOff>8465</xdr:rowOff>
    </xdr:from>
    <xdr:to>
      <xdr:col>25</xdr:col>
      <xdr:colOff>304799</xdr:colOff>
      <xdr:row>48</xdr:row>
      <xdr:rowOff>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78D2FEC-2543-96F6-3308-2260C70FD661}"/>
            </a:ext>
          </a:extLst>
        </xdr:cNvPr>
        <xdr:cNvGrpSpPr/>
      </xdr:nvGrpSpPr>
      <xdr:grpSpPr>
        <a:xfrm>
          <a:off x="220132" y="194732"/>
          <a:ext cx="15324667" cy="8746068"/>
          <a:chOff x="220132" y="194732"/>
          <a:chExt cx="15324667" cy="8746068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5AD86E1-43BE-B1B1-8B5A-6BD795AEEF30}"/>
              </a:ext>
            </a:extLst>
          </xdr:cNvPr>
          <xdr:cNvSpPr/>
        </xdr:nvSpPr>
        <xdr:spPr>
          <a:xfrm>
            <a:off x="220132" y="194732"/>
            <a:ext cx="15324667" cy="8746068"/>
          </a:xfrm>
          <a:prstGeom prst="roundRect">
            <a:avLst>
              <a:gd name="adj" fmla="val 4167"/>
            </a:avLst>
          </a:prstGeom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66347F"/>
              </a:gs>
              <a:gs pos="100000">
                <a:srgbClr val="7030A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9039C96-E661-C2EC-9D6F-A504DA3E238F}"/>
              </a:ext>
            </a:extLst>
          </xdr:cNvPr>
          <xdr:cNvSpPr/>
        </xdr:nvSpPr>
        <xdr:spPr>
          <a:xfrm>
            <a:off x="364063" y="321736"/>
            <a:ext cx="10837337" cy="499532"/>
          </a:xfrm>
          <a:prstGeom prst="roundRect">
            <a:avLst>
              <a:gd name="adj" fmla="val 35400"/>
            </a:avLst>
          </a:prstGeom>
          <a:gradFill flip="none" rotWithShape="1">
            <a:gsLst>
              <a:gs pos="70000">
                <a:schemeClr val="tx1">
                  <a:alpha val="81000"/>
                  <a:lumMod val="89000"/>
                  <a:lumOff val="11000"/>
                </a:schemeClr>
              </a:gs>
              <a:gs pos="0">
                <a:schemeClr val="tx1">
                  <a:lumMod val="95000"/>
                  <a:lumOff val="5000"/>
                </a:schemeClr>
              </a:gs>
              <a:gs pos="100000">
                <a:schemeClr val="tx1">
                  <a:lumMod val="85000"/>
                  <a:lumOff val="15000"/>
                </a:schemeClr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>
                <a:solidFill>
                  <a:schemeClr val="bg1"/>
                </a:solidFill>
                <a:latin typeface="Arial Rounded MT Bold" panose="020F0704030504030204" pitchFamily="34" charset="0"/>
                <a:cs typeface="Arial" panose="020B0604020202020204" pitchFamily="34" charset="0"/>
              </a:rPr>
              <a:t>Awesome Chocolates Employee Data</a:t>
            </a:r>
            <a:r>
              <a:rPr lang="en-IN" sz="2400" baseline="0">
                <a:solidFill>
                  <a:schemeClr val="bg1"/>
                </a:solidFill>
                <a:latin typeface="Arial Rounded MT Bold" panose="020F0704030504030204" pitchFamily="34" charset="0"/>
                <a:cs typeface="Arial" panose="020B0604020202020204" pitchFamily="34" charset="0"/>
              </a:rPr>
              <a:t> Analysis</a:t>
            </a:r>
          </a:p>
        </xdr:txBody>
      </xdr: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9F133338-CA20-218F-7185-D0703C9892BA}"/>
              </a:ext>
            </a:extLst>
          </xdr:cNvPr>
          <xdr:cNvGrpSpPr/>
        </xdr:nvGrpSpPr>
        <xdr:grpSpPr>
          <a:xfrm>
            <a:off x="533402" y="918637"/>
            <a:ext cx="2379127" cy="1172630"/>
            <a:chOff x="533402" y="918637"/>
            <a:chExt cx="2379127" cy="1172630"/>
          </a:xfrm>
        </xdr:grpSpPr>
        <xdr:sp macro="" textlink="$AG$9">
          <xdr:nvSpPr>
            <xdr:cNvPr id="3" name="Rectangle: Rounded Corners 2">
              <a:extLst>
                <a:ext uri="{FF2B5EF4-FFF2-40B4-BE49-F238E27FC236}">
                  <a16:creationId xmlns:a16="http://schemas.microsoft.com/office/drawing/2014/main" id="{49F45FAD-9F04-10EE-BF6A-4D7AEC72BD3F}"/>
                </a:ext>
              </a:extLst>
            </xdr:cNvPr>
            <xdr:cNvSpPr/>
          </xdr:nvSpPr>
          <xdr:spPr>
            <a:xfrm>
              <a:off x="533402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B7187">
                    <a:shade val="30000"/>
                    <a:satMod val="115000"/>
                  </a:srgbClr>
                </a:gs>
                <a:gs pos="50000">
                  <a:srgbClr val="FB7187">
                    <a:shade val="67500"/>
                    <a:satMod val="115000"/>
                  </a:srgbClr>
                </a:gs>
                <a:gs pos="100000">
                  <a:srgbClr val="FB7187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8734C4CB-EC21-4B53-9123-347996C6533D}" type="TxLink">
                <a:rPr lang="en-US" sz="4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ctr"/>
                <a:t>91</a:t>
              </a:fld>
              <a:endParaRPr lang="en-IN" sz="4800" b="1"/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D91E161-FE76-7C4C-A4DF-2498AF973196}"/>
                </a:ext>
              </a:extLst>
            </xdr:cNvPr>
            <xdr:cNvSpPr txBox="1"/>
          </xdr:nvSpPr>
          <xdr:spPr>
            <a:xfrm>
              <a:off x="651934" y="1744133"/>
              <a:ext cx="2150533" cy="2201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NewZealand Employee Count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17B0F24C-2E2B-75F2-CD46-3CB85F03D6E7}"/>
              </a:ext>
            </a:extLst>
          </xdr:cNvPr>
          <xdr:cNvGrpSpPr/>
        </xdr:nvGrpSpPr>
        <xdr:grpSpPr>
          <a:xfrm>
            <a:off x="2998896" y="918637"/>
            <a:ext cx="2379127" cy="1172630"/>
            <a:chOff x="2998896" y="918637"/>
            <a:chExt cx="2379127" cy="1172630"/>
          </a:xfrm>
        </xdr:grpSpPr>
        <xdr:sp macro="" textlink="AL9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2527C6E1-A3E8-9822-415A-59B769046BE9}"/>
                </a:ext>
              </a:extLst>
            </xdr:cNvPr>
            <xdr:cNvSpPr/>
          </xdr:nvSpPr>
          <xdr:spPr>
            <a:xfrm>
              <a:off x="2998896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FB84C">
                    <a:shade val="30000"/>
                    <a:satMod val="115000"/>
                  </a:srgbClr>
                </a:gs>
                <a:gs pos="50000">
                  <a:srgbClr val="FFB84C">
                    <a:shade val="67500"/>
                    <a:satMod val="115000"/>
                  </a:srgbClr>
                </a:gs>
                <a:gs pos="100000">
                  <a:srgbClr val="FFB84C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22AEF270-DEAD-42A7-9529-A833691AF861}" type="TxLink">
                <a:rPr lang="en-US" sz="4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ctr"/>
                <a:t>92</a:t>
              </a:fld>
              <a:endParaRPr lang="en-IN" sz="4800" b="1"/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C03655E-EFA1-AE0A-78A2-AE65E027E5B8}"/>
                </a:ext>
              </a:extLst>
            </xdr:cNvPr>
            <xdr:cNvSpPr txBox="1"/>
          </xdr:nvSpPr>
          <xdr:spPr>
            <a:xfrm>
              <a:off x="3115734" y="1752600"/>
              <a:ext cx="2150533" cy="2201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India Employee Count</a:t>
              </a:r>
            </a:p>
          </xdr:txBody>
        </xdr:sp>
      </xdr:grp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59108BAB-B35D-D8C3-3D4B-DE3F47BA8AE1}"/>
              </a:ext>
            </a:extLst>
          </xdr:cNvPr>
          <xdr:cNvGrpSpPr/>
        </xdr:nvGrpSpPr>
        <xdr:grpSpPr>
          <a:xfrm>
            <a:off x="5464390" y="918637"/>
            <a:ext cx="2379127" cy="1172630"/>
            <a:chOff x="5464390" y="918637"/>
            <a:chExt cx="2379127" cy="1172630"/>
          </a:xfrm>
        </xdr:grpSpPr>
        <xdr:sp macro="" textlink="AG10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1286F034-5ED8-CEA5-ED9D-CF28614DD793}"/>
                </a:ext>
              </a:extLst>
            </xdr:cNvPr>
            <xdr:cNvSpPr/>
          </xdr:nvSpPr>
          <xdr:spPr>
            <a:xfrm>
              <a:off x="5464390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B7187">
                    <a:shade val="30000"/>
                    <a:satMod val="115000"/>
                  </a:srgbClr>
                </a:gs>
                <a:gs pos="50000">
                  <a:srgbClr val="FB7187">
                    <a:shade val="67500"/>
                    <a:satMod val="115000"/>
                  </a:srgbClr>
                </a:gs>
                <a:gs pos="100000">
                  <a:srgbClr val="FB7187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fld id="{B6609A09-759A-4F3D-9840-CE7E730C21BD}" type="TxLink">
                <a:rPr lang="en-US" sz="4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marL="0" indent="0" algn="ctr"/>
                <a:t>47%</a:t>
              </a:fld>
              <a:endParaRPr lang="en-IN" sz="48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C009B90-638F-2751-A51A-31A7EFEE8D4E}"/>
                </a:ext>
              </a:extLst>
            </xdr:cNvPr>
            <xdr:cNvSpPr txBox="1"/>
          </xdr:nvSpPr>
          <xdr:spPr>
            <a:xfrm>
              <a:off x="5579534" y="1761067"/>
              <a:ext cx="2150533" cy="2201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NewZealand</a:t>
              </a:r>
              <a:r>
                <a:rPr lang="en-IN" sz="1250" b="1" baseline="0">
                  <a:latin typeface="+mj-lt"/>
                  <a:cs typeface="Arial" panose="020B0604020202020204" pitchFamily="34" charset="0"/>
                </a:rPr>
                <a:t>'s Female Ratio</a:t>
              </a:r>
              <a:endParaRPr lang="en-IN" sz="1250" b="1"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DF25CC7E-A31E-251C-9249-D6779C201231}"/>
              </a:ext>
            </a:extLst>
          </xdr:cNvPr>
          <xdr:cNvGrpSpPr/>
        </xdr:nvGrpSpPr>
        <xdr:grpSpPr>
          <a:xfrm>
            <a:off x="7929884" y="918637"/>
            <a:ext cx="2379127" cy="1172630"/>
            <a:chOff x="7929884" y="918637"/>
            <a:chExt cx="2379127" cy="1172630"/>
          </a:xfrm>
        </xdr:grpSpPr>
        <xdr:sp macro="" textlink="AL10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2272828D-A710-9E58-7C54-16DFC4D1B0B5}"/>
                </a:ext>
              </a:extLst>
            </xdr:cNvPr>
            <xdr:cNvSpPr/>
          </xdr:nvSpPr>
          <xdr:spPr>
            <a:xfrm>
              <a:off x="7929884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FB84C">
                    <a:shade val="30000"/>
                    <a:satMod val="115000"/>
                  </a:srgbClr>
                </a:gs>
                <a:gs pos="50000">
                  <a:srgbClr val="FFB84C">
                    <a:shade val="67500"/>
                    <a:satMod val="115000"/>
                  </a:srgbClr>
                </a:gs>
                <a:gs pos="100000">
                  <a:srgbClr val="FFB84C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fld id="{19D329AE-84F4-4431-A8C6-D85921E86637}" type="TxLink">
                <a:rPr lang="en-US" sz="4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marL="0" indent="0" algn="ctr"/>
                <a:t>47%</a:t>
              </a:fld>
              <a:endParaRPr lang="en-IN" sz="48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B6A87BF5-8B2B-074B-A38D-D8407E392E7C}"/>
                </a:ext>
              </a:extLst>
            </xdr:cNvPr>
            <xdr:cNvSpPr txBox="1"/>
          </xdr:nvSpPr>
          <xdr:spPr>
            <a:xfrm>
              <a:off x="8043334" y="1769534"/>
              <a:ext cx="2150533" cy="2201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India's</a:t>
              </a:r>
              <a:r>
                <a:rPr lang="en-IN" sz="1250" b="1" baseline="0">
                  <a:latin typeface="+mj-lt"/>
                  <a:cs typeface="Arial" panose="020B0604020202020204" pitchFamily="34" charset="0"/>
                </a:rPr>
                <a:t> Female Ratio</a:t>
              </a:r>
              <a:endParaRPr lang="en-IN" sz="1250" b="1"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7CD5D7B6-B88B-9AAF-8095-47A85966A595}"/>
              </a:ext>
            </a:extLst>
          </xdr:cNvPr>
          <xdr:cNvGrpSpPr/>
        </xdr:nvGrpSpPr>
        <xdr:grpSpPr>
          <a:xfrm>
            <a:off x="10395378" y="918637"/>
            <a:ext cx="2379127" cy="1172630"/>
            <a:chOff x="10395378" y="918637"/>
            <a:chExt cx="2379127" cy="1172630"/>
          </a:xfrm>
        </xdr:grpSpPr>
        <xdr:sp macro="" textlink="AG11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8B87E129-6630-3497-FF0F-89D57C03A105}"/>
                </a:ext>
              </a:extLst>
            </xdr:cNvPr>
            <xdr:cNvSpPr/>
          </xdr:nvSpPr>
          <xdr:spPr>
            <a:xfrm>
              <a:off x="10395378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B7187">
                    <a:shade val="30000"/>
                    <a:satMod val="115000"/>
                  </a:srgbClr>
                </a:gs>
                <a:gs pos="50000">
                  <a:srgbClr val="FB7187">
                    <a:shade val="67500"/>
                    <a:satMod val="115000"/>
                  </a:srgbClr>
                </a:gs>
                <a:gs pos="100000">
                  <a:srgbClr val="FB7187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fld id="{323970C9-BE79-4E64-BB23-03DAF2501B89}" type="TxLink">
                <a:rPr lang="en-US" sz="32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marL="0" indent="0" algn="ctr"/>
                <a:t>$76,979</a:t>
              </a:fld>
              <a:endParaRPr lang="en-IN" sz="3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AD0B4CC-70FB-C422-B486-8D6C1AA4D30C}"/>
                </a:ext>
              </a:extLst>
            </xdr:cNvPr>
            <xdr:cNvSpPr txBox="1"/>
          </xdr:nvSpPr>
          <xdr:spPr>
            <a:xfrm>
              <a:off x="10524068" y="1540935"/>
              <a:ext cx="2150533" cy="4825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NZ Employees'</a:t>
              </a:r>
              <a:r>
                <a:rPr lang="en-IN" sz="1250" b="1" baseline="0">
                  <a:latin typeface="+mj-lt"/>
                  <a:cs typeface="Arial" panose="020B0604020202020204" pitchFamily="34" charset="0"/>
                </a:rPr>
                <a:t> Average Salary</a:t>
              </a:r>
              <a:endParaRPr lang="en-IN" sz="1250" b="1"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ACD9C019-0112-D88F-ABE5-B78E63B042EC}"/>
              </a:ext>
            </a:extLst>
          </xdr:cNvPr>
          <xdr:cNvGrpSpPr/>
        </xdr:nvGrpSpPr>
        <xdr:grpSpPr>
          <a:xfrm>
            <a:off x="12860873" y="918637"/>
            <a:ext cx="2379127" cy="1172630"/>
            <a:chOff x="12860873" y="918637"/>
            <a:chExt cx="2379127" cy="1172630"/>
          </a:xfrm>
        </xdr:grpSpPr>
        <xdr:sp macro="" textlink="AL11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A35B41C8-B2EB-C6D9-0179-2912DC0B6B0A}"/>
                </a:ext>
              </a:extLst>
            </xdr:cNvPr>
            <xdr:cNvSpPr/>
          </xdr:nvSpPr>
          <xdr:spPr>
            <a:xfrm>
              <a:off x="12860873" y="918637"/>
              <a:ext cx="2379127" cy="117263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0">
                  <a:srgbClr val="FFB84C">
                    <a:shade val="30000"/>
                    <a:satMod val="115000"/>
                  </a:srgbClr>
                </a:gs>
                <a:gs pos="50000">
                  <a:srgbClr val="FFB84C">
                    <a:shade val="67500"/>
                    <a:satMod val="115000"/>
                  </a:srgbClr>
                </a:gs>
                <a:gs pos="100000">
                  <a:srgbClr val="FFB84C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fld id="{5C9B3CC8-2305-437F-8052-1B8197EBB082}" type="TxLink">
                <a:rPr lang="en-US" sz="32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marL="0" indent="0" algn="ctr"/>
                <a:t>$77,367</a:t>
              </a:fld>
              <a:endParaRPr lang="en-IN" sz="115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43C048D-5EF6-E01F-C136-33D8F66659A6}"/>
                </a:ext>
              </a:extLst>
            </xdr:cNvPr>
            <xdr:cNvSpPr txBox="1"/>
          </xdr:nvSpPr>
          <xdr:spPr>
            <a:xfrm>
              <a:off x="12987868" y="1524001"/>
              <a:ext cx="2150533" cy="4825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250" b="1">
                  <a:latin typeface="+mj-lt"/>
                  <a:cs typeface="Arial" panose="020B0604020202020204" pitchFamily="34" charset="0"/>
                </a:rPr>
                <a:t>Indian</a:t>
              </a:r>
              <a:r>
                <a:rPr lang="en-IN" sz="1250" b="1" baseline="0">
                  <a:latin typeface="+mj-lt"/>
                  <a:cs typeface="Arial" panose="020B0604020202020204" pitchFamily="34" charset="0"/>
                </a:rPr>
                <a:t> Emp</a:t>
              </a:r>
              <a:r>
                <a:rPr lang="en-IN" sz="1250" b="1">
                  <a:latin typeface="+mj-lt"/>
                  <a:cs typeface="Arial" panose="020B0604020202020204" pitchFamily="34" charset="0"/>
                </a:rPr>
                <a:t>loyees'</a:t>
              </a:r>
              <a:r>
                <a:rPr lang="en-IN" sz="1250" b="1" baseline="0">
                  <a:latin typeface="+mj-lt"/>
                  <a:cs typeface="Arial" panose="020B0604020202020204" pitchFamily="34" charset="0"/>
                </a:rPr>
                <a:t> Average Salary</a:t>
              </a:r>
              <a:endParaRPr lang="en-IN" sz="1250" b="1"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8A4DA84E-5519-91CE-7115-64ED60928A05}"/>
              </a:ext>
            </a:extLst>
          </xdr:cNvPr>
          <xdr:cNvGrpSpPr/>
        </xdr:nvGrpSpPr>
        <xdr:grpSpPr>
          <a:xfrm>
            <a:off x="372533" y="2260598"/>
            <a:ext cx="4656667" cy="3606803"/>
            <a:chOff x="372533" y="2260598"/>
            <a:chExt cx="4656667" cy="3606803"/>
          </a:xfrm>
        </xdr:grpSpPr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91354E80-8EB3-D918-B132-8A13A18A85FE}"/>
                </a:ext>
              </a:extLst>
            </xdr:cNvPr>
            <xdr:cNvSpPr/>
          </xdr:nvSpPr>
          <xdr:spPr>
            <a:xfrm>
              <a:off x="465663" y="2260598"/>
              <a:ext cx="4370400" cy="312480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70000">
                  <a:schemeClr val="tx1">
                    <a:alpha val="81000"/>
                    <a:lumMod val="89000"/>
                    <a:lumOff val="11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100000">
                  <a:schemeClr val="tx1">
                    <a:lumMod val="75000"/>
                    <a:lumOff val="25000"/>
                  </a:schemeClr>
                </a:gs>
              </a:gsLst>
              <a:lin ang="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B9D3E28A-1E37-4904-B0DF-40D66D3AB40D}"/>
                </a:ext>
              </a:extLst>
            </xdr:cNvPr>
            <xdr:cNvGraphicFramePr>
              <a:graphicFrameLocks/>
            </xdr:cNvGraphicFramePr>
          </xdr:nvGraphicFramePr>
          <xdr:xfrm>
            <a:off x="372533" y="2861733"/>
            <a:ext cx="4656667" cy="30056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59964AB-A369-0AD3-703F-F2B208D60CE0}"/>
                </a:ext>
              </a:extLst>
            </xdr:cNvPr>
            <xdr:cNvSpPr txBox="1"/>
          </xdr:nvSpPr>
          <xdr:spPr>
            <a:xfrm>
              <a:off x="872067" y="2353732"/>
              <a:ext cx="3581399" cy="2794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 b="1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CountryWise Departmental Head Count</a:t>
              </a:r>
            </a:p>
          </xdr:txBody>
        </xdr:sp>
      </xdr:grpSp>
      <xdr:grpSp>
        <xdr:nvGrpSpPr>
          <xdr:cNvPr id="53" name="Group 52">
            <a:extLst>
              <a:ext uri="{FF2B5EF4-FFF2-40B4-BE49-F238E27FC236}">
                <a16:creationId xmlns:a16="http://schemas.microsoft.com/office/drawing/2014/main" id="{C6534308-61A9-6A6B-A81A-D363A8714F2E}"/>
              </a:ext>
            </a:extLst>
          </xdr:cNvPr>
          <xdr:cNvGrpSpPr/>
        </xdr:nvGrpSpPr>
        <xdr:grpSpPr>
          <a:xfrm>
            <a:off x="5029197" y="2252282"/>
            <a:ext cx="4614335" cy="3124800"/>
            <a:chOff x="5029197" y="2252282"/>
            <a:chExt cx="4614335" cy="3124800"/>
          </a:xfrm>
        </xdr:grpSpPr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4F12B68C-E79D-E705-2C8E-6BE9D85E9FC1}"/>
                </a:ext>
              </a:extLst>
            </xdr:cNvPr>
            <xdr:cNvSpPr/>
          </xdr:nvSpPr>
          <xdr:spPr>
            <a:xfrm>
              <a:off x="5029197" y="2252282"/>
              <a:ext cx="4614335" cy="312480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70000">
                  <a:schemeClr val="tx1">
                    <a:alpha val="81000"/>
                    <a:lumMod val="89000"/>
                    <a:lumOff val="11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100000">
                  <a:schemeClr val="tx1">
                    <a:lumMod val="75000"/>
                    <a:lumOff val="25000"/>
                  </a:schemeClr>
                </a:gs>
              </a:gsLst>
              <a:lin ang="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CFFCF57-209B-4CF7-B5D7-295AD13854DE}"/>
                </a:ext>
              </a:extLst>
            </xdr:cNvPr>
            <xdr:cNvGraphicFramePr>
              <a:graphicFrameLocks/>
            </xdr:cNvGraphicFramePr>
          </xdr:nvGraphicFramePr>
          <xdr:xfrm>
            <a:off x="5198528" y="2667000"/>
            <a:ext cx="4385738" cy="259926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4055D31-EF0F-2DA0-1AEA-30EA7B83A482}"/>
                </a:ext>
              </a:extLst>
            </xdr:cNvPr>
            <xdr:cNvSpPr txBox="1"/>
          </xdr:nvSpPr>
          <xdr:spPr>
            <a:xfrm>
              <a:off x="6045201" y="2277534"/>
              <a:ext cx="2675466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2000" b="1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Salary</a:t>
              </a:r>
              <a:r>
                <a:rPr lang="en-IN" sz="2000" b="1" baseline="0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 Vs Rating </a:t>
              </a:r>
              <a:endParaRPr lang="en-IN" sz="2000" b="1">
                <a:solidFill>
                  <a:schemeClr val="bg1"/>
                </a:solidFill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2DD5BF64-3BAF-B36D-387A-9A94A891CA79}"/>
              </a:ext>
            </a:extLst>
          </xdr:cNvPr>
          <xdr:cNvGrpSpPr/>
        </xdr:nvGrpSpPr>
        <xdr:grpSpPr>
          <a:xfrm>
            <a:off x="9829800" y="2235499"/>
            <a:ext cx="5444066" cy="3124200"/>
            <a:chOff x="9829800" y="2235499"/>
            <a:chExt cx="5444066" cy="3124200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C2D46CD7-CA6C-6F9C-3FBA-D621B5F2D240}"/>
                </a:ext>
              </a:extLst>
            </xdr:cNvPr>
            <xdr:cNvSpPr/>
          </xdr:nvSpPr>
          <xdr:spPr>
            <a:xfrm>
              <a:off x="9829800" y="2235499"/>
              <a:ext cx="5444066" cy="312420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70000">
                  <a:schemeClr val="tx1">
                    <a:alpha val="81000"/>
                    <a:lumMod val="89000"/>
                    <a:lumOff val="11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100000">
                  <a:schemeClr val="tx1">
                    <a:lumMod val="75000"/>
                    <a:lumOff val="25000"/>
                  </a:schemeClr>
                </a:gs>
              </a:gsLst>
              <a:lin ang="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0A6B83AB-32A1-405B-88CF-242CBF90A123}"/>
                </a:ext>
              </a:extLst>
            </xdr:cNvPr>
            <xdr:cNvGraphicFramePr>
              <a:graphicFrameLocks/>
            </xdr:cNvGraphicFramePr>
          </xdr:nvGraphicFramePr>
          <xdr:xfrm>
            <a:off x="10109199" y="2607732"/>
            <a:ext cx="5088467" cy="273503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1C9A7FC-20B7-20CF-8302-B4AB58436AA2}"/>
                </a:ext>
              </a:extLst>
            </xdr:cNvPr>
            <xdr:cNvSpPr txBox="1"/>
          </xdr:nvSpPr>
          <xdr:spPr>
            <a:xfrm>
              <a:off x="10566400" y="2277531"/>
              <a:ext cx="4080933" cy="2794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 b="1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Month</a:t>
              </a:r>
              <a:r>
                <a:rPr lang="en-IN" sz="1600" b="1" baseline="0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Wise running total of Employee count</a:t>
              </a:r>
              <a:endParaRPr lang="en-IN" sz="1600" b="1">
                <a:solidFill>
                  <a:schemeClr val="bg1"/>
                </a:solidFill>
                <a:latin typeface="+mj-lt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E5C77118-2BD5-2648-C1C2-1C42F6AABA11}"/>
              </a:ext>
            </a:extLst>
          </xdr:cNvPr>
          <xdr:cNvGrpSpPr/>
        </xdr:nvGrpSpPr>
        <xdr:grpSpPr>
          <a:xfrm>
            <a:off x="457197" y="5571064"/>
            <a:ext cx="4631270" cy="3124800"/>
            <a:chOff x="457197" y="5571064"/>
            <a:chExt cx="4631270" cy="3124800"/>
          </a:xfrm>
        </xdr:grpSpPr>
        <xdr:sp macro="" textlink="">
          <xdr:nvSpPr>
            <xdr:cNvPr id="35" name="Rectangle: Rounded Corners 34">
              <a:extLst>
                <a:ext uri="{FF2B5EF4-FFF2-40B4-BE49-F238E27FC236}">
                  <a16:creationId xmlns:a16="http://schemas.microsoft.com/office/drawing/2014/main" id="{E29D0647-8C64-216A-B44C-38EB89FEC5BA}"/>
                </a:ext>
              </a:extLst>
            </xdr:cNvPr>
            <xdr:cNvSpPr/>
          </xdr:nvSpPr>
          <xdr:spPr>
            <a:xfrm>
              <a:off x="457197" y="5571064"/>
              <a:ext cx="4370400" cy="3124800"/>
            </a:xfrm>
            <a:prstGeom prst="roundRect">
              <a:avLst>
                <a:gd name="adj" fmla="val 21841"/>
              </a:avLst>
            </a:prstGeom>
            <a:gradFill flip="none" rotWithShape="1">
              <a:gsLst>
                <a:gs pos="70000">
                  <a:schemeClr val="tx1">
                    <a:alpha val="81000"/>
                    <a:lumMod val="89000"/>
                    <a:lumOff val="11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100000">
                  <a:schemeClr val="tx1">
                    <a:lumMod val="75000"/>
                    <a:lumOff val="25000"/>
                  </a:schemeClr>
                </a:gs>
              </a:gsLst>
              <a:lin ang="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E3007670-EA77-4C7D-8A0F-EBA22DFEF0A0}"/>
                </a:ext>
              </a:extLst>
            </xdr:cNvPr>
            <xdr:cNvGraphicFramePr>
              <a:graphicFrameLocks/>
            </xdr:cNvGraphicFramePr>
          </xdr:nvGraphicFramePr>
          <xdr:xfrm>
            <a:off x="533401" y="5825067"/>
            <a:ext cx="4555066" cy="285326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2523671-3272-A7A6-242A-06F51AD6FB89}"/>
                </a:ext>
              </a:extLst>
            </xdr:cNvPr>
            <xdr:cNvSpPr txBox="1"/>
          </xdr:nvSpPr>
          <xdr:spPr>
            <a:xfrm>
              <a:off x="880534" y="5621866"/>
              <a:ext cx="3581399" cy="2794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 b="1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Top</a:t>
              </a:r>
              <a:r>
                <a:rPr lang="en-IN" sz="1600" b="1" baseline="0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 5 employees with high bonus</a:t>
              </a:r>
            </a:p>
          </xdr:txBody>
        </xdr:sp>
      </xdr:grp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024C569D-48A8-E56E-DE9E-C20D53513C1B}"/>
              </a:ext>
            </a:extLst>
          </xdr:cNvPr>
          <xdr:cNvGrpSpPr/>
        </xdr:nvGrpSpPr>
        <xdr:grpSpPr>
          <a:xfrm>
            <a:off x="5054596" y="5579531"/>
            <a:ext cx="10143069" cy="3124800"/>
            <a:chOff x="5054596" y="5579531"/>
            <a:chExt cx="10143069" cy="3124800"/>
          </a:xfrm>
        </xdr:grpSpPr>
        <xdr:sp macro="" textlink="">
          <xdr:nvSpPr>
            <xdr:cNvPr id="36" name="Rectangle: Rounded Corners 35">
              <a:extLst>
                <a:ext uri="{FF2B5EF4-FFF2-40B4-BE49-F238E27FC236}">
                  <a16:creationId xmlns:a16="http://schemas.microsoft.com/office/drawing/2014/main" id="{68E7CB07-C494-3B0B-A7B8-8353FBD0030B}"/>
                </a:ext>
              </a:extLst>
            </xdr:cNvPr>
            <xdr:cNvSpPr/>
          </xdr:nvSpPr>
          <xdr:spPr>
            <a:xfrm>
              <a:off x="5054596" y="5579531"/>
              <a:ext cx="10143069" cy="3124800"/>
            </a:xfrm>
            <a:prstGeom prst="roundRect">
              <a:avLst>
                <a:gd name="adj" fmla="val 19402"/>
              </a:avLst>
            </a:prstGeom>
            <a:gradFill flip="none" rotWithShape="1">
              <a:gsLst>
                <a:gs pos="70000">
                  <a:schemeClr val="tx1">
                    <a:alpha val="81000"/>
                    <a:lumMod val="89000"/>
                    <a:lumOff val="11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100000">
                  <a:schemeClr val="tx1">
                    <a:lumMod val="75000"/>
                    <a:lumOff val="25000"/>
                  </a:schemeClr>
                </a:gs>
              </a:gsLst>
              <a:lin ang="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265"/>
            </a:p>
            <a:p>
              <a:pPr algn="l"/>
              <a:endParaRPr lang="en-IN" sz="500"/>
            </a:p>
            <a:p>
              <a:pPr algn="l"/>
              <a:r>
                <a:rPr lang="en-IN" sz="1265"/>
                <a:t>&gt;</a:t>
              </a:r>
              <a:r>
                <a:rPr lang="en-IN" sz="1265" baseline="0"/>
                <a:t>&gt; The dataset is really small and is fictional data. Data contains the employee details of the company called Awesome Chocolates.  This data was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 </a:t>
              </a:r>
              <a:r>
                <a:rPr lang="en-IN" sz="127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created by Chandoo.org</a:t>
              </a:r>
              <a:endParaRPr lang="en-IN" sz="1270">
                <a:effectLst/>
              </a:endParaRPr>
            </a:p>
            <a:p>
              <a:pPr algn="l"/>
              <a:r>
                <a:rPr lang="en-IN" sz="1265" baseline="0"/>
                <a:t>&gt;&gt; For data preprocessing part I used power query editor in Excel, did appended the two tables and cleaned and filtered the data.</a:t>
              </a:r>
            </a:p>
            <a:p>
              <a:pPr algn="l"/>
              <a:r>
                <a:rPr lang="en-IN" sz="1265" baseline="0"/>
                <a:t>&gt;&gt; By using both pivot tables as well as manual functions, I did descriptive analysis and got some KPIs for both the country and did further analysis.</a:t>
              </a:r>
            </a:p>
            <a:p>
              <a:pPr algn="l"/>
              <a:r>
                <a:rPr lang="en-IN" sz="1265" baseline="0"/>
                <a:t>&gt;&gt; So, there are total 183 employee count for both the countries. </a:t>
              </a:r>
            </a:p>
            <a:p>
              <a:pPr algn="l"/>
              <a:r>
                <a:rPr lang="en-IN" sz="1265" baseline="0"/>
                <a:t>&gt;&gt; If we observe the report, both countries have almost equal female employee ratio, i.e., 47%.</a:t>
              </a:r>
            </a:p>
            <a:p>
              <a:pPr algn="l"/>
              <a:r>
                <a:rPr lang="en-IN" sz="1265" baseline="0"/>
                <a:t>&gt;&gt; The average salary of NZ employees' is $76,979 whereas the average salary of INDIAN employees' is $77.367. So, average salary of Indian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7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employees' is slightly greater than NZ's.</a:t>
              </a:r>
              <a:endParaRPr lang="en-IN" sz="1270">
                <a:effectLst/>
              </a:endParaRPr>
            </a:p>
            <a:p>
              <a:pPr algn="l"/>
              <a:r>
                <a:rPr lang="en-IN" sz="1265" baseline="0"/>
                <a:t>&gt;&gt; Procurement department has high employee count compare to other departments.</a:t>
              </a:r>
            </a:p>
            <a:p>
              <a:pPr algn="l"/>
              <a:r>
                <a:rPr lang="en-IN" sz="1265" baseline="0"/>
                <a:t>&gt;&gt; Most of the employees rating with respect to Salary is around 3, that means the rating is average.</a:t>
              </a:r>
            </a:p>
            <a:p>
              <a:pPr algn="l"/>
              <a:r>
                <a:rPr lang="en-IN" sz="1265" baseline="0"/>
                <a:t>&gt;&gt; If we hover the mouse over monthwise running total we get to know that in month of May 2020, the starting employees are just 3 and</a:t>
              </a:r>
            </a:p>
            <a:p>
              <a:pPr algn="l"/>
              <a:r>
                <a:rPr lang="en-IN" sz="1265" baseline="0"/>
                <a:t>      gradually month by month the count is increasing and company size is growing.</a:t>
              </a:r>
            </a:p>
            <a:p>
              <a:pPr algn="l"/>
              <a:endParaRPr lang="en-IN" sz="1265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E228D8D7-218E-09D6-2681-3B6997ED37B3}"/>
                </a:ext>
              </a:extLst>
            </xdr:cNvPr>
            <xdr:cNvSpPr txBox="1"/>
          </xdr:nvSpPr>
          <xdr:spPr>
            <a:xfrm>
              <a:off x="5130802" y="5647266"/>
              <a:ext cx="1566332" cy="2794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800" b="1">
                  <a:solidFill>
                    <a:schemeClr val="bg1"/>
                  </a:solidFill>
                  <a:latin typeface="+mj-lt"/>
                  <a:cs typeface="Arial" panose="020B0604020202020204" pitchFamily="34" charset="0"/>
                </a:rPr>
                <a:t>Summary:</a:t>
              </a:r>
              <a:endParaRPr lang="en-IN" sz="1800" b="1" baseline="0">
                <a:solidFill>
                  <a:schemeClr val="bg1"/>
                </a:solidFill>
                <a:latin typeface="+mj-lt"/>
                <a:cs typeface="Arial" panose="020B0604020202020204" pitchFamily="34" charset="0"/>
              </a:endParaRPr>
            </a:p>
          </xdr:txBody>
        </xdr: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E813E3FE-B99C-5C6F-5AF1-B70ABEF1701F}"/>
                </a:ext>
              </a:extLst>
            </xdr:cNvPr>
            <xdr:cNvCxnSpPr/>
          </xdr:nvCxnSpPr>
          <xdr:spPr>
            <a:xfrm>
              <a:off x="5427133" y="5960534"/>
              <a:ext cx="7264400" cy="8467"/>
            </a:xfrm>
            <a:prstGeom prst="line">
              <a:avLst/>
            </a:prstGeom>
            <a:ln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533400</xdr:colOff>
      <xdr:row>10</xdr:row>
      <xdr:rowOff>114300</xdr:rowOff>
    </xdr:from>
    <xdr:ext cx="1276350" cy="3143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12588" y="3632363"/>
          <a:ext cx="1266825" cy="295275"/>
        </a:xfrm>
        <a:prstGeom prst="roundRect">
          <a:avLst>
            <a:gd name="adj" fmla="val 16667"/>
          </a:avLst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Roboto"/>
              <a:ea typeface="Roboto"/>
              <a:cs typeface="Roboto"/>
              <a:sym typeface="Roboto"/>
            </a:rPr>
            <a:t>Watch the video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1</xdr:row>
      <xdr:rowOff>160020</xdr:rowOff>
    </xdr:from>
    <xdr:to>
      <xdr:col>8</xdr:col>
      <xdr:colOff>152400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A21DF-FFCD-3FDA-B209-DEDF9EA93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6</xdr:row>
      <xdr:rowOff>99060</xdr:rowOff>
    </xdr:from>
    <xdr:to>
      <xdr:col>9</xdr:col>
      <xdr:colOff>38100</xdr:colOff>
      <xdr:row>23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67CD99-B00C-4562-9EB7-8269EB5EB4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140" y="1196340"/>
              <a:ext cx="5166360" cy="3097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457200</xdr:colOff>
      <xdr:row>0</xdr:row>
      <xdr:rowOff>137160</xdr:rowOff>
    </xdr:from>
    <xdr:to>
      <xdr:col>17</xdr:col>
      <xdr:colOff>152400</xdr:colOff>
      <xdr:row>22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554357-81C7-4BFD-B07F-2AEC03B55D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137160"/>
              <a:ext cx="4572000" cy="3977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vinkumar Sambari" refreshedDate="45124.691716550929" backgroundQuery="1" createdVersion="8" refreshedVersion="8" minRefreshableVersion="3" recordCount="0" supportSubquery="1" supportAdvancedDrill="1" xr:uid="{26E21748-02EE-4677-BF9E-BFA9BEBC0558}">
  <cacheSource type="external" connectionId="1"/>
  <cacheFields count="3">
    <cacheField name="[allstaff].[Department].[Department]" caption="Department" numFmtId="0" hierarchy="5" level="1">
      <sharedItems count="5">
        <s v="Finance"/>
        <s v="HR"/>
        <s v="Procurement"/>
        <s v="Sales"/>
        <s v="Website"/>
      </sharedItems>
    </cacheField>
    <cacheField name="[allstaff].[Country].[Country]" caption="Country" numFmtId="0" hierarchy="7" level="1">
      <sharedItems count="2">
        <s v="IND"/>
        <s v="NZ"/>
      </sharedItems>
    </cacheField>
    <cacheField name="[Measures].[Count of Name]" caption="Count of Name" numFmtId="0" hierarchy="24" level="32767"/>
  </cacheFields>
  <cacheHierarchies count="29">
    <cacheHierarchy uniqueName="[allstaff].[Name]" caption="Name" attribute="1" defaultMemberUniqueName="[allstaff].[Name].[All]" allUniqueName="[allstaff].[Name].[All]" dimensionUniqueName="[allstaff]" displayFolder="" count="0" memberValueDatatype="130" unbalanced="0"/>
    <cacheHierarchy uniqueName="[allstaff].[Gender]" caption="Gender" attribute="1" defaultMemberUniqueName="[allstaff].[Gender].[All]" allUniqueName="[allstaff].[Gender].[All]" dimensionUniqueName="[allstaff]" displayFolder="" count="0" memberValueDatatype="130" unbalanced="0"/>
    <cacheHierarchy uniqueName="[allstaff].[Age]" caption="Age" attribute="1" defaultMemberUniqueName="[allstaff].[Age].[All]" allUniqueName="[allstaff].[Age].[All]" dimensionUniqueName="[allstaff]" displayFolder="" count="0" memberValueDatatype="20" unbalanced="0"/>
    <cacheHierarchy uniqueName="[allstaff].[Rating]" caption="Rating" attribute="1" defaultMemberUniqueName="[allstaff].[Rating].[All]" allUniqueName="[allstaff].[Rating].[All]" dimensionUniqueName="[allstaff]" displayFolder="" count="0" memberValueDatatype="130" unbalanced="0"/>
    <cacheHierarchy uniqueName="[allstaff].[Date Joined]" caption="Date Joined" attribute="1" time="1" defaultMemberUniqueName="[allstaff].[Date Joined].[All]" allUniqueName="[allstaff].[Date Joined].[All]" dimensionUniqueName="[allstaff]" displayFolder="" count="0" memberValueDatatype="7" unbalanced="0"/>
    <cacheHierarchy uniqueName="[allstaff].[Department]" caption="Department" attribute="1" defaultMemberUniqueName="[allstaff].[Department].[All]" allUniqueName="[allstaff].[Department].[All]" dimensionUniqueName="[allstaff]" displayFolder="" count="2" memberValueDatatype="130" unbalanced="0">
      <fieldsUsage count="2">
        <fieldUsage x="-1"/>
        <fieldUsage x="0"/>
      </fieldsUsage>
    </cacheHierarchy>
    <cacheHierarchy uniqueName="[allstaff].[Salary]" caption="Salary" attribute="1" defaultMemberUniqueName="[allstaff].[Salary].[All]" allUniqueName="[allstaff].[Salary].[All]" dimensionUniqueName="[allstaff]" displayFolder="" count="0" memberValueDatatype="20" unbalanced="0"/>
    <cacheHierarchy uniqueName="[allstaff].[Country]" caption="Country" attribute="1" defaultMemberUniqueName="[allstaff].[Country].[All]" allUniqueName="[allstaff].[Country].[All]" dimensionUniqueName="[allstaff]" displayFolder="" count="2" memberValueDatatype="130" unbalanced="0">
      <fieldsUsage count="2">
        <fieldUsage x="-1"/>
        <fieldUsage x="1"/>
      </fieldsUsage>
    </cacheHierarchy>
    <cacheHierarchy uniqueName="[allstaff].[Tenure]" caption="Tenure" attribute="1" defaultMemberUniqueName="[allstaff].[Tenure].[All]" allUniqueName="[allstaff].[Tenure].[All]" dimensionUniqueName="[allstaff]" displayFolder="" count="0" memberValueDatatype="5" unbalanced="0"/>
    <cacheHierarchy uniqueName="[allstaff].[Date Joined (Year)]" caption="Date Joined (Year)" attribute="1" defaultMemberUniqueName="[allstaff].[Date Joined (Year)].[All]" allUniqueName="[allstaff].[Date Joined (Year)].[All]" dimensionUniqueName="[allstaff]" displayFolder="" count="0" memberValueDatatype="130" unbalanced="0"/>
    <cacheHierarchy uniqueName="[allstaff].[Date Joined (Quarter)]" caption="Date Joined (Quarter)" attribute="1" defaultMemberUniqueName="[allstaff].[Date Joined (Quarter)].[All]" allUniqueName="[allstaff].[Date Joined (Quarter)].[All]" dimensionUniqueName="[allstaff]" displayFolder="" count="0" memberValueDatatype="130" unbalanced="0"/>
    <cacheHierarchy uniqueName="[allstaff].[Date Joined (Month)]" caption="Date Joined (Month)" attribute="1" defaultMemberUniqueName="[allstaff].[Date Joined (Month)].[All]" allUniqueName="[allstaff].[Date Joined (Month)].[All]" dimensionUniqueName="[allstaff]" displayFolder="" count="0" memberValueDatatype="130" unbalanced="0"/>
    <cacheHierarchy uniqueName="[allstaff].[Bonus]" caption="Bonus" attribute="1" defaultMemberUniqueName="[allstaff].[Bonus].[All]" allUniqueName="[allstaff].[Bonus].[All]" dimensionUniqueName="[allstaff]" displayFolder="" count="0" memberValueDatatype="5" unbalanced="0"/>
    <cacheHierarchy uniqueName="[allstaff].[Rating2]" caption="Rating2" attribute="1" defaultMemberUniqueName="[allstaff].[Rating2].[All]" allUniqueName="[allstaff].[Rating2].[All]" dimensionUniqueName="[allstaff]" displayFolder="" count="0" memberValueDatatype="20" unbalanced="0"/>
    <cacheHierarchy uniqueName="[allstaff].[Date Joined (Month Index)]" caption="Date Joined (Month Index)" attribute="1" defaultMemberUniqueName="[allstaff].[Date Joined (Month Index)].[All]" allUniqueName="[allstaff].[Date Joined (Month Index)].[All]" dimensionUniqueName="[allstaff]" displayFolder="" count="0" memberValueDatatype="20" unbalanced="0" hidden="1"/>
    <cacheHierarchy uniqueName="[Measures].[__XL_Count allstaff]" caption="__XL_Count allstaff" measure="1" displayFolder="" measureGroup="allstaff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allstaff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ge]" caption="Sum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all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Bonus]" caption="Sum of Bonus" measure="1" displayFolder="" measureGroup="allstaff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ating2]" caption="Sum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Rating2]" caption="Average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Rating]" caption="Count of Rating" measure="1" displayFolder="" measureGroup="allstaff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allstaff" uniqueName="[allstaff]" caption="allstaff"/>
    <dimension measure="1" name="Measures" uniqueName="[Measures]" caption="Measures"/>
  </dimensions>
  <measureGroups count="1">
    <measureGroup name="allstaff" caption="allstaff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vinkumar Sambari" refreshedDate="45124.691719444447" backgroundQuery="1" createdVersion="8" refreshedVersion="8" minRefreshableVersion="3" recordCount="0" supportSubquery="1" supportAdvancedDrill="1" xr:uid="{D786480F-C256-414F-9F93-C6D13F1FC025}">
  <cacheSource type="external" connectionId="1"/>
  <cacheFields count="3">
    <cacheField name="[allstaff].[Rating].[Rating]" caption="Rating" numFmtId="0" hierarchy="3" level="1">
      <sharedItems count="5">
        <s v="Above average"/>
        <s v="Average"/>
        <s v="Exceptional"/>
        <s v="Poor"/>
        <s v="Very poor"/>
      </sharedItems>
    </cacheField>
    <cacheField name="[Measures].[Count of Name]" caption="Count of Name" numFmtId="0" hierarchy="24" level="32767"/>
    <cacheField name="[Measures].[Average of Salary]" caption="Average of Salary" numFmtId="0" hierarchy="21" level="32767"/>
  </cacheFields>
  <cacheHierarchies count="29">
    <cacheHierarchy uniqueName="[allstaff].[Name]" caption="Name" attribute="1" defaultMemberUniqueName="[allstaff].[Name].[All]" allUniqueName="[allstaff].[Name].[All]" dimensionUniqueName="[allstaff]" displayFolder="" count="0" memberValueDatatype="130" unbalanced="0"/>
    <cacheHierarchy uniqueName="[allstaff].[Gender]" caption="Gender" attribute="1" defaultMemberUniqueName="[allstaff].[Gender].[All]" allUniqueName="[allstaff].[Gender].[All]" dimensionUniqueName="[allstaff]" displayFolder="" count="0" memberValueDatatype="130" unbalanced="0"/>
    <cacheHierarchy uniqueName="[allstaff].[Age]" caption="Age" attribute="1" defaultMemberUniqueName="[allstaff].[Age].[All]" allUniqueName="[allstaff].[Age].[All]" dimensionUniqueName="[allstaff]" displayFolder="" count="0" memberValueDatatype="20" unbalanced="0"/>
    <cacheHierarchy uniqueName="[allstaff].[Rating]" caption="Rating" attribute="1" defaultMemberUniqueName="[allstaff].[Rating].[All]" allUniqueName="[allstaff].[Rating].[All]" dimensionUniqueName="[allstaff]" displayFolder="" count="2" memberValueDatatype="130" unbalanced="0">
      <fieldsUsage count="2">
        <fieldUsage x="-1"/>
        <fieldUsage x="0"/>
      </fieldsUsage>
    </cacheHierarchy>
    <cacheHierarchy uniqueName="[allstaff].[Date Joined]" caption="Date Joined" attribute="1" time="1" defaultMemberUniqueName="[allstaff].[Date Joined].[All]" allUniqueName="[allstaff].[Date Joined].[All]" dimensionUniqueName="[allstaff]" displayFolder="" count="0" memberValueDatatype="7" unbalanced="0"/>
    <cacheHierarchy uniqueName="[allstaff].[Department]" caption="Department" attribute="1" defaultMemberUniqueName="[allstaff].[Department].[All]" allUniqueName="[allstaff].[Department].[All]" dimensionUniqueName="[allstaff]" displayFolder="" count="0" memberValueDatatype="130" unbalanced="0"/>
    <cacheHierarchy uniqueName="[allstaff].[Salary]" caption="Salary" attribute="1" defaultMemberUniqueName="[allstaff].[Salary].[All]" allUniqueName="[allstaff].[Salary].[All]" dimensionUniqueName="[allstaff]" displayFolder="" count="0" memberValueDatatype="20" unbalanced="0"/>
    <cacheHierarchy uniqueName="[allstaff].[Country]" caption="Country" attribute="1" defaultMemberUniqueName="[allstaff].[Country].[All]" allUniqueName="[allstaff].[Country].[All]" dimensionUniqueName="[allstaff]" displayFolder="" count="0" memberValueDatatype="130" unbalanced="0"/>
    <cacheHierarchy uniqueName="[allstaff].[Tenure]" caption="Tenure" attribute="1" defaultMemberUniqueName="[allstaff].[Tenure].[All]" allUniqueName="[allstaff].[Tenure].[All]" dimensionUniqueName="[allstaff]" displayFolder="" count="0" memberValueDatatype="5" unbalanced="0"/>
    <cacheHierarchy uniqueName="[allstaff].[Date Joined (Year)]" caption="Date Joined (Year)" attribute="1" defaultMemberUniqueName="[allstaff].[Date Joined (Year)].[All]" allUniqueName="[allstaff].[Date Joined (Year)].[All]" dimensionUniqueName="[allstaff]" displayFolder="" count="0" memberValueDatatype="130" unbalanced="0"/>
    <cacheHierarchy uniqueName="[allstaff].[Date Joined (Quarter)]" caption="Date Joined (Quarter)" attribute="1" defaultMemberUniqueName="[allstaff].[Date Joined (Quarter)].[All]" allUniqueName="[allstaff].[Date Joined (Quarter)].[All]" dimensionUniqueName="[allstaff]" displayFolder="" count="0" memberValueDatatype="130" unbalanced="0"/>
    <cacheHierarchy uniqueName="[allstaff].[Date Joined (Month)]" caption="Date Joined (Month)" attribute="1" defaultMemberUniqueName="[allstaff].[Date Joined (Month)].[All]" allUniqueName="[allstaff].[Date Joined (Month)].[All]" dimensionUniqueName="[allstaff]" displayFolder="" count="0" memberValueDatatype="130" unbalanced="0"/>
    <cacheHierarchy uniqueName="[allstaff].[Bonus]" caption="Bonus" attribute="1" defaultMemberUniqueName="[allstaff].[Bonus].[All]" allUniqueName="[allstaff].[Bonus].[All]" dimensionUniqueName="[allstaff]" displayFolder="" count="0" memberValueDatatype="5" unbalanced="0"/>
    <cacheHierarchy uniqueName="[allstaff].[Rating2]" caption="Rating2" attribute="1" defaultMemberUniqueName="[allstaff].[Rating2].[All]" allUniqueName="[allstaff].[Rating2].[All]" dimensionUniqueName="[allstaff]" displayFolder="" count="0" memberValueDatatype="20" unbalanced="0"/>
    <cacheHierarchy uniqueName="[allstaff].[Date Joined (Month Index)]" caption="Date Joined (Month Index)" attribute="1" defaultMemberUniqueName="[allstaff].[Date Joined (Month Index)].[All]" allUniqueName="[allstaff].[Date Joined (Month Index)].[All]" dimensionUniqueName="[allstaff]" displayFolder="" count="0" memberValueDatatype="20" unbalanced="0" hidden="1"/>
    <cacheHierarchy uniqueName="[Measures].[__XL_Count allstaff]" caption="__XL_Count allstaff" measure="1" displayFolder="" measureGroup="allstaff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allstaff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ge]" caption="Sum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all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all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Bonus]" caption="Sum of Bonus" measure="1" displayFolder="" measureGroup="allstaff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ating2]" caption="Sum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Rating2]" caption="Average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Rating]" caption="Count of Rating" measure="1" displayFolder="" measureGroup="allstaff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allstaff" uniqueName="[allstaff]" caption="allstaff"/>
    <dimension measure="1" name="Measures" uniqueName="[Measures]" caption="Measures"/>
  </dimensions>
  <measureGroups count="1">
    <measureGroup name="allstaff" caption="allstaff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vinkumar Sambari" refreshedDate="45124.6917181713" backgroundQuery="1" createdVersion="8" refreshedVersion="8" minRefreshableVersion="3" recordCount="0" supportSubquery="1" supportAdvancedDrill="1" xr:uid="{9F72BC66-63E8-4F50-86DA-918C42ADB12C}">
  <cacheSource type="external" connectionId="1"/>
  <cacheFields count="3">
    <cacheField name="[allstaff].[Date Joined (Month)].[Date Joined (Month)]" caption="Date Joined (Month)" numFmtId="0" hierarchy="11" level="1">
      <sharedItems count="12">
        <s v="May"/>
        <s v="Jun"/>
        <s v="Jul"/>
        <s v="Aug"/>
        <s v="Sep"/>
        <s v="Oct"/>
        <s v="Nov"/>
        <s v="Dec"/>
        <s v="Jan"/>
        <s v="Feb"/>
        <s v="Mar"/>
        <s v="Apr"/>
      </sharedItems>
    </cacheField>
    <cacheField name="[allstaff].[Date Joined (Year)].[Date Joined (Year)]" caption="Date Joined (Year)" numFmtId="0" hierarchy="9" level="1">
      <sharedItems count="4">
        <s v="2020"/>
        <s v="2021"/>
        <s v="2022"/>
        <s v="2023"/>
      </sharedItems>
    </cacheField>
    <cacheField name="[Measures].[Count of Name]" caption="Count of Name" numFmtId="0" hierarchy="24" level="32767"/>
  </cacheFields>
  <cacheHierarchies count="29">
    <cacheHierarchy uniqueName="[allstaff].[Name]" caption="Name" attribute="1" defaultMemberUniqueName="[allstaff].[Name].[All]" allUniqueName="[allstaff].[Name].[All]" dimensionUniqueName="[allstaff]" displayFolder="" count="0" memberValueDatatype="130" unbalanced="0"/>
    <cacheHierarchy uniqueName="[allstaff].[Gender]" caption="Gender" attribute="1" defaultMemberUniqueName="[allstaff].[Gender].[All]" allUniqueName="[allstaff].[Gender].[All]" dimensionUniqueName="[allstaff]" displayFolder="" count="0" memberValueDatatype="130" unbalanced="0"/>
    <cacheHierarchy uniqueName="[allstaff].[Age]" caption="Age" attribute="1" defaultMemberUniqueName="[allstaff].[Age].[All]" allUniqueName="[allstaff].[Age].[All]" dimensionUniqueName="[allstaff]" displayFolder="" count="0" memberValueDatatype="20" unbalanced="0"/>
    <cacheHierarchy uniqueName="[allstaff].[Rating]" caption="Rating" attribute="1" defaultMemberUniqueName="[allstaff].[Rating].[All]" allUniqueName="[allstaff].[Rating].[All]" dimensionUniqueName="[allstaff]" displayFolder="" count="0" memberValueDatatype="130" unbalanced="0"/>
    <cacheHierarchy uniqueName="[allstaff].[Date Joined]" caption="Date Joined" attribute="1" time="1" defaultMemberUniqueName="[allstaff].[Date Joined].[All]" allUniqueName="[allstaff].[Date Joined].[All]" dimensionUniqueName="[allstaff]" displayFolder="" count="0" memberValueDatatype="7" unbalanced="0"/>
    <cacheHierarchy uniqueName="[allstaff].[Department]" caption="Department" attribute="1" defaultMemberUniqueName="[allstaff].[Department].[All]" allUniqueName="[allstaff].[Department].[All]" dimensionUniqueName="[allstaff]" displayFolder="" count="0" memberValueDatatype="130" unbalanced="0"/>
    <cacheHierarchy uniqueName="[allstaff].[Salary]" caption="Salary" attribute="1" defaultMemberUniqueName="[allstaff].[Salary].[All]" allUniqueName="[allstaff].[Salary].[All]" dimensionUniqueName="[allstaff]" displayFolder="" count="0" memberValueDatatype="20" unbalanced="0"/>
    <cacheHierarchy uniqueName="[allstaff].[Country]" caption="Country" attribute="1" defaultMemberUniqueName="[allstaff].[Country].[All]" allUniqueName="[allstaff].[Country].[All]" dimensionUniqueName="[allstaff]" displayFolder="" count="0" memberValueDatatype="130" unbalanced="0"/>
    <cacheHierarchy uniqueName="[allstaff].[Tenure]" caption="Tenure" attribute="1" defaultMemberUniqueName="[allstaff].[Tenure].[All]" allUniqueName="[allstaff].[Tenure].[All]" dimensionUniqueName="[allstaff]" displayFolder="" count="0" memberValueDatatype="5" unbalanced="0"/>
    <cacheHierarchy uniqueName="[allstaff].[Date Joined (Year)]" caption="Date Joined (Year)" attribute="1" defaultMemberUniqueName="[allstaff].[Date Joined (Year)].[All]" allUniqueName="[allstaff].[Date Joined (Year)].[All]" dimensionUniqueName="[allstaff]" displayFolder="" count="2" memberValueDatatype="130" unbalanced="0">
      <fieldsUsage count="2">
        <fieldUsage x="-1"/>
        <fieldUsage x="1"/>
      </fieldsUsage>
    </cacheHierarchy>
    <cacheHierarchy uniqueName="[allstaff].[Date Joined (Quarter)]" caption="Date Joined (Quarter)" attribute="1" defaultMemberUniqueName="[allstaff].[Date Joined (Quarter)].[All]" allUniqueName="[allstaff].[Date Joined (Quarter)].[All]" dimensionUniqueName="[allstaff]" displayFolder="" count="0" memberValueDatatype="130" unbalanced="0"/>
    <cacheHierarchy uniqueName="[allstaff].[Date Joined (Month)]" caption="Date Joined (Month)" attribute="1" defaultMemberUniqueName="[allstaff].[Date Joined (Month)].[All]" allUniqueName="[allstaff].[Date Joined (Month)].[All]" dimensionUniqueName="[allstaff]" displayFolder="" count="2" memberValueDatatype="130" unbalanced="0">
      <fieldsUsage count="2">
        <fieldUsage x="-1"/>
        <fieldUsage x="0"/>
      </fieldsUsage>
    </cacheHierarchy>
    <cacheHierarchy uniqueName="[allstaff].[Bonus]" caption="Bonus" attribute="1" defaultMemberUniqueName="[allstaff].[Bonus].[All]" allUniqueName="[allstaff].[Bonus].[All]" dimensionUniqueName="[allstaff]" displayFolder="" count="0" memberValueDatatype="5" unbalanced="0"/>
    <cacheHierarchy uniqueName="[allstaff].[Rating2]" caption="Rating2" attribute="1" defaultMemberUniqueName="[allstaff].[Rating2].[All]" allUniqueName="[allstaff].[Rating2].[All]" dimensionUniqueName="[allstaff]" displayFolder="" count="0" memberValueDatatype="20" unbalanced="0"/>
    <cacheHierarchy uniqueName="[allstaff].[Date Joined (Month Index)]" caption="Date Joined (Month Index)" attribute="1" defaultMemberUniqueName="[allstaff].[Date Joined (Month Index)].[All]" allUniqueName="[allstaff].[Date Joined (Month Index)].[All]" dimensionUniqueName="[allstaff]" displayFolder="" count="0" memberValueDatatype="20" unbalanced="0" hidden="1"/>
    <cacheHierarchy uniqueName="[Measures].[__XL_Count allstaff]" caption="__XL_Count allstaff" measure="1" displayFolder="" measureGroup="allstaff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allstaff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ge]" caption="Sum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all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Bonus]" caption="Sum of Bonus" measure="1" displayFolder="" measureGroup="allstaff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ating2]" caption="Sum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Rating2]" caption="Average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Rating]" caption="Count of Rating" measure="1" displayFolder="" measureGroup="allstaff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allstaff" uniqueName="[allstaff]" caption="allstaff"/>
    <dimension measure="1" name="Measures" uniqueName="[Measures]" caption="Measures"/>
  </dimensions>
  <measureGroups count="1">
    <measureGroup name="allstaff" caption="allstaff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vinkumar Sambari" refreshedDate="45124.697341087965" backgroundQuery="1" createdVersion="8" refreshedVersion="8" minRefreshableVersion="3" recordCount="0" supportSubquery="1" supportAdvancedDrill="1" xr:uid="{647DBFD0-8E0B-4687-9D5F-98C6D2423762}">
  <cacheSource type="external" connectionId="1"/>
  <cacheFields count="4">
    <cacheField name="[allstaff].[Gender].[Gender]" caption="Gender" numFmtId="0" hierarchy="1" level="1">
      <sharedItems count="2">
        <s v="Female"/>
        <s v="Male"/>
      </sharedItems>
    </cacheField>
    <cacheField name="[allstaff].[Country].[Country]" caption="Country" numFmtId="0" hierarchy="7" level="1">
      <sharedItems count="2">
        <s v="IND"/>
        <s v="NZ"/>
      </sharedItems>
    </cacheField>
    <cacheField name="[allstaff].[Name].[Name]" caption="Name" numFmtId="0" level="1">
      <sharedItems count="5">
        <s v="Heer Pennathur"/>
        <s v="Ramnath Ravuri"/>
        <s v="Roddy Speechley"/>
        <s v="Sarayu Ragunathan"/>
        <s v="Tawnya Tickel"/>
      </sharedItems>
    </cacheField>
    <cacheField name="[Measures].[Sum of Bonus]" caption="Sum of Bonus" numFmtId="0" hierarchy="25" level="32767"/>
  </cacheFields>
  <cacheHierarchies count="29">
    <cacheHierarchy uniqueName="[allstaff].[Name]" caption="Name" attribute="1" defaultMemberUniqueName="[allstaff].[Name].[All]" allUniqueName="[allstaff].[Name].[All]" dimensionUniqueName="[allstaff]" displayFolder="" count="2" memberValueDatatype="130" unbalanced="0">
      <fieldsUsage count="2">
        <fieldUsage x="-1"/>
        <fieldUsage x="2"/>
      </fieldsUsage>
    </cacheHierarchy>
    <cacheHierarchy uniqueName="[allstaff].[Gender]" caption="Gender" attribute="1" defaultMemberUniqueName="[allstaff].[Gender].[All]" allUniqueName="[allstaff].[Gender].[All]" dimensionUniqueName="[allstaff]" displayFolder="" count="2" memberValueDatatype="130" unbalanced="0">
      <fieldsUsage count="2">
        <fieldUsage x="-1"/>
        <fieldUsage x="0"/>
      </fieldsUsage>
    </cacheHierarchy>
    <cacheHierarchy uniqueName="[allstaff].[Age]" caption="Age" attribute="1" defaultMemberUniqueName="[allstaff].[Age].[All]" allUniqueName="[allstaff].[Age].[All]" dimensionUniqueName="[allstaff]" displayFolder="" count="0" memberValueDatatype="20" unbalanced="0"/>
    <cacheHierarchy uniqueName="[allstaff].[Rating]" caption="Rating" attribute="1" defaultMemberUniqueName="[allstaff].[Rating].[All]" allUniqueName="[allstaff].[Rating].[All]" dimensionUniqueName="[allstaff]" displayFolder="" count="2" memberValueDatatype="130" unbalanced="0"/>
    <cacheHierarchy uniqueName="[allstaff].[Date Joined]" caption="Date Joined" attribute="1" time="1" defaultMemberUniqueName="[allstaff].[Date Joined].[All]" allUniqueName="[allstaff].[Date Joined].[All]" dimensionUniqueName="[allstaff]" displayFolder="" count="0" memberValueDatatype="7" unbalanced="0"/>
    <cacheHierarchy uniqueName="[allstaff].[Department]" caption="Department" attribute="1" defaultMemberUniqueName="[allstaff].[Department].[All]" allUniqueName="[allstaff].[Department].[All]" dimensionUniqueName="[allstaff]" displayFolder="" count="0" memberValueDatatype="130" unbalanced="0"/>
    <cacheHierarchy uniqueName="[allstaff].[Salary]" caption="Salary" attribute="1" defaultMemberUniqueName="[allstaff].[Salary].[All]" allUniqueName="[allstaff].[Salary].[All]" dimensionUniqueName="[allstaff]" displayFolder="" count="0" memberValueDatatype="20" unbalanced="0"/>
    <cacheHierarchy uniqueName="[allstaff].[Country]" caption="Country" attribute="1" defaultMemberUniqueName="[allstaff].[Country].[All]" allUniqueName="[allstaff].[Country].[All]" dimensionUniqueName="[allstaff]" displayFolder="" count="2" memberValueDatatype="130" unbalanced="0">
      <fieldsUsage count="2">
        <fieldUsage x="-1"/>
        <fieldUsage x="1"/>
      </fieldsUsage>
    </cacheHierarchy>
    <cacheHierarchy uniqueName="[allstaff].[Tenure]" caption="Tenure" attribute="1" defaultMemberUniqueName="[allstaff].[Tenure].[All]" allUniqueName="[allstaff].[Tenure].[All]" dimensionUniqueName="[allstaff]" displayFolder="" count="0" memberValueDatatype="5" unbalanced="0"/>
    <cacheHierarchy uniqueName="[allstaff].[Date Joined (Year)]" caption="Date Joined (Year)" attribute="1" defaultMemberUniqueName="[allstaff].[Date Joined (Year)].[All]" allUniqueName="[allstaff].[Date Joined (Year)].[All]" dimensionUniqueName="[allstaff]" displayFolder="" count="0" memberValueDatatype="130" unbalanced="0"/>
    <cacheHierarchy uniqueName="[allstaff].[Date Joined (Quarter)]" caption="Date Joined (Quarter)" attribute="1" defaultMemberUniqueName="[allstaff].[Date Joined (Quarter)].[All]" allUniqueName="[allstaff].[Date Joined (Quarter)].[All]" dimensionUniqueName="[allstaff]" displayFolder="" count="0" memberValueDatatype="130" unbalanced="0"/>
    <cacheHierarchy uniqueName="[allstaff].[Date Joined (Month)]" caption="Date Joined (Month)" attribute="1" defaultMemberUniqueName="[allstaff].[Date Joined (Month)].[All]" allUniqueName="[allstaff].[Date Joined (Month)].[All]" dimensionUniqueName="[allstaff]" displayFolder="" count="0" memberValueDatatype="130" unbalanced="0"/>
    <cacheHierarchy uniqueName="[allstaff].[Bonus]" caption="Bonus" attribute="1" defaultMemberUniqueName="[allstaff].[Bonus].[All]" allUniqueName="[allstaff].[Bonus].[All]" dimensionUniqueName="[allstaff]" displayFolder="" count="0" memberValueDatatype="5" unbalanced="0"/>
    <cacheHierarchy uniqueName="[allstaff].[Rating2]" caption="Rating2" attribute="1" defaultMemberUniqueName="[allstaff].[Rating2].[All]" allUniqueName="[allstaff].[Rating2].[All]" dimensionUniqueName="[allstaff]" displayFolder="" count="0" memberValueDatatype="20" unbalanced="0"/>
    <cacheHierarchy uniqueName="[allstaff].[Date Joined (Month Index)]" caption="Date Joined (Month Index)" attribute="1" defaultMemberUniqueName="[allstaff].[Date Joined (Month Index)].[All]" allUniqueName="[allstaff].[Date Joined (Month Index)].[All]" dimensionUniqueName="[allstaff]" displayFolder="" count="0" memberValueDatatype="20" unbalanced="0" hidden="1"/>
    <cacheHierarchy uniqueName="[Measures].[__XL_Count allstaff]" caption="__XL_Count allstaff" measure="1" displayFolder="" measureGroup="allstaff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allstaff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ge]" caption="Sum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all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all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all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allstaff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Bonus]" caption="Sum of Bonus" measure="1" displayFolder="" measureGroup="allstaff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ating2]" caption="Sum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Rating2]" caption="Average of Rating2" measure="1" displayFolder="" measureGroup="allstaff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Rating]" caption="Count of Rating" measure="1" displayFolder="" measureGroup="allstaff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allstaff" uniqueName="[allstaff]" caption="allstaff"/>
    <dimension measure="1" name="Measures" uniqueName="[Measures]" caption="Measures"/>
  </dimensions>
  <measureGroups count="1">
    <measureGroup name="allstaff" caption="allstaff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76E56-194B-4D00-B41F-BC4DAB1B1E74}" name="PivotTable7" cacheId="0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outline="1" outlineData="1" multipleFieldFilters="0" chartFormat="5">
  <location ref="A4:C10" firstHeaderRow="1" firstDataRow="2" firstDataCol="1"/>
  <pivotFields count="3"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5">
    <i>
      <x v="2"/>
    </i>
    <i>
      <x v="4"/>
    </i>
    <i>
      <x/>
    </i>
    <i>
      <x v="3"/>
    </i>
    <i>
      <x v="1"/>
    </i>
  </rowItems>
  <colFields count="1">
    <field x="1"/>
  </colFields>
  <colItems count="2">
    <i>
      <x/>
    </i>
    <i>
      <x v="1"/>
    </i>
  </colItems>
  <dataFields count="1">
    <dataField name="Count of Name" fld="2" subtotal="count" baseField="0" baseItem="0"/>
  </dataFields>
  <chartFormats count="2"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showRowHeaders="1" showColHeaders="1" showRowStripes="0" showColStripes="0" showLastColumn="1"/>
  <rowHierarchiesUsage count="1">
    <rowHierarchyUsage hierarchyUsage="5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l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546EF-9783-4ECC-BAB0-9896F7D267F2}" name="PivotTable2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5:C11" firstHeaderRow="0" firstDataRow="1" firstDataCol="1"/>
  <pivotFields count="3">
    <pivotField axis="axisRow" allDrilled="1" subtotalTop="0" showAll="0" defaultSubtotal="0" defaultAttributeDrillState="1">
      <items count="5">
        <item x="2"/>
        <item x="0"/>
        <item x="1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0" baseItem="0"/>
    <dataField name="Average of Salary" fld="2" subtotal="average" baseField="0" baseItem="0" numFmtId="167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Average of Salary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l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F708D-356E-4C7C-AAF6-5FCDB1F7F6AC}" name="PivotTable4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2:B39" firstHeaderRow="1" firstDataRow="1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1"/>
    <field x="0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9"/>
    </i>
    <i r="1">
      <x v="11"/>
    </i>
    <i t="grand">
      <x/>
    </i>
  </rowItems>
  <colItems count="1">
    <i/>
  </colItems>
  <dataFields count="1">
    <dataField name="Count of Nam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showRowHeaders="1" showColHeaders="1" showRowStripes="0" showColStripes="0" showLastColumn="1"/>
  <rowHierarchiesUsage count="2">
    <rowHierarchyUsage hierarchyUsage="9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l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91F33-5E7B-4014-8A6B-3671A506BFD9}" name="PivotTable1" cacheId="3" dataOnRows="1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outline="1" outlineData="1" multipleFieldFilters="0" chartFormat="3">
  <location ref="A6:C12" firstHeaderRow="1" firstDataRow="2" firstDataCol="1"/>
  <pivotFields count="4">
    <pivotField allDrilled="1" subtotalTop="0" showAll="0" dataSourceSort="1" defaultSubtotal="0" defaultAttributeDrillState="1">
      <items count="2">
        <item s="1" x="0"/>
        <item s="1" x="1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2"/>
  </rowFields>
  <rowItems count="5">
    <i>
      <x v="4"/>
    </i>
    <i>
      <x/>
    </i>
    <i>
      <x v="3"/>
    </i>
    <i>
      <x v="2"/>
    </i>
    <i>
      <x v="1"/>
    </i>
  </rowItems>
  <colFields count="1">
    <field x="1"/>
  </colFields>
  <colItems count="2">
    <i>
      <x/>
    </i>
    <i>
      <x v="1"/>
    </i>
  </colItems>
  <dataFields count="1">
    <dataField name="Sum of Bonus" fld="3" baseField="0" baseItem="0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Average of Age"/>
    <pivotHierarchy dragToData="1"/>
    <pivotHierarchy dragToData="1" caption="Average of Salary"/>
    <pivotHierarchy dragToData="1"/>
    <pivotHierarchy dragToData="1" caption="Average of Tenure"/>
    <pivotHierarchy dragToData="1"/>
    <pivotHierarchy dragToData="1"/>
    <pivotHierarchy dragToData="1"/>
    <pivotHierarchy dragToData="1" caption="Average of Rating2"/>
    <pivotHierarchy dragToData="1"/>
  </pivotHierarchies>
  <pivotTableStyleInfo showRowHeaders="1" showColHeaders="1" showRowStripes="0" showColStripes="0" showLastColumn="1"/>
  <filters count="1">
    <filter fld="2" type="count" id="2" iMeasureHier="25">
      <autoFilter ref="A1">
        <filterColumn colId="0">
          <top10 val="5" filterVal="5"/>
        </filterColumn>
      </autoFilter>
    </filter>
  </filters>
  <rowHierarchiesUsage count="1">
    <rowHierarchyUsage hierarchyUsage="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lank-data-file (1).xlsx!allstaff">
        <x15:activeTabTopLevelEntity name="[all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19DBF-D817-4A60-84CF-9FBDDFAD8A30}" name="allstaff" displayName="allstaff" ref="A1:K184" totalsRowShown="0" headerRowDxfId="11">
  <autoFilter ref="A1:K184" xr:uid="{FE719DBF-D817-4A60-84CF-9FBDDFAD8A30}"/>
  <sortState xmlns:xlrd2="http://schemas.microsoft.com/office/spreadsheetml/2017/richdata2" ref="A2:J184">
    <sortCondition ref="G1:G184"/>
  </sortState>
  <tableColumns count="11">
    <tableColumn id="1" xr3:uid="{2F628068-9D53-4103-A2B1-4FDB39314BC5}" name="Name" dataDxfId="10"/>
    <tableColumn id="2" xr3:uid="{1E046C40-D1C4-41DD-97E7-AD6855BDEE31}" name="Gender" dataDxfId="9"/>
    <tableColumn id="3" xr3:uid="{4C88E9E7-B0AD-4EFB-809B-BF1314721100}" name="Age" dataDxfId="8"/>
    <tableColumn id="4" xr3:uid="{526C3B54-D1F5-4C2A-A1FD-04FBF8A480B4}" name="Rating" dataDxfId="7"/>
    <tableColumn id="5" xr3:uid="{EC6C385E-2C86-4158-A11E-9BCEEFB3D98E}" name="Date Joined" dataDxfId="6"/>
    <tableColumn id="6" xr3:uid="{F54D1333-A77C-4913-80D8-3401B42ED3B4}" name="Department" dataDxfId="5"/>
    <tableColumn id="7" xr3:uid="{1A43D7E2-359B-46D8-858A-6B471A25F8DA}" name="Salary" dataDxfId="4"/>
    <tableColumn id="8" xr3:uid="{60A1EB92-C625-4D9A-AA71-7F30FAE403B1}" name="Country" dataDxfId="3"/>
    <tableColumn id="9" xr3:uid="{71EAE4C5-835F-4CA8-8AA2-53AAEEEBB076}" name="Tenure" dataDxfId="2">
      <calculatedColumnFormula>(TODAY()-'All Staff'!$E2)/365</calculatedColumnFormula>
    </tableColumn>
    <tableColumn id="10" xr3:uid="{07BD3D90-85BD-47A1-9409-E13573A7F930}" name="Bonus" dataDxfId="1">
      <calculatedColumnFormula>IF(allstaff[[#This Row],[Tenure]]&gt;2,allstaff[[#This Row],[Salary]]*3%,allstaff[[#This Row],[Salary]]*2%)</calculatedColumnFormula>
    </tableColumn>
    <tableColumn id="11" xr3:uid="{CF999918-9C3F-4D59-A50B-27583077612D}" name="Rating2" dataDxfId="0">
      <calculatedColumnFormula>VLOOKUP(allstaff[[#This Row],[Rating]],'Salary Vs Rating'!$H$6:$I$10,2,FALSE)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Z_staff" displayName="NZ_staff" ref="C5:I105">
  <autoFilter ref="C5:I105" xr:uid="{00000000-000C-0000-FFFF-FFFF00000000}"/>
  <tableColumns count="7">
    <tableColumn id="1" xr3:uid="{00000000-0010-0000-0000-000001000000}" name="Name"/>
    <tableColumn id="2" xr3:uid="{00000000-0010-0000-0000-000002000000}" name="Gender"/>
    <tableColumn id="3" xr3:uid="{00000000-0010-0000-0000-000003000000}" name="Department"/>
    <tableColumn id="4" xr3:uid="{00000000-0010-0000-0000-000004000000}" name="Age"/>
    <tableColumn id="5" xr3:uid="{00000000-0010-0000-0000-000005000000}" name="Date Joined"/>
    <tableColumn id="6" xr3:uid="{00000000-0010-0000-0000-000006000000}" name="Salary"/>
    <tableColumn id="7" xr3:uid="{00000000-0010-0000-0000-000007000000}" name="Rating"/>
  </tableColumns>
  <tableStyleInfo name="India Staff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dia_staff" displayName="India_staff" ref="B2:H114">
  <autoFilter ref="B2:H114" xr:uid="{00000000-000C-0000-FFFF-FFFF01000000}"/>
  <tableColumns count="7">
    <tableColumn id="1" xr3:uid="{00000000-0010-0000-0100-000001000000}" name="Name"/>
    <tableColumn id="2" xr3:uid="{00000000-0010-0000-0100-000002000000}" name="Gender"/>
    <tableColumn id="3" xr3:uid="{00000000-0010-0000-0100-000003000000}" name="Age"/>
    <tableColumn id="4" xr3:uid="{00000000-0010-0000-0100-000004000000}" name="Rating"/>
    <tableColumn id="5" xr3:uid="{00000000-0010-0000-0100-000005000000}" name="Date Joined"/>
    <tableColumn id="6" xr3:uid="{00000000-0010-0000-0100-000006000000}" name="Department"/>
    <tableColumn id="7" xr3:uid="{00000000-0010-0000-0100-000007000000}" name="Salary"/>
  </tableColumns>
  <tableStyleInfo name="India Staf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BE85-1BF1-4AC1-A84E-C63A4CE5E42F}">
  <sheetPr>
    <tabColor rgb="FFFF0000"/>
  </sheetPr>
  <dimension ref="AG8:AL11"/>
  <sheetViews>
    <sheetView showGridLines="0" tabSelected="1" zoomScale="90" zoomScaleNormal="90" workbookViewId="0">
      <selection activeCell="N55" sqref="N55"/>
    </sheetView>
  </sheetViews>
  <sheetFormatPr defaultRowHeight="14.4" x14ac:dyDescent="0.3"/>
  <cols>
    <col min="1" max="32" width="8.88671875" style="57"/>
    <col min="33" max="33" width="11.88671875" style="57" bestFit="1" customWidth="1"/>
    <col min="34" max="16384" width="8.88671875" style="57"/>
  </cols>
  <sheetData>
    <row r="8" spans="33:38" x14ac:dyDescent="0.3">
      <c r="AG8" s="59" t="s">
        <v>254</v>
      </c>
    </row>
    <row r="9" spans="33:38" x14ac:dyDescent="0.3">
      <c r="AG9" s="57">
        <f>COUNTIF(allstaff[Country],"NZ")</f>
        <v>91</v>
      </c>
      <c r="AH9" s="57" t="s">
        <v>253</v>
      </c>
      <c r="AL9" s="57">
        <f>COUNTIF(allstaff[Country],"IND")</f>
        <v>92</v>
      </c>
    </row>
    <row r="10" spans="33:38" x14ac:dyDescent="0.3">
      <c r="AG10" s="58">
        <f>COUNTIFS(allstaff[Country],"NZ",allstaff[Gender],"Female")/AG9</f>
        <v>0.47252747252747251</v>
      </c>
      <c r="AH10" s="60" t="s">
        <v>255</v>
      </c>
      <c r="AL10" s="58">
        <f>COUNTIFS(allstaff[Country],"IND",allstaff[Gender],"Female")/AL9</f>
        <v>0.46739130434782611</v>
      </c>
    </row>
    <row r="11" spans="33:38" x14ac:dyDescent="0.3">
      <c r="AG11" s="61">
        <f>AVERAGEIFS(allstaff[Salary],allstaff[Country],"NZ")</f>
        <v>76978.791208791212</v>
      </c>
      <c r="AH11" s="60" t="s">
        <v>256</v>
      </c>
      <c r="AL11" s="61">
        <f>AVERAGEIFS(allstaff[Salary],allstaff[Country],"IND")</f>
        <v>77366.521739130432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O1000"/>
  <sheetViews>
    <sheetView workbookViewId="0">
      <selection activeCell="F21" sqref="F21"/>
    </sheetView>
  </sheetViews>
  <sheetFormatPr defaultColWidth="14.44140625" defaultRowHeight="15" customHeight="1" x14ac:dyDescent="0.3"/>
  <cols>
    <col min="1" max="1" width="30" customWidth="1"/>
    <col min="2" max="2" width="10" customWidth="1"/>
    <col min="3" max="3" width="6.6640625" customWidth="1"/>
    <col min="4" max="4" width="14.33203125" customWidth="1"/>
    <col min="5" max="5" width="13.6640625" customWidth="1"/>
    <col min="6" max="6" width="14" customWidth="1"/>
    <col min="7" max="7" width="8.5546875" customWidth="1"/>
    <col min="8" max="8" width="10.33203125" customWidth="1"/>
    <col min="9" max="9" width="10.5546875" customWidth="1"/>
    <col min="10" max="13" width="8.6640625" customWidth="1"/>
    <col min="14" max="14" width="22.88671875" customWidth="1"/>
    <col min="15" max="15" width="15.6640625" customWidth="1"/>
    <col min="16" max="26" width="8.6640625" customWidth="1"/>
  </cols>
  <sheetData>
    <row r="1" spans="1:15" ht="14.4" x14ac:dyDescent="0.3">
      <c r="A1" s="24" t="s">
        <v>1</v>
      </c>
      <c r="B1" s="24" t="s">
        <v>2</v>
      </c>
      <c r="C1" s="24" t="s">
        <v>4</v>
      </c>
      <c r="D1" s="24" t="s">
        <v>7</v>
      </c>
      <c r="E1" s="24" t="s">
        <v>5</v>
      </c>
      <c r="F1" s="24" t="s">
        <v>3</v>
      </c>
      <c r="G1" s="24" t="s">
        <v>6</v>
      </c>
      <c r="H1" s="24" t="s">
        <v>204</v>
      </c>
      <c r="I1" s="25" t="s">
        <v>205</v>
      </c>
      <c r="J1" s="49" t="s">
        <v>230</v>
      </c>
      <c r="K1" s="49" t="s">
        <v>233</v>
      </c>
    </row>
    <row r="2" spans="1:15" thickBot="1" x14ac:dyDescent="0.35">
      <c r="A2" s="29" t="s">
        <v>155</v>
      </c>
      <c r="B2" s="29" t="s">
        <v>16</v>
      </c>
      <c r="C2" s="30">
        <v>21</v>
      </c>
      <c r="D2" s="30" t="s">
        <v>14</v>
      </c>
      <c r="E2" s="31">
        <v>44619</v>
      </c>
      <c r="F2" s="29" t="s">
        <v>24</v>
      </c>
      <c r="G2" s="30">
        <v>33920</v>
      </c>
      <c r="H2" s="30" t="s">
        <v>206</v>
      </c>
      <c r="I2" s="32">
        <f ca="1">(TODAY()-'All Staff'!$E183)/365</f>
        <v>2.9123287671232876</v>
      </c>
      <c r="J2">
        <f ca="1">IF(allstaff[[#This Row],[Tenure]]&gt;2,allstaff[[#This Row],[Salary]]*3%,allstaff[[#This Row],[Salary]]*2%)</f>
        <v>1017.5999999999999</v>
      </c>
      <c r="K2">
        <f>VLOOKUP(allstaff[[#This Row],[Rating]],'Salary Vs Rating'!$H$6:$I$10,2,FALSE)</f>
        <v>3</v>
      </c>
    </row>
    <row r="3" spans="1:15" ht="14.4" x14ac:dyDescent="0.3">
      <c r="A3" s="26" t="s">
        <v>94</v>
      </c>
      <c r="B3" s="26" t="s">
        <v>16</v>
      </c>
      <c r="C3" s="27">
        <v>21</v>
      </c>
      <c r="D3" s="27" t="s">
        <v>14</v>
      </c>
      <c r="E3" s="28">
        <v>44678</v>
      </c>
      <c r="F3" s="26" t="s">
        <v>24</v>
      </c>
      <c r="G3" s="27">
        <v>33920</v>
      </c>
      <c r="H3" s="27" t="s">
        <v>208</v>
      </c>
      <c r="I3" s="32">
        <f ca="1">(TODAY()-'All Staff'!$E184)/365</f>
        <v>2.7452054794520548</v>
      </c>
      <c r="J3">
        <f ca="1">IF(allstaff[[#This Row],[Tenure]]&gt;2,allstaff[[#This Row],[Salary]]*3%,allstaff[[#This Row],[Salary]]*2%)</f>
        <v>1017.5999999999999</v>
      </c>
      <c r="K3">
        <f>VLOOKUP(allstaff[[#This Row],[Rating]],'Salary Vs Rating'!$H$6:$I$10,2,FALSE)</f>
        <v>3</v>
      </c>
      <c r="N3" s="16" t="s">
        <v>219</v>
      </c>
      <c r="O3" s="17">
        <f>COUNTA(A2:A181)</f>
        <v>180</v>
      </c>
    </row>
    <row r="4" spans="1:15" ht="14.4" x14ac:dyDescent="0.3">
      <c r="A4" s="26" t="s">
        <v>192</v>
      </c>
      <c r="B4" s="26" t="s">
        <v>16</v>
      </c>
      <c r="C4" s="27">
        <v>29</v>
      </c>
      <c r="D4" s="27" t="s">
        <v>14</v>
      </c>
      <c r="E4" s="28">
        <v>43962</v>
      </c>
      <c r="F4" s="26" t="s">
        <v>24</v>
      </c>
      <c r="G4" s="27">
        <v>34980</v>
      </c>
      <c r="H4" s="27" t="s">
        <v>206</v>
      </c>
      <c r="I4" s="32">
        <f ca="1">(TODAY()-'All Staff'!$E181)/365</f>
        <v>3.1945205479452055</v>
      </c>
      <c r="J4">
        <f ca="1">IF(allstaff[[#This Row],[Tenure]]&gt;2,allstaff[[#This Row],[Salary]]*3%,allstaff[[#This Row],[Salary]]*2%)</f>
        <v>1049.3999999999999</v>
      </c>
      <c r="K4">
        <f>VLOOKUP(allstaff[[#This Row],[Rating]],'Salary Vs Rating'!$H$6:$I$10,2,FALSE)</f>
        <v>3</v>
      </c>
      <c r="N4" s="18" t="s">
        <v>220</v>
      </c>
      <c r="O4" s="19">
        <f>AVERAGE(G2:G181)</f>
        <v>76476.277777777781</v>
      </c>
    </row>
    <row r="5" spans="1:15" ht="14.4" x14ac:dyDescent="0.3">
      <c r="A5" s="29" t="s">
        <v>46</v>
      </c>
      <c r="B5" s="29" t="s">
        <v>16</v>
      </c>
      <c r="C5" s="30">
        <v>29</v>
      </c>
      <c r="D5" s="30" t="s">
        <v>14</v>
      </c>
      <c r="E5" s="31">
        <v>44023</v>
      </c>
      <c r="F5" s="29" t="s">
        <v>24</v>
      </c>
      <c r="G5" s="30">
        <v>34980</v>
      </c>
      <c r="H5" s="30" t="s">
        <v>208</v>
      </c>
      <c r="I5" s="32">
        <f ca="1">(TODAY()-'All Staff'!$E182)/365</f>
        <v>3.0273972602739727</v>
      </c>
      <c r="J5">
        <f ca="1">IF(allstaff[[#This Row],[Tenure]]&gt;2,allstaff[[#This Row],[Salary]]*3%,allstaff[[#This Row],[Salary]]*2%)</f>
        <v>1049.3999999999999</v>
      </c>
      <c r="K5">
        <f>VLOOKUP(allstaff[[#This Row],[Rating]],'Salary Vs Rating'!$H$6:$I$10,2,FALSE)</f>
        <v>3</v>
      </c>
      <c r="N5" s="18" t="s">
        <v>221</v>
      </c>
      <c r="O5" s="19">
        <f>AVERAGE(C2:C181)</f>
        <v>30.433333333333334</v>
      </c>
    </row>
    <row r="6" spans="1:15" ht="14.4" x14ac:dyDescent="0.3">
      <c r="A6" s="26" t="s">
        <v>134</v>
      </c>
      <c r="B6" s="26" t="s">
        <v>9</v>
      </c>
      <c r="C6" s="27">
        <v>43</v>
      </c>
      <c r="D6" s="27" t="s">
        <v>14</v>
      </c>
      <c r="E6" s="28">
        <v>44558</v>
      </c>
      <c r="F6" s="26" t="s">
        <v>10</v>
      </c>
      <c r="G6" s="27">
        <v>36040</v>
      </c>
      <c r="H6" s="27" t="s">
        <v>206</v>
      </c>
      <c r="I6" s="32">
        <f ca="1">(TODAY()-'All Staff'!$E179)/365</f>
        <v>2.0136986301369864</v>
      </c>
      <c r="J6">
        <f ca="1">IF(allstaff[[#This Row],[Tenure]]&gt;2,allstaff[[#This Row],[Salary]]*3%,allstaff[[#This Row],[Salary]]*2%)</f>
        <v>1081.2</v>
      </c>
      <c r="K6">
        <f>VLOOKUP(allstaff[[#This Row],[Rating]],'Salary Vs Rating'!$H$6:$I$10,2,FALSE)</f>
        <v>3</v>
      </c>
      <c r="N6" s="18" t="s">
        <v>222</v>
      </c>
      <c r="O6" s="20">
        <f ca="1">AVERAGE(I2:I181)</f>
        <v>1.8933789954337894</v>
      </c>
    </row>
    <row r="7" spans="1:15" ht="14.4" x14ac:dyDescent="0.3">
      <c r="A7" s="26" t="s">
        <v>98</v>
      </c>
      <c r="B7" s="26" t="s">
        <v>9</v>
      </c>
      <c r="C7" s="27">
        <v>43</v>
      </c>
      <c r="D7" s="27" t="s">
        <v>14</v>
      </c>
      <c r="E7" s="28">
        <v>44620</v>
      </c>
      <c r="F7" s="26" t="s">
        <v>10</v>
      </c>
      <c r="G7" s="27">
        <v>36040</v>
      </c>
      <c r="H7" s="27" t="s">
        <v>208</v>
      </c>
      <c r="I7" s="32">
        <f ca="1">(TODAY()-'All Staff'!$E180)/365</f>
        <v>1.8438356164383563</v>
      </c>
      <c r="J7">
        <f ca="1">IF(allstaff[[#This Row],[Tenure]]&gt;2,allstaff[[#This Row],[Salary]]*3%,allstaff[[#This Row],[Salary]]*2%)</f>
        <v>720.80000000000007</v>
      </c>
      <c r="K7">
        <f>VLOOKUP(allstaff[[#This Row],[Rating]],'Salary Vs Rating'!$H$6:$I$10,2,FALSE)</f>
        <v>3</v>
      </c>
      <c r="N7" s="18" t="s">
        <v>223</v>
      </c>
      <c r="O7" s="21">
        <f>COUNTIF(B:B,"Female")/O3</f>
        <v>0.4777777777777778</v>
      </c>
    </row>
    <row r="8" spans="1:15" ht="14.4" x14ac:dyDescent="0.3">
      <c r="A8" s="29" t="s">
        <v>125</v>
      </c>
      <c r="B8" s="29" t="s">
        <v>9</v>
      </c>
      <c r="C8" s="30">
        <v>21</v>
      </c>
      <c r="D8" s="30" t="s">
        <v>14</v>
      </c>
      <c r="E8" s="31">
        <v>44042</v>
      </c>
      <c r="F8" s="29" t="s">
        <v>13</v>
      </c>
      <c r="G8" s="30">
        <v>37920</v>
      </c>
      <c r="H8" s="30" t="s">
        <v>206</v>
      </c>
      <c r="I8" s="32">
        <f ca="1">(TODAY()-'All Staff'!$E177)/365</f>
        <v>2.7972602739726029</v>
      </c>
      <c r="J8">
        <f ca="1">IF(allstaff[[#This Row],[Tenure]]&gt;2,allstaff[[#This Row],[Salary]]*3%,allstaff[[#This Row],[Salary]]*2%)</f>
        <v>1137.5999999999999</v>
      </c>
      <c r="K8">
        <f>VLOOKUP(allstaff[[#This Row],[Rating]],'Salary Vs Rating'!$H$6:$I$10,2,FALSE)</f>
        <v>3</v>
      </c>
      <c r="N8" s="18" t="s">
        <v>224</v>
      </c>
      <c r="O8" s="19">
        <f>MEDIAN(G:G)</f>
        <v>75000</v>
      </c>
    </row>
    <row r="9" spans="1:15" thickBot="1" x14ac:dyDescent="0.35">
      <c r="A9" s="26" t="s">
        <v>34</v>
      </c>
      <c r="B9" s="26" t="s">
        <v>9</v>
      </c>
      <c r="C9" s="27">
        <v>21</v>
      </c>
      <c r="D9" s="27" t="s">
        <v>14</v>
      </c>
      <c r="E9" s="28">
        <v>44104</v>
      </c>
      <c r="F9" s="26" t="s">
        <v>13</v>
      </c>
      <c r="G9" s="27">
        <v>37920</v>
      </c>
      <c r="H9" s="27" t="s">
        <v>208</v>
      </c>
      <c r="I9" s="32">
        <f ca="1">(TODAY()-'All Staff'!$E178)/365</f>
        <v>2.6301369863013697</v>
      </c>
      <c r="J9">
        <f ca="1">IF(allstaff[[#This Row],[Tenure]]&gt;2,allstaff[[#This Row],[Salary]]*3%,allstaff[[#This Row],[Salary]]*2%)</f>
        <v>1137.5999999999999</v>
      </c>
      <c r="K9">
        <f>VLOOKUP(allstaff[[#This Row],[Rating]],'Salary Vs Rating'!$H$6:$I$10,2,FALSE)</f>
        <v>3</v>
      </c>
      <c r="N9" s="22" t="s">
        <v>225</v>
      </c>
      <c r="O9" s="23">
        <f>MEDIAN(C:C)</f>
        <v>30</v>
      </c>
    </row>
    <row r="10" spans="1:15" ht="14.4" x14ac:dyDescent="0.3">
      <c r="A10" s="26" t="s">
        <v>136</v>
      </c>
      <c r="B10" s="26" t="s">
        <v>9</v>
      </c>
      <c r="C10" s="27">
        <v>35</v>
      </c>
      <c r="D10" s="27" t="s">
        <v>14</v>
      </c>
      <c r="E10" s="28">
        <v>44666</v>
      </c>
      <c r="F10" s="26" t="s">
        <v>13</v>
      </c>
      <c r="G10" s="27">
        <v>40400</v>
      </c>
      <c r="H10" s="27" t="s">
        <v>206</v>
      </c>
      <c r="I10" s="32">
        <f ca="1">(TODAY()-'All Staff'!$E175)/365</f>
        <v>2.8465753424657536</v>
      </c>
      <c r="J10">
        <f ca="1">IF(allstaff[[#This Row],[Tenure]]&gt;2,allstaff[[#This Row],[Salary]]*3%,allstaff[[#This Row],[Salary]]*2%)</f>
        <v>1212</v>
      </c>
      <c r="K10">
        <f>VLOOKUP(allstaff[[#This Row],[Rating]],'Salary Vs Rating'!$H$6:$I$10,2,FALSE)</f>
        <v>3</v>
      </c>
    </row>
    <row r="11" spans="1:15" ht="14.4" x14ac:dyDescent="0.3">
      <c r="A11" s="26" t="s">
        <v>96</v>
      </c>
      <c r="B11" s="26" t="s">
        <v>9</v>
      </c>
      <c r="C11" s="27">
        <v>35</v>
      </c>
      <c r="D11" s="27" t="s">
        <v>14</v>
      </c>
      <c r="E11" s="28">
        <v>44727</v>
      </c>
      <c r="F11" s="26" t="s">
        <v>13</v>
      </c>
      <c r="G11" s="27">
        <v>40400</v>
      </c>
      <c r="H11" s="27" t="s">
        <v>208</v>
      </c>
      <c r="I11" s="32">
        <f ca="1">(TODAY()-'All Staff'!$E176)/365</f>
        <v>2.6794520547945204</v>
      </c>
      <c r="J11">
        <f ca="1">IF(allstaff[[#This Row],[Tenure]]&gt;2,allstaff[[#This Row],[Salary]]*3%,allstaff[[#This Row],[Salary]]*2%)</f>
        <v>1212</v>
      </c>
      <c r="K11">
        <f>VLOOKUP(allstaff[[#This Row],[Rating]],'Salary Vs Rating'!$H$6:$I$10,2,FALSE)</f>
        <v>3</v>
      </c>
    </row>
    <row r="12" spans="1:15" ht="14.4" x14ac:dyDescent="0.3">
      <c r="A12" s="26" t="s">
        <v>140</v>
      </c>
      <c r="B12" s="26" t="s">
        <v>16</v>
      </c>
      <c r="C12" s="27">
        <v>32</v>
      </c>
      <c r="D12" s="27" t="s">
        <v>14</v>
      </c>
      <c r="E12" s="28">
        <v>44549</v>
      </c>
      <c r="F12" s="26" t="s">
        <v>13</v>
      </c>
      <c r="G12" s="27">
        <v>41570</v>
      </c>
      <c r="H12" s="27" t="s">
        <v>206</v>
      </c>
      <c r="I12" s="32">
        <f ca="1">(TODAY()-'All Staff'!$E173)/365</f>
        <v>3.0164383561643837</v>
      </c>
      <c r="J12">
        <f ca="1">IF(allstaff[[#This Row],[Tenure]]&gt;2,allstaff[[#This Row],[Salary]]*3%,allstaff[[#This Row],[Salary]]*2%)</f>
        <v>1247.0999999999999</v>
      </c>
      <c r="K12">
        <f>VLOOKUP(allstaff[[#This Row],[Rating]],'Salary Vs Rating'!$H$6:$I$10,2,FALSE)</f>
        <v>3</v>
      </c>
    </row>
    <row r="13" spans="1:15" ht="14.4" x14ac:dyDescent="0.3">
      <c r="A13" s="29" t="s">
        <v>105</v>
      </c>
      <c r="B13" s="29" t="s">
        <v>16</v>
      </c>
      <c r="C13" s="30">
        <v>32</v>
      </c>
      <c r="D13" s="30" t="s">
        <v>14</v>
      </c>
      <c r="E13" s="31">
        <v>44611</v>
      </c>
      <c r="F13" s="29" t="s">
        <v>13</v>
      </c>
      <c r="G13" s="30">
        <v>41570</v>
      </c>
      <c r="H13" s="30" t="s">
        <v>208</v>
      </c>
      <c r="I13" s="32">
        <f ca="1">(TODAY()-'All Staff'!$E174)/365</f>
        <v>2.8465753424657536</v>
      </c>
      <c r="J13">
        <f ca="1">IF(allstaff[[#This Row],[Tenure]]&gt;2,allstaff[[#This Row],[Salary]]*3%,allstaff[[#This Row],[Salary]]*2%)</f>
        <v>1247.0999999999999</v>
      </c>
      <c r="K13">
        <f>VLOOKUP(allstaff[[#This Row],[Rating]],'Salary Vs Rating'!$H$6:$I$10,2,FALSE)</f>
        <v>3</v>
      </c>
    </row>
    <row r="14" spans="1:15" ht="14.4" x14ac:dyDescent="0.3">
      <c r="A14" s="29" t="s">
        <v>177</v>
      </c>
      <c r="B14" s="29" t="s">
        <v>16</v>
      </c>
      <c r="C14" s="30">
        <v>31</v>
      </c>
      <c r="D14" s="30" t="s">
        <v>14</v>
      </c>
      <c r="E14" s="31">
        <v>44084</v>
      </c>
      <c r="F14" s="29" t="s">
        <v>24</v>
      </c>
      <c r="G14" s="30">
        <v>41980</v>
      </c>
      <c r="H14" s="30" t="s">
        <v>206</v>
      </c>
      <c r="I14" s="32">
        <f ca="1">(TODAY()-'All Staff'!$E171)/365</f>
        <v>0.38082191780821917</v>
      </c>
      <c r="J14">
        <f ca="1">IF(allstaff[[#This Row],[Tenure]]&gt;2,allstaff[[#This Row],[Salary]]*3%,allstaff[[#This Row],[Salary]]*2%)</f>
        <v>839.6</v>
      </c>
      <c r="K14">
        <f>VLOOKUP(allstaff[[#This Row],[Rating]],'Salary Vs Rating'!$H$6:$I$10,2,FALSE)</f>
        <v>3</v>
      </c>
    </row>
    <row r="15" spans="1:15" ht="14.4" x14ac:dyDescent="0.3">
      <c r="A15" s="26" t="s">
        <v>36</v>
      </c>
      <c r="B15" s="26" t="s">
        <v>16</v>
      </c>
      <c r="C15" s="27">
        <v>31</v>
      </c>
      <c r="D15" s="27" t="s">
        <v>14</v>
      </c>
      <c r="E15" s="28">
        <v>44145</v>
      </c>
      <c r="F15" s="26" t="s">
        <v>24</v>
      </c>
      <c r="G15" s="27">
        <v>41980</v>
      </c>
      <c r="H15" s="27" t="s">
        <v>208</v>
      </c>
      <c r="I15" s="32">
        <f ca="1">(TODAY()-'All Staff'!$E172)/365</f>
        <v>0.21643835616438356</v>
      </c>
      <c r="J15">
        <f ca="1">IF(allstaff[[#This Row],[Tenure]]&gt;2,allstaff[[#This Row],[Salary]]*3%,allstaff[[#This Row],[Salary]]*2%)</f>
        <v>839.6</v>
      </c>
      <c r="K15">
        <f>VLOOKUP(allstaff[[#This Row],[Rating]],'Salary Vs Rating'!$H$6:$I$10,2,FALSE)</f>
        <v>3</v>
      </c>
    </row>
    <row r="16" spans="1:15" ht="14.4" x14ac:dyDescent="0.3">
      <c r="A16" s="26" t="s">
        <v>174</v>
      </c>
      <c r="B16" s="26" t="s">
        <v>9</v>
      </c>
      <c r="C16" s="27">
        <v>28</v>
      </c>
      <c r="D16" s="27" t="s">
        <v>50</v>
      </c>
      <c r="E16" s="28">
        <v>44758</v>
      </c>
      <c r="F16" s="26" t="s">
        <v>10</v>
      </c>
      <c r="G16" s="27">
        <v>43510</v>
      </c>
      <c r="H16" s="27" t="s">
        <v>206</v>
      </c>
      <c r="I16" s="32">
        <f ca="1">(TODAY()-'All Staff'!$E169)/365</f>
        <v>0.9178082191780822</v>
      </c>
      <c r="J16">
        <f ca="1">IF(allstaff[[#This Row],[Tenure]]&gt;2,allstaff[[#This Row],[Salary]]*3%,allstaff[[#This Row],[Salary]]*2%)</f>
        <v>870.2</v>
      </c>
      <c r="K16">
        <f>VLOOKUP(allstaff[[#This Row],[Rating]],'Salary Vs Rating'!$H$6:$I$10,2,FALSE)</f>
        <v>1</v>
      </c>
    </row>
    <row r="17" spans="1:11" ht="14.4" x14ac:dyDescent="0.3">
      <c r="A17" s="26" t="s">
        <v>102</v>
      </c>
      <c r="B17" s="26" t="s">
        <v>9</v>
      </c>
      <c r="C17" s="27">
        <v>28</v>
      </c>
      <c r="D17" s="27" t="s">
        <v>50</v>
      </c>
      <c r="E17" s="28">
        <v>44820</v>
      </c>
      <c r="F17" s="26" t="s">
        <v>10</v>
      </c>
      <c r="G17" s="27">
        <v>43510</v>
      </c>
      <c r="H17" s="27" t="s">
        <v>208</v>
      </c>
      <c r="I17" s="32">
        <f ca="1">(TODAY()-'All Staff'!$E170)/365</f>
        <v>0.75068493150684934</v>
      </c>
      <c r="J17">
        <f ca="1">IF(allstaff[[#This Row],[Tenure]]&gt;2,allstaff[[#This Row],[Salary]]*3%,allstaff[[#This Row],[Salary]]*2%)</f>
        <v>870.2</v>
      </c>
      <c r="K17">
        <f>VLOOKUP(allstaff[[#This Row],[Rating]],'Salary Vs Rating'!$H$6:$I$10,2,FALSE)</f>
        <v>1</v>
      </c>
    </row>
    <row r="18" spans="1:11" ht="14.4" x14ac:dyDescent="0.3">
      <c r="A18" s="29" t="s">
        <v>113</v>
      </c>
      <c r="B18" s="29" t="s">
        <v>16</v>
      </c>
      <c r="C18" s="30">
        <v>32</v>
      </c>
      <c r="D18" s="30" t="s">
        <v>11</v>
      </c>
      <c r="E18" s="31">
        <v>44293</v>
      </c>
      <c r="F18" s="29" t="s">
        <v>24</v>
      </c>
      <c r="G18" s="30">
        <v>43840</v>
      </c>
      <c r="H18" s="30" t="s">
        <v>206</v>
      </c>
      <c r="I18" s="32">
        <f ca="1">(TODAY()-'All Staff'!$E167)/365</f>
        <v>1.5808219178082192</v>
      </c>
      <c r="J18">
        <f ca="1">IF(allstaff[[#This Row],[Tenure]]&gt;2,allstaff[[#This Row],[Salary]]*3%,allstaff[[#This Row],[Salary]]*2%)</f>
        <v>876.80000000000007</v>
      </c>
      <c r="K18">
        <f>VLOOKUP(allstaff[[#This Row],[Rating]],'Salary Vs Rating'!$H$6:$I$10,2,FALSE)</f>
        <v>4</v>
      </c>
    </row>
    <row r="19" spans="1:11" ht="14.4" x14ac:dyDescent="0.3">
      <c r="A19" s="26" t="s">
        <v>32</v>
      </c>
      <c r="B19" s="26" t="s">
        <v>16</v>
      </c>
      <c r="C19" s="27">
        <v>32</v>
      </c>
      <c r="D19" s="27" t="s">
        <v>11</v>
      </c>
      <c r="E19" s="28">
        <v>44354</v>
      </c>
      <c r="F19" s="26" t="s">
        <v>24</v>
      </c>
      <c r="G19" s="27">
        <v>43840</v>
      </c>
      <c r="H19" s="27" t="s">
        <v>208</v>
      </c>
      <c r="I19" s="32">
        <f ca="1">(TODAY()-'All Staff'!$E168)/365</f>
        <v>1.4109589041095891</v>
      </c>
      <c r="J19">
        <f ca="1">IF(allstaff[[#This Row],[Tenure]]&gt;2,allstaff[[#This Row],[Salary]]*3%,allstaff[[#This Row],[Salary]]*2%)</f>
        <v>876.80000000000007</v>
      </c>
      <c r="K19">
        <f>VLOOKUP(allstaff[[#This Row],[Rating]],'Salary Vs Rating'!$H$6:$I$10,2,FALSE)</f>
        <v>4</v>
      </c>
    </row>
    <row r="20" spans="1:11" ht="14.4" x14ac:dyDescent="0.3">
      <c r="A20" s="29" t="s">
        <v>115</v>
      </c>
      <c r="B20" s="29" t="s">
        <v>16</v>
      </c>
      <c r="C20" s="30">
        <v>32</v>
      </c>
      <c r="D20" s="30" t="s">
        <v>14</v>
      </c>
      <c r="E20" s="31">
        <v>44339</v>
      </c>
      <c r="F20" s="29" t="s">
        <v>27</v>
      </c>
      <c r="G20" s="30">
        <v>45510</v>
      </c>
      <c r="H20" s="30" t="s">
        <v>206</v>
      </c>
      <c r="I20" s="32">
        <f ca="1">(TODAY()-'All Staff'!$E165)/365</f>
        <v>2.0273972602739727</v>
      </c>
      <c r="J20">
        <f ca="1">IF(allstaff[[#This Row],[Tenure]]&gt;2,allstaff[[#This Row],[Salary]]*3%,allstaff[[#This Row],[Salary]]*2%)</f>
        <v>1365.3</v>
      </c>
      <c r="K20">
        <f>VLOOKUP(allstaff[[#This Row],[Rating]],'Salary Vs Rating'!$H$6:$I$10,2,FALSE)</f>
        <v>3</v>
      </c>
    </row>
    <row r="21" spans="1:11" ht="15.75" customHeight="1" x14ac:dyDescent="0.3">
      <c r="A21" s="29" t="s">
        <v>71</v>
      </c>
      <c r="B21" s="29" t="s">
        <v>16</v>
      </c>
      <c r="C21" s="30">
        <v>32</v>
      </c>
      <c r="D21" s="30" t="s">
        <v>14</v>
      </c>
      <c r="E21" s="31">
        <v>44400</v>
      </c>
      <c r="F21" s="29" t="s">
        <v>27</v>
      </c>
      <c r="G21" s="30">
        <v>45510</v>
      </c>
      <c r="H21" s="30" t="s">
        <v>208</v>
      </c>
      <c r="I21" s="32">
        <f ca="1">(TODAY()-'All Staff'!$E166)/365</f>
        <v>1.8575342465753424</v>
      </c>
      <c r="J21">
        <f ca="1">IF(allstaff[[#This Row],[Tenure]]&gt;2,allstaff[[#This Row],[Salary]]*3%,allstaff[[#This Row],[Salary]]*2%)</f>
        <v>910.2</v>
      </c>
      <c r="K21">
        <f>VLOOKUP(allstaff[[#This Row],[Rating]],'Salary Vs Rating'!$H$6:$I$10,2,FALSE)</f>
        <v>3</v>
      </c>
    </row>
    <row r="22" spans="1:11" ht="15.75" customHeight="1" x14ac:dyDescent="0.3">
      <c r="A22" s="26" t="s">
        <v>142</v>
      </c>
      <c r="B22" s="26" t="s">
        <v>9</v>
      </c>
      <c r="C22" s="27">
        <v>26</v>
      </c>
      <c r="D22" s="27" t="s">
        <v>14</v>
      </c>
      <c r="E22" s="28">
        <v>44164</v>
      </c>
      <c r="F22" s="26" t="s">
        <v>13</v>
      </c>
      <c r="G22" s="27">
        <v>47360</v>
      </c>
      <c r="H22" s="27" t="s">
        <v>206</v>
      </c>
      <c r="I22" s="32">
        <f ca="1">(TODAY()-'All Staff'!$E163)/365</f>
        <v>1.3205479452054794</v>
      </c>
      <c r="J22">
        <f ca="1">IF(allstaff[[#This Row],[Tenure]]&gt;2,allstaff[[#This Row],[Salary]]*3%,allstaff[[#This Row],[Salary]]*2%)</f>
        <v>947.2</v>
      </c>
      <c r="K22">
        <f>VLOOKUP(allstaff[[#This Row],[Rating]],'Salary Vs Rating'!$H$6:$I$10,2,FALSE)</f>
        <v>3</v>
      </c>
    </row>
    <row r="23" spans="1:11" ht="15.75" customHeight="1" x14ac:dyDescent="0.3">
      <c r="A23" s="26" t="s">
        <v>88</v>
      </c>
      <c r="B23" s="26" t="s">
        <v>9</v>
      </c>
      <c r="C23" s="27">
        <v>26</v>
      </c>
      <c r="D23" s="27" t="s">
        <v>14</v>
      </c>
      <c r="E23" s="28">
        <v>44225</v>
      </c>
      <c r="F23" s="26" t="s">
        <v>13</v>
      </c>
      <c r="G23" s="27">
        <v>47360</v>
      </c>
      <c r="H23" s="27" t="s">
        <v>208</v>
      </c>
      <c r="I23" s="32">
        <f ca="1">(TODAY()-'All Staff'!$E164)/365</f>
        <v>2.5780821917808221</v>
      </c>
      <c r="J23">
        <f ca="1">IF(allstaff[[#This Row],[Tenure]]&gt;2,allstaff[[#This Row],[Salary]]*3%,allstaff[[#This Row],[Salary]]*2%)</f>
        <v>1420.8</v>
      </c>
      <c r="K23">
        <f>VLOOKUP(allstaff[[#This Row],[Rating]],'Salary Vs Rating'!$H$6:$I$10,2,FALSE)</f>
        <v>3</v>
      </c>
    </row>
    <row r="24" spans="1:11" ht="15.75" customHeight="1" x14ac:dyDescent="0.3">
      <c r="A24" s="26" t="s">
        <v>124</v>
      </c>
      <c r="B24" s="26" t="s">
        <v>9</v>
      </c>
      <c r="C24" s="27">
        <v>28</v>
      </c>
      <c r="D24" s="27" t="s">
        <v>11</v>
      </c>
      <c r="E24" s="28">
        <v>43980</v>
      </c>
      <c r="F24" s="26" t="s">
        <v>18</v>
      </c>
      <c r="G24" s="27">
        <v>48170</v>
      </c>
      <c r="H24" s="27" t="s">
        <v>206</v>
      </c>
      <c r="I24" s="32">
        <f ca="1">(TODAY()-'All Staff'!$E161)/365</f>
        <v>0.72054794520547949</v>
      </c>
      <c r="J24">
        <f ca="1">IF(allstaff[[#This Row],[Tenure]]&gt;2,allstaff[[#This Row],[Salary]]*3%,allstaff[[#This Row],[Salary]]*2%)</f>
        <v>963.4</v>
      </c>
      <c r="K24">
        <f>VLOOKUP(allstaff[[#This Row],[Rating]],'Salary Vs Rating'!$H$6:$I$10,2,FALSE)</f>
        <v>4</v>
      </c>
    </row>
    <row r="25" spans="1:11" ht="15.75" customHeight="1" x14ac:dyDescent="0.3">
      <c r="A25" s="26" t="s">
        <v>70</v>
      </c>
      <c r="B25" s="26" t="s">
        <v>9</v>
      </c>
      <c r="C25" s="27">
        <v>28</v>
      </c>
      <c r="D25" s="27" t="s">
        <v>11</v>
      </c>
      <c r="E25" s="28">
        <v>44041</v>
      </c>
      <c r="F25" s="26" t="s">
        <v>18</v>
      </c>
      <c r="G25" s="27">
        <v>48170</v>
      </c>
      <c r="H25" s="27" t="s">
        <v>208</v>
      </c>
      <c r="I25" s="32">
        <f ca="1">(TODAY()-'All Staff'!$E162)/365</f>
        <v>2.7452054794520548</v>
      </c>
      <c r="J25">
        <f ca="1">IF(allstaff[[#This Row],[Tenure]]&gt;2,allstaff[[#This Row],[Salary]]*3%,allstaff[[#This Row],[Salary]]*2%)</f>
        <v>1445.1</v>
      </c>
      <c r="K25">
        <f>VLOOKUP(allstaff[[#This Row],[Rating]],'Salary Vs Rating'!$H$6:$I$10,2,FALSE)</f>
        <v>4</v>
      </c>
    </row>
    <row r="26" spans="1:11" ht="15.75" customHeight="1" x14ac:dyDescent="0.3">
      <c r="A26" s="26" t="s">
        <v>202</v>
      </c>
      <c r="B26" s="26" t="s">
        <v>9</v>
      </c>
      <c r="C26" s="27">
        <v>33</v>
      </c>
      <c r="D26" s="27" t="s">
        <v>11</v>
      </c>
      <c r="E26" s="28">
        <v>44640</v>
      </c>
      <c r="F26" s="26" t="s">
        <v>13</v>
      </c>
      <c r="G26" s="27">
        <v>48530</v>
      </c>
      <c r="H26" s="27" t="s">
        <v>206</v>
      </c>
      <c r="I26" s="32">
        <f ca="1">(TODAY()-'All Staff'!$E159)/365</f>
        <v>2.5863013698630137</v>
      </c>
      <c r="J26">
        <f ca="1">IF(allstaff[[#This Row],[Tenure]]&gt;2,allstaff[[#This Row],[Salary]]*3%,allstaff[[#This Row],[Salary]]*2%)</f>
        <v>1455.8999999999999</v>
      </c>
      <c r="K26">
        <f>VLOOKUP(allstaff[[#This Row],[Rating]],'Salary Vs Rating'!$H$6:$I$10,2,FALSE)</f>
        <v>4</v>
      </c>
    </row>
    <row r="27" spans="1:11" ht="15.75" customHeight="1" x14ac:dyDescent="0.3">
      <c r="A27" s="26" t="s">
        <v>22</v>
      </c>
      <c r="B27" s="26" t="s">
        <v>9</v>
      </c>
      <c r="C27" s="27">
        <v>33</v>
      </c>
      <c r="D27" s="27" t="s">
        <v>11</v>
      </c>
      <c r="E27" s="28">
        <v>44701</v>
      </c>
      <c r="F27" s="26" t="s">
        <v>13</v>
      </c>
      <c r="G27" s="27">
        <v>48530</v>
      </c>
      <c r="H27" s="27" t="s">
        <v>208</v>
      </c>
      <c r="I27" s="32">
        <f ca="1">(TODAY()-'All Staff'!$E160)/365</f>
        <v>0.88767123287671235</v>
      </c>
      <c r="J27">
        <f ca="1">IF(allstaff[[#This Row],[Tenure]]&gt;2,allstaff[[#This Row],[Salary]]*3%,allstaff[[#This Row],[Salary]]*2%)</f>
        <v>970.6</v>
      </c>
      <c r="K27">
        <f>VLOOKUP(allstaff[[#This Row],[Rating]],'Salary Vs Rating'!$H$6:$I$10,2,FALSE)</f>
        <v>4</v>
      </c>
    </row>
    <row r="28" spans="1:11" ht="15.75" customHeight="1" x14ac:dyDescent="0.3">
      <c r="A28" s="29" t="s">
        <v>169</v>
      </c>
      <c r="B28" s="29" t="s">
        <v>9</v>
      </c>
      <c r="C28" s="30">
        <v>31</v>
      </c>
      <c r="D28" s="30" t="s">
        <v>14</v>
      </c>
      <c r="E28" s="31">
        <v>44450</v>
      </c>
      <c r="F28" s="29" t="s">
        <v>24</v>
      </c>
      <c r="G28" s="30">
        <v>48950</v>
      </c>
      <c r="H28" s="30" t="s">
        <v>206</v>
      </c>
      <c r="I28" s="32">
        <f ca="1">(TODAY()-'All Staff'!$E157)/365</f>
        <v>1.0904109589041096</v>
      </c>
      <c r="J28">
        <f ca="1">IF(allstaff[[#This Row],[Tenure]]&gt;2,allstaff[[#This Row],[Salary]]*3%,allstaff[[#This Row],[Salary]]*2%)</f>
        <v>979</v>
      </c>
      <c r="K28">
        <f>VLOOKUP(allstaff[[#This Row],[Rating]],'Salary Vs Rating'!$H$6:$I$10,2,FALSE)</f>
        <v>3</v>
      </c>
    </row>
    <row r="29" spans="1:11" ht="15.75" customHeight="1" x14ac:dyDescent="0.3">
      <c r="A29" s="26" t="s">
        <v>58</v>
      </c>
      <c r="B29" s="26" t="s">
        <v>9</v>
      </c>
      <c r="C29" s="27">
        <v>31</v>
      </c>
      <c r="D29" s="27" t="s">
        <v>14</v>
      </c>
      <c r="E29" s="28">
        <v>44511</v>
      </c>
      <c r="F29" s="26" t="s">
        <v>24</v>
      </c>
      <c r="G29" s="27">
        <v>48950</v>
      </c>
      <c r="H29" s="27" t="s">
        <v>208</v>
      </c>
      <c r="I29" s="32">
        <f ca="1">(TODAY()-'All Staff'!$E158)/365</f>
        <v>2.7534246575342465</v>
      </c>
      <c r="J29">
        <f ca="1">IF(allstaff[[#This Row],[Tenure]]&gt;2,allstaff[[#This Row],[Salary]]*3%,allstaff[[#This Row],[Salary]]*2%)</f>
        <v>1468.5</v>
      </c>
      <c r="K29">
        <f>VLOOKUP(allstaff[[#This Row],[Rating]],'Salary Vs Rating'!$H$6:$I$10,2,FALSE)</f>
        <v>3</v>
      </c>
    </row>
    <row r="30" spans="1:11" ht="15.75" customHeight="1" x14ac:dyDescent="0.3">
      <c r="A30" s="29" t="s">
        <v>151</v>
      </c>
      <c r="B30" s="29" t="s">
        <v>9</v>
      </c>
      <c r="C30" s="30">
        <v>27</v>
      </c>
      <c r="D30" s="30" t="s">
        <v>14</v>
      </c>
      <c r="E30" s="31">
        <v>44506</v>
      </c>
      <c r="F30" s="29" t="s">
        <v>18</v>
      </c>
      <c r="G30" s="30">
        <v>48980</v>
      </c>
      <c r="H30" s="30" t="s">
        <v>206</v>
      </c>
      <c r="I30" s="32">
        <f ca="1">(TODAY()-'All Staff'!$E155)/365</f>
        <v>2.0465753424657533</v>
      </c>
      <c r="J30">
        <f ca="1">IF(allstaff[[#This Row],[Tenure]]&gt;2,allstaff[[#This Row],[Salary]]*3%,allstaff[[#This Row],[Salary]]*2%)</f>
        <v>1469.3999999999999</v>
      </c>
      <c r="K30">
        <f>VLOOKUP(allstaff[[#This Row],[Rating]],'Salary Vs Rating'!$H$6:$I$10,2,FALSE)</f>
        <v>3</v>
      </c>
    </row>
    <row r="31" spans="1:11" ht="15.75" customHeight="1" x14ac:dyDescent="0.3">
      <c r="A31" s="29" t="s">
        <v>41</v>
      </c>
      <c r="B31" s="29" t="s">
        <v>9</v>
      </c>
      <c r="C31" s="30">
        <v>27</v>
      </c>
      <c r="D31" s="30" t="s">
        <v>14</v>
      </c>
      <c r="E31" s="31">
        <v>44567</v>
      </c>
      <c r="F31" s="29" t="s">
        <v>18</v>
      </c>
      <c r="G31" s="30">
        <v>48980</v>
      </c>
      <c r="H31" s="30" t="s">
        <v>208</v>
      </c>
      <c r="I31" s="32">
        <f ca="1">(TODAY()-'All Staff'!$E156)/365</f>
        <v>1.2575342465753425</v>
      </c>
      <c r="J31">
        <f ca="1">IF(allstaff[[#This Row],[Tenure]]&gt;2,allstaff[[#This Row],[Salary]]*3%,allstaff[[#This Row],[Salary]]*2%)</f>
        <v>979.6</v>
      </c>
      <c r="K31">
        <f>VLOOKUP(allstaff[[#This Row],[Rating]],'Salary Vs Rating'!$H$6:$I$10,2,FALSE)</f>
        <v>3</v>
      </c>
    </row>
    <row r="32" spans="1:11" ht="15.75" customHeight="1" x14ac:dyDescent="0.3">
      <c r="A32" s="29" t="s">
        <v>127</v>
      </c>
      <c r="B32" s="29" t="s">
        <v>16</v>
      </c>
      <c r="C32" s="30">
        <v>34</v>
      </c>
      <c r="D32" s="30" t="s">
        <v>19</v>
      </c>
      <c r="E32" s="31">
        <v>44660</v>
      </c>
      <c r="F32" s="29" t="s">
        <v>10</v>
      </c>
      <c r="G32" s="30">
        <v>49630</v>
      </c>
      <c r="H32" s="30" t="s">
        <v>206</v>
      </c>
      <c r="I32" s="32">
        <f ca="1">(TODAY()-'All Staff'!$E153)/365</f>
        <v>1.821917808219178</v>
      </c>
      <c r="J32">
        <f ca="1">IF(allstaff[[#This Row],[Tenure]]&gt;2,allstaff[[#This Row],[Salary]]*3%,allstaff[[#This Row],[Salary]]*2%)</f>
        <v>992.6</v>
      </c>
      <c r="K32">
        <f>VLOOKUP(allstaff[[#This Row],[Rating]],'Salary Vs Rating'!$H$6:$I$10,2,FALSE)</f>
        <v>2</v>
      </c>
    </row>
    <row r="33" spans="1:11" ht="15.75" customHeight="1" x14ac:dyDescent="0.3">
      <c r="A33" s="26" t="s">
        <v>54</v>
      </c>
      <c r="B33" s="26" t="s">
        <v>16</v>
      </c>
      <c r="C33" s="27">
        <v>34</v>
      </c>
      <c r="D33" s="27" t="s">
        <v>19</v>
      </c>
      <c r="E33" s="28">
        <v>44721</v>
      </c>
      <c r="F33" s="26" t="s">
        <v>10</v>
      </c>
      <c r="G33" s="27">
        <v>49630</v>
      </c>
      <c r="H33" s="27" t="s">
        <v>208</v>
      </c>
      <c r="I33" s="32">
        <f ca="1">(TODAY()-'All Staff'!$E154)/365</f>
        <v>2.2136986301369861</v>
      </c>
      <c r="J33">
        <f ca="1">IF(allstaff[[#This Row],[Tenure]]&gt;2,allstaff[[#This Row],[Salary]]*3%,allstaff[[#This Row],[Salary]]*2%)</f>
        <v>1488.8999999999999</v>
      </c>
      <c r="K33">
        <f>VLOOKUP(allstaff[[#This Row],[Rating]],'Salary Vs Rating'!$H$6:$I$10,2,FALSE)</f>
        <v>2</v>
      </c>
    </row>
    <row r="34" spans="1:11" ht="15.75" customHeight="1" x14ac:dyDescent="0.3">
      <c r="A34" s="26" t="s">
        <v>146</v>
      </c>
      <c r="B34" s="26" t="s">
        <v>9</v>
      </c>
      <c r="C34" s="27">
        <v>24</v>
      </c>
      <c r="D34" s="27" t="s">
        <v>19</v>
      </c>
      <c r="E34" s="28">
        <v>44375</v>
      </c>
      <c r="F34" s="26" t="s">
        <v>18</v>
      </c>
      <c r="G34" s="27">
        <v>52610</v>
      </c>
      <c r="H34" s="27" t="s">
        <v>206</v>
      </c>
      <c r="I34" s="32">
        <f ca="1">(TODAY()-'All Staff'!$E151)/365</f>
        <v>1.8739726027397261</v>
      </c>
      <c r="J34">
        <f ca="1">IF(allstaff[[#This Row],[Tenure]]&gt;2,allstaff[[#This Row],[Salary]]*3%,allstaff[[#This Row],[Salary]]*2%)</f>
        <v>1052.2</v>
      </c>
      <c r="K34">
        <f>VLOOKUP(allstaff[[#This Row],[Rating]],'Salary Vs Rating'!$H$6:$I$10,2,FALSE)</f>
        <v>2</v>
      </c>
    </row>
    <row r="35" spans="1:11" ht="15.75" customHeight="1" x14ac:dyDescent="0.3">
      <c r="A35" s="29" t="s">
        <v>59</v>
      </c>
      <c r="B35" s="29" t="s">
        <v>9</v>
      </c>
      <c r="C35" s="30">
        <v>24</v>
      </c>
      <c r="D35" s="30" t="s">
        <v>19</v>
      </c>
      <c r="E35" s="31">
        <v>44436</v>
      </c>
      <c r="F35" s="29" t="s">
        <v>18</v>
      </c>
      <c r="G35" s="30">
        <v>52610</v>
      </c>
      <c r="H35" s="30" t="s">
        <v>208</v>
      </c>
      <c r="I35" s="32">
        <f ca="1">(TODAY()-'All Staff'!$E152)/365</f>
        <v>1.9917808219178081</v>
      </c>
      <c r="J35">
        <f ca="1">IF(allstaff[[#This Row],[Tenure]]&gt;2,allstaff[[#This Row],[Salary]]*3%,allstaff[[#This Row],[Salary]]*2%)</f>
        <v>1052.2</v>
      </c>
      <c r="K35">
        <f>VLOOKUP(allstaff[[#This Row],[Rating]],'Salary Vs Rating'!$H$6:$I$10,2,FALSE)</f>
        <v>2</v>
      </c>
    </row>
    <row r="36" spans="1:11" ht="15.75" customHeight="1" x14ac:dyDescent="0.3">
      <c r="A36" s="29" t="s">
        <v>153</v>
      </c>
      <c r="B36" s="29" t="s">
        <v>16</v>
      </c>
      <c r="C36" s="30">
        <v>28</v>
      </c>
      <c r="D36" s="30" t="s">
        <v>14</v>
      </c>
      <c r="E36" s="31">
        <v>44296</v>
      </c>
      <c r="F36" s="29" t="s">
        <v>10</v>
      </c>
      <c r="G36" s="30">
        <v>53240</v>
      </c>
      <c r="H36" s="30" t="s">
        <v>206</v>
      </c>
      <c r="I36" s="32">
        <f ca="1">(TODAY()-'All Staff'!$E149)/365</f>
        <v>1.747945205479452</v>
      </c>
      <c r="J36">
        <f ca="1">IF(allstaff[[#This Row],[Tenure]]&gt;2,allstaff[[#This Row],[Salary]]*3%,allstaff[[#This Row],[Salary]]*2%)</f>
        <v>1064.8</v>
      </c>
      <c r="K36">
        <f>VLOOKUP(allstaff[[#This Row],[Rating]],'Salary Vs Rating'!$H$6:$I$10,2,FALSE)</f>
        <v>3</v>
      </c>
    </row>
    <row r="37" spans="1:11" ht="15.75" customHeight="1" x14ac:dyDescent="0.3">
      <c r="A37" s="26" t="s">
        <v>15</v>
      </c>
      <c r="B37" s="26" t="s">
        <v>16</v>
      </c>
      <c r="C37" s="27">
        <v>28</v>
      </c>
      <c r="D37" s="27" t="s">
        <v>14</v>
      </c>
      <c r="E37" s="28">
        <v>44357</v>
      </c>
      <c r="F37" s="26" t="s">
        <v>10</v>
      </c>
      <c r="G37" s="27">
        <v>53240</v>
      </c>
      <c r="H37" s="27" t="s">
        <v>208</v>
      </c>
      <c r="I37" s="32">
        <f ca="1">(TODAY()-'All Staff'!$E150)/365</f>
        <v>2.043835616438356</v>
      </c>
      <c r="J37">
        <f ca="1">IF(allstaff[[#This Row],[Tenure]]&gt;2,allstaff[[#This Row],[Salary]]*3%,allstaff[[#This Row],[Salary]]*2%)</f>
        <v>1597.2</v>
      </c>
      <c r="K37">
        <f>VLOOKUP(allstaff[[#This Row],[Rating]],'Salary Vs Rating'!$H$6:$I$10,2,FALSE)</f>
        <v>3</v>
      </c>
    </row>
    <row r="38" spans="1:11" ht="15.75" customHeight="1" x14ac:dyDescent="0.3">
      <c r="A38" s="29" t="s">
        <v>173</v>
      </c>
      <c r="B38" s="29" t="s">
        <v>9</v>
      </c>
      <c r="C38" s="30">
        <v>32</v>
      </c>
      <c r="D38" s="30" t="s">
        <v>14</v>
      </c>
      <c r="E38" s="31">
        <v>44403</v>
      </c>
      <c r="F38" s="29" t="s">
        <v>10</v>
      </c>
      <c r="G38" s="30">
        <v>53540</v>
      </c>
      <c r="H38" s="30" t="s">
        <v>206</v>
      </c>
      <c r="I38" s="32">
        <f ca="1">(TODAY()-'All Staff'!$E145)/365</f>
        <v>1.3013698630136987</v>
      </c>
      <c r="J38">
        <f ca="1">IF(allstaff[[#This Row],[Tenure]]&gt;2,allstaff[[#This Row],[Salary]]*3%,allstaff[[#This Row],[Salary]]*2%)</f>
        <v>1070.8</v>
      </c>
      <c r="K38">
        <f>VLOOKUP(allstaff[[#This Row],[Rating]],'Salary Vs Rating'!$H$6:$I$10,2,FALSE)</f>
        <v>3</v>
      </c>
    </row>
    <row r="39" spans="1:11" ht="15.75" customHeight="1" x14ac:dyDescent="0.3">
      <c r="A39" s="29" t="s">
        <v>181</v>
      </c>
      <c r="B39" s="29" t="s">
        <v>9</v>
      </c>
      <c r="C39" s="30">
        <v>26</v>
      </c>
      <c r="D39" s="30" t="s">
        <v>14</v>
      </c>
      <c r="E39" s="31">
        <v>44350</v>
      </c>
      <c r="F39" s="29" t="s">
        <v>13</v>
      </c>
      <c r="G39" s="30">
        <v>53540</v>
      </c>
      <c r="H39" s="30" t="s">
        <v>206</v>
      </c>
      <c r="I39" s="32">
        <f ca="1">(TODAY()-'All Staff'!$E146)/365</f>
        <v>2.2027397260273971</v>
      </c>
      <c r="J39">
        <f ca="1">IF(allstaff[[#This Row],[Tenure]]&gt;2,allstaff[[#This Row],[Salary]]*3%,allstaff[[#This Row],[Salary]]*2%)</f>
        <v>1606.2</v>
      </c>
      <c r="K39">
        <f>VLOOKUP(allstaff[[#This Row],[Rating]],'Salary Vs Rating'!$H$6:$I$10,2,FALSE)</f>
        <v>3</v>
      </c>
    </row>
    <row r="40" spans="1:11" ht="15.75" customHeight="1" x14ac:dyDescent="0.3">
      <c r="A40" s="26" t="s">
        <v>20</v>
      </c>
      <c r="B40" s="26" t="s">
        <v>9</v>
      </c>
      <c r="C40" s="27">
        <v>32</v>
      </c>
      <c r="D40" s="27" t="s">
        <v>14</v>
      </c>
      <c r="E40" s="28">
        <v>44465</v>
      </c>
      <c r="F40" s="26" t="s">
        <v>10</v>
      </c>
      <c r="G40" s="27">
        <v>53540</v>
      </c>
      <c r="H40" s="27" t="s">
        <v>208</v>
      </c>
      <c r="I40" s="32">
        <f ca="1">(TODAY()-'All Staff'!$E147)/365</f>
        <v>2.0356164383561643</v>
      </c>
      <c r="J40">
        <f ca="1">IF(allstaff[[#This Row],[Tenure]]&gt;2,allstaff[[#This Row],[Salary]]*3%,allstaff[[#This Row],[Salary]]*2%)</f>
        <v>1606.2</v>
      </c>
      <c r="K40">
        <f>VLOOKUP(allstaff[[#This Row],[Rating]],'Salary Vs Rating'!$H$6:$I$10,2,FALSE)</f>
        <v>3</v>
      </c>
    </row>
    <row r="41" spans="1:11" ht="15.75" customHeight="1" x14ac:dyDescent="0.3">
      <c r="A41" s="26" t="s">
        <v>110</v>
      </c>
      <c r="B41" s="26" t="s">
        <v>9</v>
      </c>
      <c r="C41" s="27">
        <v>26</v>
      </c>
      <c r="D41" s="27" t="s">
        <v>14</v>
      </c>
      <c r="E41" s="28">
        <v>44411</v>
      </c>
      <c r="F41" s="26" t="s">
        <v>13</v>
      </c>
      <c r="G41" s="27">
        <v>53540</v>
      </c>
      <c r="H41" s="27" t="s">
        <v>208</v>
      </c>
      <c r="I41" s="32">
        <f ca="1">(TODAY()-'All Staff'!$E148)/365</f>
        <v>1.9150684931506849</v>
      </c>
      <c r="J41">
        <f ca="1">IF(allstaff[[#This Row],[Tenure]]&gt;2,allstaff[[#This Row],[Salary]]*3%,allstaff[[#This Row],[Salary]]*2%)</f>
        <v>1070.8</v>
      </c>
      <c r="K41">
        <f>VLOOKUP(allstaff[[#This Row],[Rating]],'Salary Vs Rating'!$H$6:$I$10,2,FALSE)</f>
        <v>3</v>
      </c>
    </row>
    <row r="42" spans="1:11" ht="15.75" customHeight="1" x14ac:dyDescent="0.3">
      <c r="A42" s="29" t="s">
        <v>197</v>
      </c>
      <c r="B42" s="29" t="s">
        <v>9</v>
      </c>
      <c r="C42" s="30">
        <v>33</v>
      </c>
      <c r="D42" s="30" t="s">
        <v>14</v>
      </c>
      <c r="E42" s="31">
        <v>44448</v>
      </c>
      <c r="F42" s="29" t="s">
        <v>24</v>
      </c>
      <c r="G42" s="30">
        <v>53870</v>
      </c>
      <c r="H42" s="30" t="s">
        <v>206</v>
      </c>
      <c r="I42" s="32">
        <f ca="1">(TODAY()-'All Staff'!$E143)/365</f>
        <v>1.095890410958904</v>
      </c>
      <c r="J42">
        <f ca="1">IF(allstaff[[#This Row],[Tenure]]&gt;2,allstaff[[#This Row],[Salary]]*3%,allstaff[[#This Row],[Salary]]*2%)</f>
        <v>1077.4000000000001</v>
      </c>
      <c r="K42">
        <f>VLOOKUP(allstaff[[#This Row],[Rating]],'Salary Vs Rating'!$H$6:$I$10,2,FALSE)</f>
        <v>3</v>
      </c>
    </row>
    <row r="43" spans="1:11" ht="15.75" customHeight="1" x14ac:dyDescent="0.3">
      <c r="A43" s="26" t="s">
        <v>25</v>
      </c>
      <c r="B43" s="26" t="s">
        <v>9</v>
      </c>
      <c r="C43" s="27">
        <v>33</v>
      </c>
      <c r="D43" s="27" t="s">
        <v>14</v>
      </c>
      <c r="E43" s="28">
        <v>44509</v>
      </c>
      <c r="F43" s="26" t="s">
        <v>24</v>
      </c>
      <c r="G43" s="27">
        <v>53870</v>
      </c>
      <c r="H43" s="27" t="s">
        <v>208</v>
      </c>
      <c r="I43" s="32">
        <f ca="1">(TODAY()-'All Staff'!$E144)/365</f>
        <v>1.463013698630137</v>
      </c>
      <c r="J43">
        <f ca="1">IF(allstaff[[#This Row],[Tenure]]&gt;2,allstaff[[#This Row],[Salary]]*3%,allstaff[[#This Row],[Salary]]*2%)</f>
        <v>1077.4000000000001</v>
      </c>
      <c r="K43">
        <f>VLOOKUP(allstaff[[#This Row],[Rating]],'Salary Vs Rating'!$H$6:$I$10,2,FALSE)</f>
        <v>3</v>
      </c>
    </row>
    <row r="44" spans="1:11" ht="15.75" customHeight="1" x14ac:dyDescent="0.3">
      <c r="A44" s="26" t="s">
        <v>132</v>
      </c>
      <c r="B44" s="26" t="s">
        <v>9</v>
      </c>
      <c r="C44" s="27">
        <v>27</v>
      </c>
      <c r="D44" s="27" t="s">
        <v>14</v>
      </c>
      <c r="E44" s="28">
        <v>44073</v>
      </c>
      <c r="F44" s="26" t="s">
        <v>10</v>
      </c>
      <c r="G44" s="27">
        <v>54970</v>
      </c>
      <c r="H44" s="27" t="s">
        <v>206</v>
      </c>
      <c r="I44" s="32">
        <f ca="1">(TODAY()-'All Staff'!$E141)/365</f>
        <v>1.2</v>
      </c>
      <c r="J44">
        <f ca="1">IF(allstaff[[#This Row],[Tenure]]&gt;2,allstaff[[#This Row],[Salary]]*3%,allstaff[[#This Row],[Salary]]*2%)</f>
        <v>1099.4000000000001</v>
      </c>
      <c r="K44">
        <f>VLOOKUP(allstaff[[#This Row],[Rating]],'Salary Vs Rating'!$H$6:$I$10,2,FALSE)</f>
        <v>3</v>
      </c>
    </row>
    <row r="45" spans="1:11" ht="15.75" customHeight="1" x14ac:dyDescent="0.3">
      <c r="A45" s="29" t="s">
        <v>83</v>
      </c>
      <c r="B45" s="29" t="s">
        <v>9</v>
      </c>
      <c r="C45" s="30">
        <v>27</v>
      </c>
      <c r="D45" s="30" t="s">
        <v>14</v>
      </c>
      <c r="E45" s="31">
        <v>44134</v>
      </c>
      <c r="F45" s="29" t="s">
        <v>10</v>
      </c>
      <c r="G45" s="30">
        <v>54970</v>
      </c>
      <c r="H45" s="30" t="s">
        <v>208</v>
      </c>
      <c r="I45" s="32">
        <f ca="1">(TODAY()-'All Staff'!$E142)/365</f>
        <v>1.263013698630137</v>
      </c>
      <c r="J45">
        <f ca="1">IF(allstaff[[#This Row],[Tenure]]&gt;2,allstaff[[#This Row],[Salary]]*3%,allstaff[[#This Row],[Salary]]*2%)</f>
        <v>1099.4000000000001</v>
      </c>
      <c r="K45">
        <f>VLOOKUP(allstaff[[#This Row],[Rating]],'Salary Vs Rating'!$H$6:$I$10,2,FALSE)</f>
        <v>3</v>
      </c>
    </row>
    <row r="46" spans="1:11" ht="15.75" customHeight="1" x14ac:dyDescent="0.3">
      <c r="A46" s="29" t="s">
        <v>117</v>
      </c>
      <c r="B46" s="29" t="s">
        <v>16</v>
      </c>
      <c r="C46" s="30">
        <v>38</v>
      </c>
      <c r="D46" s="30" t="s">
        <v>11</v>
      </c>
      <c r="E46" s="31">
        <v>44268</v>
      </c>
      <c r="F46" s="29" t="s">
        <v>10</v>
      </c>
      <c r="G46" s="30">
        <v>56870</v>
      </c>
      <c r="H46" s="30" t="s">
        <v>206</v>
      </c>
      <c r="I46" s="32">
        <f ca="1">(TODAY()-'All Staff'!$E139)/365</f>
        <v>1.3534246575342466</v>
      </c>
      <c r="J46">
        <f ca="1">IF(allstaff[[#This Row],[Tenure]]&gt;2,allstaff[[#This Row],[Salary]]*3%,allstaff[[#This Row],[Salary]]*2%)</f>
        <v>1137.4000000000001</v>
      </c>
      <c r="K46">
        <f>VLOOKUP(allstaff[[#This Row],[Rating]],'Salary Vs Rating'!$H$6:$I$10,2,FALSE)</f>
        <v>4</v>
      </c>
    </row>
    <row r="47" spans="1:11" ht="15.75" customHeight="1" x14ac:dyDescent="0.3">
      <c r="A47" s="29" t="s">
        <v>85</v>
      </c>
      <c r="B47" s="29" t="s">
        <v>16</v>
      </c>
      <c r="C47" s="30">
        <v>38</v>
      </c>
      <c r="D47" s="30" t="s">
        <v>11</v>
      </c>
      <c r="E47" s="31">
        <v>44329</v>
      </c>
      <c r="F47" s="29" t="s">
        <v>10</v>
      </c>
      <c r="G47" s="30">
        <v>56870</v>
      </c>
      <c r="H47" s="30" t="s">
        <v>208</v>
      </c>
      <c r="I47" s="32">
        <f ca="1">(TODAY()-'All Staff'!$E140)/365</f>
        <v>1.3671232876712329</v>
      </c>
      <c r="J47">
        <f ca="1">IF(allstaff[[#This Row],[Tenure]]&gt;2,allstaff[[#This Row],[Salary]]*3%,allstaff[[#This Row],[Salary]]*2%)</f>
        <v>1137.4000000000001</v>
      </c>
      <c r="K47">
        <f>VLOOKUP(allstaff[[#This Row],[Rating]],'Salary Vs Rating'!$H$6:$I$10,2,FALSE)</f>
        <v>4</v>
      </c>
    </row>
    <row r="48" spans="1:11" ht="15.75" customHeight="1" x14ac:dyDescent="0.3">
      <c r="A48" s="29" t="s">
        <v>159</v>
      </c>
      <c r="B48" s="29" t="s">
        <v>9</v>
      </c>
      <c r="C48" s="30">
        <v>21</v>
      </c>
      <c r="D48" s="30" t="s">
        <v>14</v>
      </c>
      <c r="E48" s="31">
        <v>44701</v>
      </c>
      <c r="F48" s="29" t="s">
        <v>13</v>
      </c>
      <c r="G48" s="30">
        <v>57090</v>
      </c>
      <c r="H48" s="30" t="s">
        <v>206</v>
      </c>
      <c r="I48" s="32">
        <f ca="1">(TODAY()-'All Staff'!$E137)/365</f>
        <v>2.3589041095890413</v>
      </c>
      <c r="J48">
        <f ca="1">IF(allstaff[[#This Row],[Tenure]]&gt;2,allstaff[[#This Row],[Salary]]*3%,allstaff[[#This Row],[Salary]]*2%)</f>
        <v>1712.7</v>
      </c>
      <c r="K48">
        <f>VLOOKUP(allstaff[[#This Row],[Rating]],'Salary Vs Rating'!$H$6:$I$10,2,FALSE)</f>
        <v>3</v>
      </c>
    </row>
    <row r="49" spans="1:11" ht="15.75" customHeight="1" x14ac:dyDescent="0.3">
      <c r="A49" s="29" t="s">
        <v>35</v>
      </c>
      <c r="B49" s="29" t="s">
        <v>9</v>
      </c>
      <c r="C49" s="30">
        <v>21</v>
      </c>
      <c r="D49" s="30" t="s">
        <v>14</v>
      </c>
      <c r="E49" s="31">
        <v>44762</v>
      </c>
      <c r="F49" s="29" t="s">
        <v>13</v>
      </c>
      <c r="G49" s="30">
        <v>57090</v>
      </c>
      <c r="H49" s="30" t="s">
        <v>208</v>
      </c>
      <c r="I49" s="32">
        <f ca="1">(TODAY()-'All Staff'!$E138)/365</f>
        <v>1.515068493150685</v>
      </c>
      <c r="J49">
        <f ca="1">IF(allstaff[[#This Row],[Tenure]]&gt;2,allstaff[[#This Row],[Salary]]*3%,allstaff[[#This Row],[Salary]]*2%)</f>
        <v>1141.8</v>
      </c>
      <c r="K49">
        <f>VLOOKUP(allstaff[[#This Row],[Rating]],'Salary Vs Rating'!$H$6:$I$10,2,FALSE)</f>
        <v>3</v>
      </c>
    </row>
    <row r="50" spans="1:11" ht="15.75" customHeight="1" x14ac:dyDescent="0.3">
      <c r="A50" s="26" t="s">
        <v>138</v>
      </c>
      <c r="B50" s="26" t="s">
        <v>16</v>
      </c>
      <c r="C50" s="27">
        <v>31</v>
      </c>
      <c r="D50" s="27" t="s">
        <v>14</v>
      </c>
      <c r="E50" s="28">
        <v>44604</v>
      </c>
      <c r="F50" s="26" t="s">
        <v>24</v>
      </c>
      <c r="G50" s="27">
        <v>58100</v>
      </c>
      <c r="H50" s="27" t="s">
        <v>206</v>
      </c>
      <c r="I50" s="32">
        <f ca="1">(TODAY()-'All Staff'!$E135)/365</f>
        <v>1.4191780821917808</v>
      </c>
      <c r="J50">
        <f ca="1">IF(allstaff[[#This Row],[Tenure]]&gt;2,allstaff[[#This Row],[Salary]]*3%,allstaff[[#This Row],[Salary]]*2%)</f>
        <v>1162</v>
      </c>
      <c r="K50">
        <f>VLOOKUP(allstaff[[#This Row],[Rating]],'Salary Vs Rating'!$H$6:$I$10,2,FALSE)</f>
        <v>3</v>
      </c>
    </row>
    <row r="51" spans="1:11" ht="15.75" customHeight="1" x14ac:dyDescent="0.3">
      <c r="A51" s="26" t="s">
        <v>40</v>
      </c>
      <c r="B51" s="26" t="s">
        <v>16</v>
      </c>
      <c r="C51" s="27">
        <v>31</v>
      </c>
      <c r="D51" s="27" t="s">
        <v>14</v>
      </c>
      <c r="E51" s="28">
        <v>44663</v>
      </c>
      <c r="F51" s="26" t="s">
        <v>24</v>
      </c>
      <c r="G51" s="27">
        <v>58100</v>
      </c>
      <c r="H51" s="27" t="s">
        <v>208</v>
      </c>
      <c r="I51" s="32">
        <f ca="1">(TODAY()-'All Staff'!$E136)/365</f>
        <v>2.5205479452054793</v>
      </c>
      <c r="J51">
        <f ca="1">IF(allstaff[[#This Row],[Tenure]]&gt;2,allstaff[[#This Row],[Salary]]*3%,allstaff[[#This Row],[Salary]]*2%)</f>
        <v>1743</v>
      </c>
      <c r="K51">
        <f>VLOOKUP(allstaff[[#This Row],[Rating]],'Salary Vs Rating'!$H$6:$I$10,2,FALSE)</f>
        <v>3</v>
      </c>
    </row>
    <row r="52" spans="1:11" ht="15.75" customHeight="1" x14ac:dyDescent="0.3">
      <c r="A52" s="29" t="s">
        <v>157</v>
      </c>
      <c r="B52" s="29" t="s">
        <v>16</v>
      </c>
      <c r="C52" s="30">
        <v>34</v>
      </c>
      <c r="D52" s="30" t="s">
        <v>14</v>
      </c>
      <c r="E52" s="31">
        <v>44594</v>
      </c>
      <c r="F52" s="29" t="s">
        <v>18</v>
      </c>
      <c r="G52" s="30">
        <v>58940</v>
      </c>
      <c r="H52" s="30" t="s">
        <v>206</v>
      </c>
      <c r="I52" s="32">
        <f ca="1">(TODAY()-'All Staff'!$E133)/365</f>
        <v>2.558904109589041</v>
      </c>
      <c r="J52">
        <f ca="1">IF(allstaff[[#This Row],[Tenure]]&gt;2,allstaff[[#This Row],[Salary]]*3%,allstaff[[#This Row],[Salary]]*2%)</f>
        <v>1768.2</v>
      </c>
      <c r="K52">
        <f>VLOOKUP(allstaff[[#This Row],[Rating]],'Salary Vs Rating'!$H$6:$I$10,2,FALSE)</f>
        <v>3</v>
      </c>
    </row>
    <row r="53" spans="1:11" ht="15.75" customHeight="1" x14ac:dyDescent="0.3">
      <c r="A53" s="26" t="s">
        <v>38</v>
      </c>
      <c r="B53" s="26" t="s">
        <v>16</v>
      </c>
      <c r="C53" s="27">
        <v>34</v>
      </c>
      <c r="D53" s="27" t="s">
        <v>14</v>
      </c>
      <c r="E53" s="28">
        <v>44653</v>
      </c>
      <c r="F53" s="26" t="s">
        <v>18</v>
      </c>
      <c r="G53" s="27">
        <v>58940</v>
      </c>
      <c r="H53" s="27" t="s">
        <v>208</v>
      </c>
      <c r="I53" s="32">
        <f ca="1">(TODAY()-'All Staff'!$E134)/365</f>
        <v>1.5890410958904109</v>
      </c>
      <c r="J53">
        <f ca="1">IF(allstaff[[#This Row],[Tenure]]&gt;2,allstaff[[#This Row],[Salary]]*3%,allstaff[[#This Row],[Salary]]*2%)</f>
        <v>1178.8</v>
      </c>
      <c r="K53">
        <f>VLOOKUP(allstaff[[#This Row],[Rating]],'Salary Vs Rating'!$H$6:$I$10,2,FALSE)</f>
        <v>3</v>
      </c>
    </row>
    <row r="54" spans="1:11" ht="15.75" customHeight="1" x14ac:dyDescent="0.3">
      <c r="A54" s="29" t="s">
        <v>199</v>
      </c>
      <c r="B54" s="29" t="s">
        <v>9</v>
      </c>
      <c r="C54" s="30">
        <v>19</v>
      </c>
      <c r="D54" s="30" t="s">
        <v>14</v>
      </c>
      <c r="E54" s="31">
        <v>44218</v>
      </c>
      <c r="F54" s="29" t="s">
        <v>13</v>
      </c>
      <c r="G54" s="30">
        <v>58960</v>
      </c>
      <c r="H54" s="30" t="s">
        <v>206</v>
      </c>
      <c r="I54" s="32">
        <f ca="1">(TODAY()-'All Staff'!$E131)/365</f>
        <v>2.5178082191780824</v>
      </c>
      <c r="J54">
        <f ca="1">IF(allstaff[[#This Row],[Tenure]]&gt;2,allstaff[[#This Row],[Salary]]*3%,allstaff[[#This Row],[Salary]]*2%)</f>
        <v>1768.8</v>
      </c>
      <c r="K54">
        <f>VLOOKUP(allstaff[[#This Row],[Rating]],'Salary Vs Rating'!$H$6:$I$10,2,FALSE)</f>
        <v>3</v>
      </c>
    </row>
    <row r="55" spans="1:11" ht="15.75" customHeight="1" x14ac:dyDescent="0.3">
      <c r="A55" s="26" t="s">
        <v>68</v>
      </c>
      <c r="B55" s="26" t="s">
        <v>9</v>
      </c>
      <c r="C55" s="27">
        <v>19</v>
      </c>
      <c r="D55" s="27" t="s">
        <v>14</v>
      </c>
      <c r="E55" s="28">
        <v>44277</v>
      </c>
      <c r="F55" s="26" t="s">
        <v>13</v>
      </c>
      <c r="G55" s="27">
        <v>58960</v>
      </c>
      <c r="H55" s="27" t="s">
        <v>208</v>
      </c>
      <c r="I55" s="32">
        <f ca="1">(TODAY()-'All Staff'!$E132)/365</f>
        <v>2.7260273972602738</v>
      </c>
      <c r="J55">
        <f ca="1">IF(allstaff[[#This Row],[Tenure]]&gt;2,allstaff[[#This Row],[Salary]]*3%,allstaff[[#This Row],[Salary]]*2%)</f>
        <v>1768.8</v>
      </c>
      <c r="K55">
        <f>VLOOKUP(allstaff[[#This Row],[Rating]],'Salary Vs Rating'!$H$6:$I$10,2,FALSE)</f>
        <v>3</v>
      </c>
    </row>
    <row r="56" spans="1:11" ht="15.75" customHeight="1" x14ac:dyDescent="0.3">
      <c r="A56" s="29" t="s">
        <v>201</v>
      </c>
      <c r="B56" s="29" t="s">
        <v>9</v>
      </c>
      <c r="C56" s="30">
        <v>33</v>
      </c>
      <c r="D56" s="30" t="s">
        <v>14</v>
      </c>
      <c r="E56" s="31">
        <v>44181</v>
      </c>
      <c r="F56" s="29" t="s">
        <v>18</v>
      </c>
      <c r="G56" s="30">
        <v>59430</v>
      </c>
      <c r="H56" s="30" t="s">
        <v>206</v>
      </c>
      <c r="I56" s="32">
        <f ca="1">(TODAY()-'All Staff'!$E129)/365</f>
        <v>1.8602739726027397</v>
      </c>
      <c r="J56">
        <f ca="1">IF(allstaff[[#This Row],[Tenure]]&gt;2,allstaff[[#This Row],[Salary]]*3%,allstaff[[#This Row],[Salary]]*2%)</f>
        <v>1188.6000000000001</v>
      </c>
      <c r="K56">
        <f>VLOOKUP(allstaff[[#This Row],[Rating]],'Salary Vs Rating'!$H$6:$I$10,2,FALSE)</f>
        <v>3</v>
      </c>
    </row>
    <row r="57" spans="1:11" ht="15.75" customHeight="1" x14ac:dyDescent="0.3">
      <c r="A57" s="29" t="s">
        <v>103</v>
      </c>
      <c r="B57" s="29" t="s">
        <v>9</v>
      </c>
      <c r="C57" s="30">
        <v>33</v>
      </c>
      <c r="D57" s="30" t="s">
        <v>14</v>
      </c>
      <c r="E57" s="31">
        <v>44243</v>
      </c>
      <c r="F57" s="29" t="s">
        <v>18</v>
      </c>
      <c r="G57" s="30">
        <v>59430</v>
      </c>
      <c r="H57" s="30" t="s">
        <v>208</v>
      </c>
      <c r="I57" s="32">
        <f ca="1">(TODAY()-'All Staff'!$E130)/365</f>
        <v>2.6849315068493151</v>
      </c>
      <c r="J57">
        <f ca="1">IF(allstaff[[#This Row],[Tenure]]&gt;2,allstaff[[#This Row],[Salary]]*3%,allstaff[[#This Row],[Salary]]*2%)</f>
        <v>1782.8999999999999</v>
      </c>
      <c r="K57">
        <f>VLOOKUP(allstaff[[#This Row],[Rating]],'Salary Vs Rating'!$H$6:$I$10,2,FALSE)</f>
        <v>3</v>
      </c>
    </row>
    <row r="58" spans="1:11" ht="15.75" customHeight="1" x14ac:dyDescent="0.3">
      <c r="A58" s="29" t="s">
        <v>185</v>
      </c>
      <c r="B58" s="29" t="s">
        <v>16</v>
      </c>
      <c r="C58" s="30">
        <v>34</v>
      </c>
      <c r="D58" s="30" t="s">
        <v>14</v>
      </c>
      <c r="E58" s="31">
        <v>44550</v>
      </c>
      <c r="F58" s="29" t="s">
        <v>18</v>
      </c>
      <c r="G58" s="30">
        <v>60130</v>
      </c>
      <c r="H58" s="30" t="s">
        <v>206</v>
      </c>
      <c r="I58" s="32">
        <f ca="1">(TODAY()-'All Staff'!$E127)/365</f>
        <v>2.4328767123287673</v>
      </c>
      <c r="J58">
        <f ca="1">IF(allstaff[[#This Row],[Tenure]]&gt;2,allstaff[[#This Row],[Salary]]*3%,allstaff[[#This Row],[Salary]]*2%)</f>
        <v>1803.8999999999999</v>
      </c>
      <c r="K58">
        <f>VLOOKUP(allstaff[[#This Row],[Rating]],'Salary Vs Rating'!$H$6:$I$10,2,FALSE)</f>
        <v>3</v>
      </c>
    </row>
    <row r="59" spans="1:11" ht="15.75" customHeight="1" x14ac:dyDescent="0.3">
      <c r="A59" s="29" t="s">
        <v>48</v>
      </c>
      <c r="B59" s="29" t="s">
        <v>16</v>
      </c>
      <c r="C59" s="30">
        <v>34</v>
      </c>
      <c r="D59" s="30" t="s">
        <v>14</v>
      </c>
      <c r="E59" s="31">
        <v>44612</v>
      </c>
      <c r="F59" s="29" t="s">
        <v>18</v>
      </c>
      <c r="G59" s="30">
        <v>60130</v>
      </c>
      <c r="H59" s="30" t="s">
        <v>208</v>
      </c>
      <c r="I59" s="32">
        <f ca="1">(TODAY()-'All Staff'!$E128)/365</f>
        <v>2.0301369863013701</v>
      </c>
      <c r="J59">
        <f ca="1">IF(allstaff[[#This Row],[Tenure]]&gt;2,allstaff[[#This Row],[Salary]]*3%,allstaff[[#This Row],[Salary]]*2%)</f>
        <v>1803.8999999999999</v>
      </c>
      <c r="K59">
        <f>VLOOKUP(allstaff[[#This Row],[Rating]],'Salary Vs Rating'!$H$6:$I$10,2,FALSE)</f>
        <v>3</v>
      </c>
    </row>
    <row r="60" spans="1:11" ht="15.75" customHeight="1" x14ac:dyDescent="0.3">
      <c r="A60" s="26" t="s">
        <v>164</v>
      </c>
      <c r="B60" s="26" t="s">
        <v>9</v>
      </c>
      <c r="C60" s="27">
        <v>30</v>
      </c>
      <c r="D60" s="27" t="s">
        <v>14</v>
      </c>
      <c r="E60" s="28">
        <v>44607</v>
      </c>
      <c r="F60" s="26" t="s">
        <v>13</v>
      </c>
      <c r="G60" s="27">
        <v>60570</v>
      </c>
      <c r="H60" s="27" t="s">
        <v>206</v>
      </c>
      <c r="I60" s="32">
        <f ca="1">(TODAY()-'All Staff'!$E125)/365</f>
        <v>0.95890410958904104</v>
      </c>
      <c r="J60">
        <f ca="1">IF(allstaff[[#This Row],[Tenure]]&gt;2,allstaff[[#This Row],[Salary]]*3%,allstaff[[#This Row],[Salary]]*2%)</f>
        <v>1211.4000000000001</v>
      </c>
      <c r="K60">
        <f>VLOOKUP(allstaff[[#This Row],[Rating]],'Salary Vs Rating'!$H$6:$I$10,2,FALSE)</f>
        <v>3</v>
      </c>
    </row>
    <row r="61" spans="1:11" ht="15.75" customHeight="1" x14ac:dyDescent="0.3">
      <c r="A61" s="29" t="s">
        <v>89</v>
      </c>
      <c r="B61" s="29" t="s">
        <v>9</v>
      </c>
      <c r="C61" s="30">
        <v>30</v>
      </c>
      <c r="D61" s="30" t="s">
        <v>14</v>
      </c>
      <c r="E61" s="31">
        <v>44666</v>
      </c>
      <c r="F61" s="29" t="s">
        <v>13</v>
      </c>
      <c r="G61" s="30">
        <v>60570</v>
      </c>
      <c r="H61" s="30" t="s">
        <v>208</v>
      </c>
      <c r="I61" s="32">
        <f ca="1">(TODAY()-'All Staff'!$E126)/365</f>
        <v>2.6027397260273974</v>
      </c>
      <c r="J61">
        <f ca="1">IF(allstaff[[#This Row],[Tenure]]&gt;2,allstaff[[#This Row],[Salary]]*3%,allstaff[[#This Row],[Salary]]*2%)</f>
        <v>1817.1</v>
      </c>
      <c r="K61">
        <f>VLOOKUP(allstaff[[#This Row],[Rating]],'Salary Vs Rating'!$H$6:$I$10,2,FALSE)</f>
        <v>3</v>
      </c>
    </row>
    <row r="62" spans="1:11" ht="15.75" customHeight="1" x14ac:dyDescent="0.3">
      <c r="A62" s="29" t="s">
        <v>193</v>
      </c>
      <c r="B62" s="29" t="s">
        <v>16</v>
      </c>
      <c r="C62" s="30">
        <v>24</v>
      </c>
      <c r="D62" s="30" t="s">
        <v>14</v>
      </c>
      <c r="E62" s="31">
        <v>44087</v>
      </c>
      <c r="F62" s="29" t="s">
        <v>24</v>
      </c>
      <c r="G62" s="30">
        <v>62780</v>
      </c>
      <c r="H62" s="30" t="s">
        <v>206</v>
      </c>
      <c r="I62" s="32">
        <f ca="1">(TODAY()-'All Staff'!$E123)/365</f>
        <v>2.3369863013698629</v>
      </c>
      <c r="J62">
        <f ca="1">IF(allstaff[[#This Row],[Tenure]]&gt;2,allstaff[[#This Row],[Salary]]*3%,allstaff[[#This Row],[Salary]]*2%)</f>
        <v>1883.3999999999999</v>
      </c>
      <c r="K62">
        <f>VLOOKUP(allstaff[[#This Row],[Rating]],'Salary Vs Rating'!$H$6:$I$10,2,FALSE)</f>
        <v>3</v>
      </c>
    </row>
    <row r="63" spans="1:11" ht="15.75" customHeight="1" x14ac:dyDescent="0.3">
      <c r="A63" s="29" t="s">
        <v>23</v>
      </c>
      <c r="B63" s="29" t="s">
        <v>16</v>
      </c>
      <c r="C63" s="30">
        <v>24</v>
      </c>
      <c r="D63" s="30" t="s">
        <v>14</v>
      </c>
      <c r="E63" s="31">
        <v>44148</v>
      </c>
      <c r="F63" s="29" t="s">
        <v>24</v>
      </c>
      <c r="G63" s="30">
        <v>62780</v>
      </c>
      <c r="H63" s="30" t="s">
        <v>208</v>
      </c>
      <c r="I63" s="32">
        <f ca="1">(TODAY()-'All Staff'!$E124)/365</f>
        <v>1.1260273972602739</v>
      </c>
      <c r="J63">
        <f ca="1">IF(allstaff[[#This Row],[Tenure]]&gt;2,allstaff[[#This Row],[Salary]]*3%,allstaff[[#This Row],[Salary]]*2%)</f>
        <v>1255.6000000000001</v>
      </c>
      <c r="K63">
        <f>VLOOKUP(allstaff[[#This Row],[Rating]],'Salary Vs Rating'!$H$6:$I$10,2,FALSE)</f>
        <v>3</v>
      </c>
    </row>
    <row r="64" spans="1:11" ht="15.75" customHeight="1" x14ac:dyDescent="0.3">
      <c r="A64" s="29" t="s">
        <v>167</v>
      </c>
      <c r="B64" s="29" t="s">
        <v>207</v>
      </c>
      <c r="C64" s="30">
        <v>30</v>
      </c>
      <c r="D64" s="30" t="s">
        <v>14</v>
      </c>
      <c r="E64" s="31">
        <v>44535</v>
      </c>
      <c r="F64" s="29" t="s">
        <v>18</v>
      </c>
      <c r="G64" s="30">
        <v>64000</v>
      </c>
      <c r="H64" s="30" t="s">
        <v>206</v>
      </c>
      <c r="I64" s="32">
        <f ca="1">(TODAY()-'All Staff'!$E121)/365</f>
        <v>2.1534246575342464</v>
      </c>
      <c r="J64">
        <f ca="1">IF(allstaff[[#This Row],[Tenure]]&gt;2,allstaff[[#This Row],[Salary]]*3%,allstaff[[#This Row],[Salary]]*2%)</f>
        <v>1920</v>
      </c>
      <c r="K64">
        <f>VLOOKUP(allstaff[[#This Row],[Rating]],'Salary Vs Rating'!$H$6:$I$10,2,FALSE)</f>
        <v>3</v>
      </c>
    </row>
    <row r="65" spans="1:11" ht="15.75" customHeight="1" x14ac:dyDescent="0.3">
      <c r="A65" s="26" t="s">
        <v>42</v>
      </c>
      <c r="B65" s="26" t="s">
        <v>207</v>
      </c>
      <c r="C65" s="27">
        <v>30</v>
      </c>
      <c r="D65" s="27" t="s">
        <v>14</v>
      </c>
      <c r="E65" s="28">
        <v>44597</v>
      </c>
      <c r="F65" s="26" t="s">
        <v>18</v>
      </c>
      <c r="G65" s="27">
        <v>64000</v>
      </c>
      <c r="H65" s="27" t="s">
        <v>208</v>
      </c>
      <c r="I65" s="32">
        <f ca="1">(TODAY()-'All Staff'!$E122)/365</f>
        <v>2.4986301369863013</v>
      </c>
      <c r="J65">
        <f ca="1">IF(allstaff[[#This Row],[Tenure]]&gt;2,allstaff[[#This Row],[Salary]]*3%,allstaff[[#This Row],[Salary]]*2%)</f>
        <v>1920</v>
      </c>
      <c r="K65">
        <f>VLOOKUP(allstaff[[#This Row],[Rating]],'Salary Vs Rating'!$H$6:$I$10,2,FALSE)</f>
        <v>3</v>
      </c>
    </row>
    <row r="66" spans="1:11" ht="15.75" customHeight="1" x14ac:dyDescent="0.3">
      <c r="A66" s="26" t="s">
        <v>166</v>
      </c>
      <c r="B66" s="26" t="s">
        <v>16</v>
      </c>
      <c r="C66" s="27">
        <v>33</v>
      </c>
      <c r="D66" s="27" t="s">
        <v>14</v>
      </c>
      <c r="E66" s="28">
        <v>44006</v>
      </c>
      <c r="F66" s="26" t="s">
        <v>18</v>
      </c>
      <c r="G66" s="27">
        <v>65360</v>
      </c>
      <c r="H66" s="27" t="s">
        <v>206</v>
      </c>
      <c r="I66" s="32">
        <f ca="1">(TODAY()-'All Staff'!$E119)/365</f>
        <v>2.1561643835616437</v>
      </c>
      <c r="J66">
        <f ca="1">IF(allstaff[[#This Row],[Tenure]]&gt;2,allstaff[[#This Row],[Salary]]*3%,allstaff[[#This Row],[Salary]]*2%)</f>
        <v>1960.8</v>
      </c>
      <c r="K66">
        <f>VLOOKUP(allstaff[[#This Row],[Rating]],'Salary Vs Rating'!$H$6:$I$10,2,FALSE)</f>
        <v>3</v>
      </c>
    </row>
    <row r="67" spans="1:11" ht="15.75" customHeight="1" x14ac:dyDescent="0.3">
      <c r="A67" s="26" t="s">
        <v>104</v>
      </c>
      <c r="B67" s="26" t="s">
        <v>16</v>
      </c>
      <c r="C67" s="27">
        <v>33</v>
      </c>
      <c r="D67" s="27" t="s">
        <v>14</v>
      </c>
      <c r="E67" s="28">
        <v>44067</v>
      </c>
      <c r="F67" s="26" t="s">
        <v>18</v>
      </c>
      <c r="G67" s="27">
        <v>65360</v>
      </c>
      <c r="H67" s="27" t="s">
        <v>208</v>
      </c>
      <c r="I67" s="32">
        <f ca="1">(TODAY()-'All Staff'!$E120)/365</f>
        <v>2.3205479452054796</v>
      </c>
      <c r="J67">
        <f ca="1">IF(allstaff[[#This Row],[Tenure]]&gt;2,allstaff[[#This Row],[Salary]]*3%,allstaff[[#This Row],[Salary]]*2%)</f>
        <v>1960.8</v>
      </c>
      <c r="K67">
        <f>VLOOKUP(allstaff[[#This Row],[Rating]],'Salary Vs Rating'!$H$6:$I$10,2,FALSE)</f>
        <v>3</v>
      </c>
    </row>
    <row r="68" spans="1:11" ht="15.75" customHeight="1" x14ac:dyDescent="0.3">
      <c r="A68" s="29" t="s">
        <v>195</v>
      </c>
      <c r="B68" s="29" t="s">
        <v>9</v>
      </c>
      <c r="C68" s="30">
        <v>25</v>
      </c>
      <c r="D68" s="30" t="s">
        <v>14</v>
      </c>
      <c r="E68" s="31">
        <v>44322</v>
      </c>
      <c r="F68" s="29" t="s">
        <v>10</v>
      </c>
      <c r="G68" s="30">
        <v>65700</v>
      </c>
      <c r="H68" s="30" t="s">
        <v>206</v>
      </c>
      <c r="I68" s="32">
        <f ca="1">(TODAY()-'All Staff'!$E117)/365</f>
        <v>0.86301369863013699</v>
      </c>
      <c r="J68">
        <f ca="1">IF(allstaff[[#This Row],[Tenure]]&gt;2,allstaff[[#This Row],[Salary]]*3%,allstaff[[#This Row],[Salary]]*2%)</f>
        <v>1314</v>
      </c>
      <c r="K68">
        <f>VLOOKUP(allstaff[[#This Row],[Rating]],'Salary Vs Rating'!$H$6:$I$10,2,FALSE)</f>
        <v>3</v>
      </c>
    </row>
    <row r="69" spans="1:11" ht="15.75" customHeight="1" x14ac:dyDescent="0.3">
      <c r="A69" s="29" t="s">
        <v>29</v>
      </c>
      <c r="B69" s="29" t="s">
        <v>9</v>
      </c>
      <c r="C69" s="30">
        <v>25</v>
      </c>
      <c r="D69" s="30" t="s">
        <v>14</v>
      </c>
      <c r="E69" s="31">
        <v>44383</v>
      </c>
      <c r="F69" s="29" t="s">
        <v>10</v>
      </c>
      <c r="G69" s="30">
        <v>65700</v>
      </c>
      <c r="H69" s="30" t="s">
        <v>208</v>
      </c>
      <c r="I69" s="32">
        <f ca="1">(TODAY()-'All Staff'!$E118)/365</f>
        <v>2.3232876712328765</v>
      </c>
      <c r="J69">
        <f ca="1">IF(allstaff[[#This Row],[Tenure]]&gt;2,allstaff[[#This Row],[Salary]]*3%,allstaff[[#This Row],[Salary]]*2%)</f>
        <v>1971</v>
      </c>
      <c r="K69">
        <f>VLOOKUP(allstaff[[#This Row],[Rating]],'Salary Vs Rating'!$H$6:$I$10,2,FALSE)</f>
        <v>3</v>
      </c>
    </row>
    <row r="70" spans="1:11" ht="15.75" customHeight="1" x14ac:dyDescent="0.3">
      <c r="A70" s="29" t="s">
        <v>143</v>
      </c>
      <c r="B70" s="29" t="s">
        <v>16</v>
      </c>
      <c r="C70" s="30">
        <v>21</v>
      </c>
      <c r="D70" s="30" t="s">
        <v>14</v>
      </c>
      <c r="E70" s="31">
        <v>44256</v>
      </c>
      <c r="F70" s="29" t="s">
        <v>18</v>
      </c>
      <c r="G70" s="30">
        <v>65920</v>
      </c>
      <c r="H70" s="30" t="s">
        <v>206</v>
      </c>
      <c r="I70" s="32">
        <f ca="1">(TODAY()-'All Staff'!$E115)/365</f>
        <v>1.821917808219178</v>
      </c>
      <c r="J70">
        <f ca="1">IF(allstaff[[#This Row],[Tenure]]&gt;2,allstaff[[#This Row],[Salary]]*3%,allstaff[[#This Row],[Salary]]*2%)</f>
        <v>1318.4</v>
      </c>
      <c r="K70">
        <f>VLOOKUP(allstaff[[#This Row],[Rating]],'Salary Vs Rating'!$H$6:$I$10,2,FALSE)</f>
        <v>3</v>
      </c>
    </row>
    <row r="71" spans="1:11" ht="15.75" customHeight="1" x14ac:dyDescent="0.3">
      <c r="A71" s="29" t="s">
        <v>87</v>
      </c>
      <c r="B71" s="29" t="s">
        <v>16</v>
      </c>
      <c r="C71" s="30">
        <v>21</v>
      </c>
      <c r="D71" s="30" t="s">
        <v>14</v>
      </c>
      <c r="E71" s="31">
        <v>44317</v>
      </c>
      <c r="F71" s="29" t="s">
        <v>18</v>
      </c>
      <c r="G71" s="30">
        <v>65920</v>
      </c>
      <c r="H71" s="30" t="s">
        <v>208</v>
      </c>
      <c r="I71" s="32">
        <f ca="1">(TODAY()-'All Staff'!$E116)/365</f>
        <v>1.0328767123287672</v>
      </c>
      <c r="J71">
        <f ca="1">IF(allstaff[[#This Row],[Tenure]]&gt;2,allstaff[[#This Row],[Salary]]*3%,allstaff[[#This Row],[Salary]]*2%)</f>
        <v>1318.4</v>
      </c>
      <c r="K71">
        <f>VLOOKUP(allstaff[[#This Row],[Rating]],'Salary Vs Rating'!$H$6:$I$10,2,FALSE)</f>
        <v>3</v>
      </c>
    </row>
    <row r="72" spans="1:11" ht="15.75" customHeight="1" x14ac:dyDescent="0.3">
      <c r="A72" s="29" t="s">
        <v>183</v>
      </c>
      <c r="B72" s="29" t="s">
        <v>16</v>
      </c>
      <c r="C72" s="30">
        <v>30</v>
      </c>
      <c r="D72" s="30" t="s">
        <v>19</v>
      </c>
      <c r="E72" s="31">
        <v>44328</v>
      </c>
      <c r="F72" s="29" t="s">
        <v>18</v>
      </c>
      <c r="G72" s="30">
        <v>67910</v>
      </c>
      <c r="H72" s="30" t="s">
        <v>206</v>
      </c>
      <c r="I72" s="32">
        <f ca="1">(TODAY()-'All Staff'!$E113)/365</f>
        <v>1.2</v>
      </c>
      <c r="J72">
        <f ca="1">IF(allstaff[[#This Row],[Tenure]]&gt;2,allstaff[[#This Row],[Salary]]*3%,allstaff[[#This Row],[Salary]]*2%)</f>
        <v>1358.2</v>
      </c>
      <c r="K72">
        <f>VLOOKUP(allstaff[[#This Row],[Rating]],'Salary Vs Rating'!$H$6:$I$10,2,FALSE)</f>
        <v>2</v>
      </c>
    </row>
    <row r="73" spans="1:11" ht="15.75" customHeight="1" x14ac:dyDescent="0.3">
      <c r="A73" s="29" t="s">
        <v>39</v>
      </c>
      <c r="B73" s="29" t="s">
        <v>16</v>
      </c>
      <c r="C73" s="30">
        <v>30</v>
      </c>
      <c r="D73" s="30" t="s">
        <v>19</v>
      </c>
      <c r="E73" s="31">
        <v>44389</v>
      </c>
      <c r="F73" s="29" t="s">
        <v>18</v>
      </c>
      <c r="G73" s="30">
        <v>67910</v>
      </c>
      <c r="H73" s="30" t="s">
        <v>208</v>
      </c>
      <c r="I73" s="32">
        <f ca="1">(TODAY()-'All Staff'!$E114)/365</f>
        <v>1.9917808219178081</v>
      </c>
      <c r="J73">
        <f ca="1">IF(allstaff[[#This Row],[Tenure]]&gt;2,allstaff[[#This Row],[Salary]]*3%,allstaff[[#This Row],[Salary]]*2%)</f>
        <v>1358.2</v>
      </c>
      <c r="K73">
        <f>VLOOKUP(allstaff[[#This Row],[Rating]],'Salary Vs Rating'!$H$6:$I$10,2,FALSE)</f>
        <v>2</v>
      </c>
    </row>
    <row r="74" spans="1:11" ht="15.75" customHeight="1" x14ac:dyDescent="0.3">
      <c r="A74" s="29" t="s">
        <v>191</v>
      </c>
      <c r="B74" s="29" t="s">
        <v>9</v>
      </c>
      <c r="C74" s="30">
        <v>30</v>
      </c>
      <c r="D74" s="30" t="s">
        <v>14</v>
      </c>
      <c r="E74" s="31">
        <v>44640</v>
      </c>
      <c r="F74" s="29" t="s">
        <v>13</v>
      </c>
      <c r="G74" s="30">
        <v>67950</v>
      </c>
      <c r="H74" s="30" t="s">
        <v>206</v>
      </c>
      <c r="I74" s="32">
        <f ca="1">(TODAY()-'All Staff'!$E111)/365</f>
        <v>1.178082191780822</v>
      </c>
      <c r="J74">
        <f ca="1">IF(allstaff[[#This Row],[Tenure]]&gt;2,allstaff[[#This Row],[Salary]]*3%,allstaff[[#This Row],[Salary]]*2%)</f>
        <v>1359</v>
      </c>
      <c r="K74">
        <f>VLOOKUP(allstaff[[#This Row],[Rating]],'Salary Vs Rating'!$H$6:$I$10,2,FALSE)</f>
        <v>3</v>
      </c>
    </row>
    <row r="75" spans="1:11" ht="15.75" customHeight="1" x14ac:dyDescent="0.3">
      <c r="A75" s="26" t="s">
        <v>108</v>
      </c>
      <c r="B75" s="26" t="s">
        <v>9</v>
      </c>
      <c r="C75" s="27">
        <v>30</v>
      </c>
      <c r="D75" s="27" t="s">
        <v>14</v>
      </c>
      <c r="E75" s="28">
        <v>44701</v>
      </c>
      <c r="F75" s="26" t="s">
        <v>13</v>
      </c>
      <c r="G75" s="27">
        <v>67950</v>
      </c>
      <c r="H75" s="27" t="s">
        <v>208</v>
      </c>
      <c r="I75" s="32">
        <f ca="1">(TODAY()-'All Staff'!$E112)/365</f>
        <v>1.3671232876712329</v>
      </c>
      <c r="J75">
        <f ca="1">IF(allstaff[[#This Row],[Tenure]]&gt;2,allstaff[[#This Row],[Salary]]*3%,allstaff[[#This Row],[Salary]]*2%)</f>
        <v>1359</v>
      </c>
      <c r="K75">
        <f>VLOOKUP(allstaff[[#This Row],[Rating]],'Salary Vs Rating'!$H$6:$I$10,2,FALSE)</f>
        <v>3</v>
      </c>
    </row>
    <row r="76" spans="1:11" ht="15.75" customHeight="1" x14ac:dyDescent="0.3">
      <c r="A76" s="26" t="s">
        <v>172</v>
      </c>
      <c r="B76" s="26" t="s">
        <v>16</v>
      </c>
      <c r="C76" s="27">
        <v>20</v>
      </c>
      <c r="D76" s="27" t="s">
        <v>19</v>
      </c>
      <c r="E76" s="28">
        <v>44476</v>
      </c>
      <c r="F76" s="26" t="s">
        <v>10</v>
      </c>
      <c r="G76" s="27">
        <v>68900</v>
      </c>
      <c r="H76" s="27" t="s">
        <v>206</v>
      </c>
      <c r="I76" s="32">
        <f ca="1">(TODAY()-'All Staff'!$E109)/365</f>
        <v>1.0410958904109588</v>
      </c>
      <c r="J76">
        <f ca="1">IF(allstaff[[#This Row],[Tenure]]&gt;2,allstaff[[#This Row],[Salary]]*3%,allstaff[[#This Row],[Salary]]*2%)</f>
        <v>1378</v>
      </c>
      <c r="K76">
        <f>VLOOKUP(allstaff[[#This Row],[Rating]],'Salary Vs Rating'!$H$6:$I$10,2,FALSE)</f>
        <v>2</v>
      </c>
    </row>
    <row r="77" spans="1:11" ht="15.75" customHeight="1" x14ac:dyDescent="0.3">
      <c r="A77" s="26" t="s">
        <v>66</v>
      </c>
      <c r="B77" s="26" t="s">
        <v>16</v>
      </c>
      <c r="C77" s="27">
        <v>20</v>
      </c>
      <c r="D77" s="27" t="s">
        <v>19</v>
      </c>
      <c r="E77" s="28">
        <v>44537</v>
      </c>
      <c r="F77" s="26" t="s">
        <v>10</v>
      </c>
      <c r="G77" s="27">
        <v>68900</v>
      </c>
      <c r="H77" s="27" t="s">
        <v>208</v>
      </c>
      <c r="I77" s="32">
        <f ca="1">(TODAY()-'All Staff'!$E110)/365</f>
        <v>1.3452054794520547</v>
      </c>
      <c r="J77">
        <f ca="1">IF(allstaff[[#This Row],[Tenure]]&gt;2,allstaff[[#This Row],[Salary]]*3%,allstaff[[#This Row],[Salary]]*2%)</f>
        <v>1378</v>
      </c>
      <c r="K77">
        <f>VLOOKUP(allstaff[[#This Row],[Rating]],'Salary Vs Rating'!$H$6:$I$10,2,FALSE)</f>
        <v>2</v>
      </c>
    </row>
    <row r="78" spans="1:11" ht="15.75" customHeight="1" x14ac:dyDescent="0.3">
      <c r="A78" s="26" t="s">
        <v>182</v>
      </c>
      <c r="B78" s="26" t="s">
        <v>9</v>
      </c>
      <c r="C78" s="27">
        <v>37</v>
      </c>
      <c r="D78" s="27" t="s">
        <v>14</v>
      </c>
      <c r="E78" s="28">
        <v>44640</v>
      </c>
      <c r="F78" s="26" t="s">
        <v>24</v>
      </c>
      <c r="G78" s="27">
        <v>69070</v>
      </c>
      <c r="H78" s="27" t="s">
        <v>206</v>
      </c>
      <c r="I78" s="32">
        <f ca="1">(TODAY()-'All Staff'!$E107)/365</f>
        <v>1.726027397260274</v>
      </c>
      <c r="J78">
        <f ca="1">IF(allstaff[[#This Row],[Tenure]]&gt;2,allstaff[[#This Row],[Salary]]*3%,allstaff[[#This Row],[Salary]]*2%)</f>
        <v>1381.4</v>
      </c>
      <c r="K78">
        <f>VLOOKUP(allstaff[[#This Row],[Rating]],'Salary Vs Rating'!$H$6:$I$10,2,FALSE)</f>
        <v>3</v>
      </c>
    </row>
    <row r="79" spans="1:11" ht="15.75" customHeight="1" x14ac:dyDescent="0.3">
      <c r="A79" s="26" t="s">
        <v>30</v>
      </c>
      <c r="B79" s="26" t="s">
        <v>9</v>
      </c>
      <c r="C79" s="27">
        <v>37</v>
      </c>
      <c r="D79" s="27" t="s">
        <v>14</v>
      </c>
      <c r="E79" s="28">
        <v>44701</v>
      </c>
      <c r="F79" s="26" t="s">
        <v>24</v>
      </c>
      <c r="G79" s="27">
        <v>69070</v>
      </c>
      <c r="H79" s="27" t="s">
        <v>208</v>
      </c>
      <c r="I79" s="32">
        <f ca="1">(TODAY()-'All Staff'!$E108)/365</f>
        <v>1.2082191780821918</v>
      </c>
      <c r="J79">
        <f ca="1">IF(allstaff[[#This Row],[Tenure]]&gt;2,allstaff[[#This Row],[Salary]]*3%,allstaff[[#This Row],[Salary]]*2%)</f>
        <v>1381.4</v>
      </c>
      <c r="K79">
        <f>VLOOKUP(allstaff[[#This Row],[Rating]],'Salary Vs Rating'!$H$6:$I$10,2,FALSE)</f>
        <v>3</v>
      </c>
    </row>
    <row r="80" spans="1:11" ht="15.75" customHeight="1" x14ac:dyDescent="0.3">
      <c r="A80" s="26" t="s">
        <v>184</v>
      </c>
      <c r="B80" s="26" t="s">
        <v>9</v>
      </c>
      <c r="C80" s="27">
        <v>30</v>
      </c>
      <c r="D80" s="27" t="s">
        <v>14</v>
      </c>
      <c r="E80" s="28">
        <v>44214</v>
      </c>
      <c r="F80" s="26" t="s">
        <v>24</v>
      </c>
      <c r="G80" s="27">
        <v>69120</v>
      </c>
      <c r="H80" s="27" t="s">
        <v>206</v>
      </c>
      <c r="I80" s="32">
        <f ca="1">(TODAY()-'All Staff'!$E105)/365</f>
        <v>1.6301369863013699</v>
      </c>
      <c r="J80">
        <f ca="1">IF(allstaff[[#This Row],[Tenure]]&gt;2,allstaff[[#This Row],[Salary]]*3%,allstaff[[#This Row],[Salary]]*2%)</f>
        <v>1382.4</v>
      </c>
      <c r="K80">
        <f>VLOOKUP(allstaff[[#This Row],[Rating]],'Salary Vs Rating'!$H$6:$I$10,2,FALSE)</f>
        <v>3</v>
      </c>
    </row>
    <row r="81" spans="1:11" ht="15.75" customHeight="1" x14ac:dyDescent="0.3">
      <c r="A81" s="29" t="s">
        <v>77</v>
      </c>
      <c r="B81" s="29" t="s">
        <v>9</v>
      </c>
      <c r="C81" s="30">
        <v>30</v>
      </c>
      <c r="D81" s="30" t="s">
        <v>14</v>
      </c>
      <c r="E81" s="31">
        <v>44273</v>
      </c>
      <c r="F81" s="29" t="s">
        <v>24</v>
      </c>
      <c r="G81" s="30">
        <v>69120</v>
      </c>
      <c r="H81" s="30" t="s">
        <v>208</v>
      </c>
      <c r="I81" s="32">
        <f ca="1">(TODAY()-'All Staff'!$E106)/365</f>
        <v>1.893150684931507</v>
      </c>
      <c r="J81">
        <f ca="1">IF(allstaff[[#This Row],[Tenure]]&gt;2,allstaff[[#This Row],[Salary]]*3%,allstaff[[#This Row],[Salary]]*2%)</f>
        <v>1382.4</v>
      </c>
      <c r="K81">
        <f>VLOOKUP(allstaff[[#This Row],[Rating]],'Salary Vs Rating'!$H$6:$I$10,2,FALSE)</f>
        <v>3</v>
      </c>
    </row>
    <row r="82" spans="1:11" ht="15.75" customHeight="1" x14ac:dyDescent="0.3">
      <c r="A82" s="29" t="s">
        <v>129</v>
      </c>
      <c r="B82" s="29" t="s">
        <v>9</v>
      </c>
      <c r="C82" s="30">
        <v>30</v>
      </c>
      <c r="D82" s="30" t="s">
        <v>14</v>
      </c>
      <c r="E82" s="31">
        <v>44789</v>
      </c>
      <c r="F82" s="29" t="s">
        <v>24</v>
      </c>
      <c r="G82" s="30">
        <v>69710</v>
      </c>
      <c r="H82" s="30" t="s">
        <v>206</v>
      </c>
      <c r="I82" s="32">
        <f ca="1">(TODAY()-'All Staff'!$E103)/365</f>
        <v>1.8465753424657534</v>
      </c>
      <c r="J82">
        <f ca="1">IF(allstaff[[#This Row],[Tenure]]&gt;2,allstaff[[#This Row],[Salary]]*3%,allstaff[[#This Row],[Salary]]*2%)</f>
        <v>1394.2</v>
      </c>
      <c r="K82">
        <f>VLOOKUP(allstaff[[#This Row],[Rating]],'Salary Vs Rating'!$H$6:$I$10,2,FALSE)</f>
        <v>3</v>
      </c>
    </row>
    <row r="83" spans="1:11" ht="15.75" customHeight="1" x14ac:dyDescent="0.3">
      <c r="A83" s="29" t="s">
        <v>73</v>
      </c>
      <c r="B83" s="29" t="s">
        <v>9</v>
      </c>
      <c r="C83" s="30">
        <v>30</v>
      </c>
      <c r="D83" s="30" t="s">
        <v>14</v>
      </c>
      <c r="E83" s="31">
        <v>44850</v>
      </c>
      <c r="F83" s="29" t="s">
        <v>24</v>
      </c>
      <c r="G83" s="30">
        <v>69710</v>
      </c>
      <c r="H83" s="30" t="s">
        <v>208</v>
      </c>
      <c r="I83" s="32">
        <f ca="1">(TODAY()-'All Staff'!$E104)/365</f>
        <v>1.7972602739726027</v>
      </c>
      <c r="J83">
        <f ca="1">IF(allstaff[[#This Row],[Tenure]]&gt;2,allstaff[[#This Row],[Salary]]*3%,allstaff[[#This Row],[Salary]]*2%)</f>
        <v>1394.2</v>
      </c>
      <c r="K83">
        <f>VLOOKUP(allstaff[[#This Row],[Rating]],'Salary Vs Rating'!$H$6:$I$10,2,FALSE)</f>
        <v>3</v>
      </c>
    </row>
    <row r="84" spans="1:11" ht="15.75" customHeight="1" x14ac:dyDescent="0.3">
      <c r="A84" s="29" t="s">
        <v>161</v>
      </c>
      <c r="B84" s="29" t="s">
        <v>9</v>
      </c>
      <c r="C84" s="30">
        <v>42</v>
      </c>
      <c r="D84" s="30" t="s">
        <v>19</v>
      </c>
      <c r="E84" s="31">
        <v>44670</v>
      </c>
      <c r="F84" s="29" t="s">
        <v>18</v>
      </c>
      <c r="G84" s="30">
        <v>70270</v>
      </c>
      <c r="H84" s="30" t="s">
        <v>206</v>
      </c>
      <c r="I84" s="32">
        <f ca="1">(TODAY()-'All Staff'!$E101)/365</f>
        <v>2.5726027397260274</v>
      </c>
      <c r="J84">
        <f ca="1">IF(allstaff[[#This Row],[Tenure]]&gt;2,allstaff[[#This Row],[Salary]]*3%,allstaff[[#This Row],[Salary]]*2%)</f>
        <v>2108.1</v>
      </c>
      <c r="K84">
        <f>VLOOKUP(allstaff[[#This Row],[Rating]],'Salary Vs Rating'!$H$6:$I$10,2,FALSE)</f>
        <v>2</v>
      </c>
    </row>
    <row r="85" spans="1:11" ht="15.75" customHeight="1" x14ac:dyDescent="0.3">
      <c r="A85" s="29" t="s">
        <v>109</v>
      </c>
      <c r="B85" s="29" t="s">
        <v>9</v>
      </c>
      <c r="C85" s="30">
        <v>42</v>
      </c>
      <c r="D85" s="30" t="s">
        <v>19</v>
      </c>
      <c r="E85" s="31">
        <v>44731</v>
      </c>
      <c r="F85" s="29" t="s">
        <v>18</v>
      </c>
      <c r="G85" s="30">
        <v>70270</v>
      </c>
      <c r="H85" s="30" t="s">
        <v>208</v>
      </c>
      <c r="I85" s="32">
        <f ca="1">(TODAY()-'All Staff'!$E102)/365</f>
        <v>2.0164383561643837</v>
      </c>
      <c r="J85">
        <f ca="1">IF(allstaff[[#This Row],[Tenure]]&gt;2,allstaff[[#This Row],[Salary]]*3%,allstaff[[#This Row],[Salary]]*2%)</f>
        <v>2108.1</v>
      </c>
      <c r="K85">
        <f>VLOOKUP(allstaff[[#This Row],[Rating]],'Salary Vs Rating'!$H$6:$I$10,2,FALSE)</f>
        <v>2</v>
      </c>
    </row>
    <row r="86" spans="1:11" ht="15.75" customHeight="1" x14ac:dyDescent="0.3">
      <c r="A86" s="26" t="s">
        <v>200</v>
      </c>
      <c r="B86" s="26" t="s">
        <v>9</v>
      </c>
      <c r="C86" s="27">
        <v>46</v>
      </c>
      <c r="D86" s="27" t="s">
        <v>14</v>
      </c>
      <c r="E86" s="28">
        <v>44697</v>
      </c>
      <c r="F86" s="26" t="s">
        <v>13</v>
      </c>
      <c r="G86" s="27">
        <v>70610</v>
      </c>
      <c r="H86" s="27" t="s">
        <v>206</v>
      </c>
      <c r="I86" s="32">
        <f ca="1">(TODAY()-'All Staff'!$E99)/365</f>
        <v>2.4164383561643836</v>
      </c>
      <c r="J86">
        <f ca="1">IF(allstaff[[#This Row],[Tenure]]&gt;2,allstaff[[#This Row],[Salary]]*3%,allstaff[[#This Row],[Salary]]*2%)</f>
        <v>2118.2999999999997</v>
      </c>
      <c r="K86">
        <f>VLOOKUP(allstaff[[#This Row],[Rating]],'Salary Vs Rating'!$H$6:$I$10,2,FALSE)</f>
        <v>3</v>
      </c>
    </row>
    <row r="87" spans="1:11" ht="15.75" customHeight="1" x14ac:dyDescent="0.3">
      <c r="A87" s="29" t="s">
        <v>12</v>
      </c>
      <c r="B87" s="29" t="s">
        <v>9</v>
      </c>
      <c r="C87" s="30">
        <v>46</v>
      </c>
      <c r="D87" s="30" t="s">
        <v>14</v>
      </c>
      <c r="E87" s="31">
        <v>44758</v>
      </c>
      <c r="F87" s="29" t="s">
        <v>13</v>
      </c>
      <c r="G87" s="30">
        <v>70610</v>
      </c>
      <c r="H87" s="30" t="s">
        <v>208</v>
      </c>
      <c r="I87" s="32">
        <f ca="1">(TODAY()-'All Staff'!$E100)/365</f>
        <v>2.7397260273972601</v>
      </c>
      <c r="J87">
        <f ca="1">IF(allstaff[[#This Row],[Tenure]]&gt;2,allstaff[[#This Row],[Salary]]*3%,allstaff[[#This Row],[Salary]]*2%)</f>
        <v>2118.2999999999997</v>
      </c>
      <c r="K87">
        <f>VLOOKUP(allstaff[[#This Row],[Rating]],'Salary Vs Rating'!$H$6:$I$10,2,FALSE)</f>
        <v>3</v>
      </c>
    </row>
    <row r="88" spans="1:11" ht="15.75" customHeight="1" x14ac:dyDescent="0.3">
      <c r="A88" s="26" t="s">
        <v>178</v>
      </c>
      <c r="B88" s="26" t="s">
        <v>9</v>
      </c>
      <c r="C88" s="27">
        <v>36</v>
      </c>
      <c r="D88" s="27" t="s">
        <v>14</v>
      </c>
      <c r="E88" s="28">
        <v>44272</v>
      </c>
      <c r="F88" s="26" t="s">
        <v>18</v>
      </c>
      <c r="G88" s="27">
        <v>71380</v>
      </c>
      <c r="H88" s="27" t="s">
        <v>206</v>
      </c>
      <c r="I88" s="32">
        <f ca="1">(TODAY()-'All Staff'!$E97)/365</f>
        <v>2.0547945205479454</v>
      </c>
      <c r="J88">
        <f ca="1">IF(allstaff[[#This Row],[Tenure]]&gt;2,allstaff[[#This Row],[Salary]]*3%,allstaff[[#This Row],[Salary]]*2%)</f>
        <v>2141.4</v>
      </c>
      <c r="K88">
        <f>VLOOKUP(allstaff[[#This Row],[Rating]],'Salary Vs Rating'!$H$6:$I$10,2,FALSE)</f>
        <v>3</v>
      </c>
    </row>
    <row r="89" spans="1:11" ht="15.75" customHeight="1" x14ac:dyDescent="0.3">
      <c r="A89" s="26" t="s">
        <v>74</v>
      </c>
      <c r="B89" s="26" t="s">
        <v>9</v>
      </c>
      <c r="C89" s="27">
        <v>36</v>
      </c>
      <c r="D89" s="27" t="s">
        <v>14</v>
      </c>
      <c r="E89" s="28">
        <v>44333</v>
      </c>
      <c r="F89" s="26" t="s">
        <v>18</v>
      </c>
      <c r="G89" s="27">
        <v>71380</v>
      </c>
      <c r="H89" s="27" t="s">
        <v>208</v>
      </c>
      <c r="I89" s="32">
        <f ca="1">(TODAY()-'All Staff'!$E98)/365</f>
        <v>2.5863013698630137</v>
      </c>
      <c r="J89">
        <f ca="1">IF(allstaff[[#This Row],[Tenure]]&gt;2,allstaff[[#This Row],[Salary]]*3%,allstaff[[#This Row],[Salary]]*2%)</f>
        <v>2141.4</v>
      </c>
      <c r="K89">
        <f>VLOOKUP(allstaff[[#This Row],[Rating]],'Salary Vs Rating'!$H$6:$I$10,2,FALSE)</f>
        <v>3</v>
      </c>
    </row>
    <row r="90" spans="1:11" ht="15.75" customHeight="1" x14ac:dyDescent="0.3">
      <c r="A90" s="26" t="s">
        <v>120</v>
      </c>
      <c r="B90" s="26" t="s">
        <v>9</v>
      </c>
      <c r="C90" s="27">
        <v>33</v>
      </c>
      <c r="D90" s="27" t="s">
        <v>14</v>
      </c>
      <c r="E90" s="28">
        <v>44324</v>
      </c>
      <c r="F90" s="26" t="s">
        <v>10</v>
      </c>
      <c r="G90" s="27">
        <v>74550</v>
      </c>
      <c r="H90" s="27" t="s">
        <v>206</v>
      </c>
      <c r="I90" s="32">
        <f ca="1">(TODAY()-'All Staff'!$E95)/365</f>
        <v>2.2246575342465755</v>
      </c>
      <c r="J90">
        <f ca="1">IF(allstaff[[#This Row],[Tenure]]&gt;2,allstaff[[#This Row],[Salary]]*3%,allstaff[[#This Row],[Salary]]*2%)</f>
        <v>2236.5</v>
      </c>
      <c r="K90">
        <f>VLOOKUP(allstaff[[#This Row],[Rating]],'Salary Vs Rating'!$H$6:$I$10,2,FALSE)</f>
        <v>3</v>
      </c>
    </row>
    <row r="91" spans="1:11" ht="15.75" customHeight="1" x14ac:dyDescent="0.3">
      <c r="A91" s="29" t="s">
        <v>107</v>
      </c>
      <c r="B91" s="29" t="s">
        <v>9</v>
      </c>
      <c r="C91" s="30">
        <v>33</v>
      </c>
      <c r="D91" s="30" t="s">
        <v>14</v>
      </c>
      <c r="E91" s="31">
        <v>44385</v>
      </c>
      <c r="F91" s="29" t="s">
        <v>10</v>
      </c>
      <c r="G91" s="30">
        <v>74550</v>
      </c>
      <c r="H91" s="30" t="s">
        <v>208</v>
      </c>
      <c r="I91" s="32">
        <f ca="1">(TODAY()-'All Staff'!$E96)/365</f>
        <v>2.2219178082191782</v>
      </c>
      <c r="J91">
        <f ca="1">IF(allstaff[[#This Row],[Tenure]]&gt;2,allstaff[[#This Row],[Salary]]*3%,allstaff[[#This Row],[Salary]]*2%)</f>
        <v>2236.5</v>
      </c>
      <c r="K91">
        <f>VLOOKUP(allstaff[[#This Row],[Rating]],'Salary Vs Rating'!$H$6:$I$10,2,FALSE)</f>
        <v>3</v>
      </c>
    </row>
    <row r="92" spans="1:11" ht="15.75" customHeight="1" x14ac:dyDescent="0.3">
      <c r="A92" s="29" t="s">
        <v>135</v>
      </c>
      <c r="B92" s="29" t="s">
        <v>16</v>
      </c>
      <c r="C92" s="30">
        <v>42</v>
      </c>
      <c r="D92" s="30" t="s">
        <v>44</v>
      </c>
      <c r="E92" s="31">
        <v>44718</v>
      </c>
      <c r="F92" s="29" t="s">
        <v>13</v>
      </c>
      <c r="G92" s="30">
        <v>75000</v>
      </c>
      <c r="H92" s="30" t="s">
        <v>206</v>
      </c>
      <c r="I92" s="32">
        <f ca="1">(TODAY()-'All Staff'!$E93)/365</f>
        <v>0.9452054794520548</v>
      </c>
      <c r="J92">
        <f ca="1">IF(allstaff[[#This Row],[Tenure]]&gt;2,allstaff[[#This Row],[Salary]]*3%,allstaff[[#This Row],[Salary]]*2%)</f>
        <v>1500</v>
      </c>
      <c r="K92">
        <f>VLOOKUP(allstaff[[#This Row],[Rating]],'Salary Vs Rating'!$H$6:$I$10,2,FALSE)</f>
        <v>5</v>
      </c>
    </row>
    <row r="93" spans="1:11" ht="15.75" customHeight="1" x14ac:dyDescent="0.3">
      <c r="A93" s="29" t="s">
        <v>43</v>
      </c>
      <c r="B93" s="29" t="s">
        <v>16</v>
      </c>
      <c r="C93" s="30">
        <v>42</v>
      </c>
      <c r="D93" s="30" t="s">
        <v>44</v>
      </c>
      <c r="E93" s="31">
        <v>44779</v>
      </c>
      <c r="F93" s="29" t="s">
        <v>13</v>
      </c>
      <c r="G93" s="30">
        <v>75000</v>
      </c>
      <c r="H93" s="30" t="s">
        <v>208</v>
      </c>
      <c r="I93" s="32">
        <f ca="1">(TODAY()-'All Staff'!$E94)/365</f>
        <v>2.3863013698630136</v>
      </c>
      <c r="J93">
        <f ca="1">IF(allstaff[[#This Row],[Tenure]]&gt;2,allstaff[[#This Row],[Salary]]*3%,allstaff[[#This Row],[Salary]]*2%)</f>
        <v>2250</v>
      </c>
      <c r="K93">
        <f>VLOOKUP(allstaff[[#This Row],[Rating]],'Salary Vs Rating'!$H$6:$I$10,2,FALSE)</f>
        <v>5</v>
      </c>
    </row>
    <row r="94" spans="1:11" ht="15.75" customHeight="1" x14ac:dyDescent="0.3">
      <c r="A94" s="26" t="s">
        <v>156</v>
      </c>
      <c r="B94" s="26" t="s">
        <v>16</v>
      </c>
      <c r="C94" s="27">
        <v>33</v>
      </c>
      <c r="D94" s="27" t="s">
        <v>14</v>
      </c>
      <c r="E94" s="28">
        <v>44253</v>
      </c>
      <c r="F94" s="26" t="s">
        <v>24</v>
      </c>
      <c r="G94" s="27">
        <v>75280</v>
      </c>
      <c r="H94" s="27" t="s">
        <v>206</v>
      </c>
      <c r="I94" s="32">
        <f ca="1">(TODAY()-'All Staff'!$E91)/365</f>
        <v>2.0246575342465754</v>
      </c>
      <c r="J94">
        <f ca="1">IF(allstaff[[#This Row],[Tenure]]&gt;2,allstaff[[#This Row],[Salary]]*3%,allstaff[[#This Row],[Salary]]*2%)</f>
        <v>2258.4</v>
      </c>
      <c r="K94">
        <f>VLOOKUP(allstaff[[#This Row],[Rating]],'Salary Vs Rating'!$H$6:$I$10,2,FALSE)</f>
        <v>3</v>
      </c>
    </row>
    <row r="95" spans="1:11" ht="15.75" customHeight="1" x14ac:dyDescent="0.3">
      <c r="A95" s="26" t="s">
        <v>106</v>
      </c>
      <c r="B95" s="26" t="s">
        <v>16</v>
      </c>
      <c r="C95" s="27">
        <v>33</v>
      </c>
      <c r="D95" s="27" t="s">
        <v>14</v>
      </c>
      <c r="E95" s="28">
        <v>44312</v>
      </c>
      <c r="F95" s="26" t="s">
        <v>24</v>
      </c>
      <c r="G95" s="27">
        <v>75280</v>
      </c>
      <c r="H95" s="27" t="s">
        <v>208</v>
      </c>
      <c r="I95" s="32">
        <f ca="1">(TODAY()-'All Staff'!$E92)/365</f>
        <v>1.1123287671232878</v>
      </c>
      <c r="J95">
        <f ca="1">IF(allstaff[[#This Row],[Tenure]]&gt;2,allstaff[[#This Row],[Salary]]*3%,allstaff[[#This Row],[Salary]]*2%)</f>
        <v>1505.6000000000001</v>
      </c>
      <c r="K95">
        <f>VLOOKUP(allstaff[[#This Row],[Rating]],'Salary Vs Rating'!$H$6:$I$10,2,FALSE)</f>
        <v>3</v>
      </c>
    </row>
    <row r="96" spans="1:11" ht="15.75" customHeight="1" x14ac:dyDescent="0.3">
      <c r="A96" s="26" t="s">
        <v>196</v>
      </c>
      <c r="B96" s="26" t="s">
        <v>16</v>
      </c>
      <c r="C96" s="27">
        <v>33</v>
      </c>
      <c r="D96" s="27" t="s">
        <v>50</v>
      </c>
      <c r="E96" s="28">
        <v>44313</v>
      </c>
      <c r="F96" s="26" t="s">
        <v>24</v>
      </c>
      <c r="G96" s="27">
        <v>75480</v>
      </c>
      <c r="H96" s="27" t="s">
        <v>206</v>
      </c>
      <c r="I96" s="32">
        <f ca="1">(TODAY()-'All Staff'!$E89)/365</f>
        <v>2.1671232876712327</v>
      </c>
      <c r="J96">
        <f ca="1">IF(allstaff[[#This Row],[Tenure]]&gt;2,allstaff[[#This Row],[Salary]]*3%,allstaff[[#This Row],[Salary]]*2%)</f>
        <v>2264.4</v>
      </c>
      <c r="K96">
        <f>VLOOKUP(allstaff[[#This Row],[Rating]],'Salary Vs Rating'!$H$6:$I$10,2,FALSE)</f>
        <v>1</v>
      </c>
    </row>
    <row r="97" spans="1:11" ht="15.75" customHeight="1" x14ac:dyDescent="0.3">
      <c r="A97" s="26" t="s">
        <v>49</v>
      </c>
      <c r="B97" s="26" t="s">
        <v>16</v>
      </c>
      <c r="C97" s="27">
        <v>33</v>
      </c>
      <c r="D97" s="27" t="s">
        <v>50</v>
      </c>
      <c r="E97" s="28">
        <v>44374</v>
      </c>
      <c r="F97" s="26" t="s">
        <v>24</v>
      </c>
      <c r="G97" s="27">
        <v>75480</v>
      </c>
      <c r="H97" s="27" t="s">
        <v>208</v>
      </c>
      <c r="I97" s="32">
        <f ca="1">(TODAY()-'All Staff'!$E90)/365</f>
        <v>2.1917808219178081</v>
      </c>
      <c r="J97">
        <f ca="1">IF(allstaff[[#This Row],[Tenure]]&gt;2,allstaff[[#This Row],[Salary]]*3%,allstaff[[#This Row],[Salary]]*2%)</f>
        <v>2264.4</v>
      </c>
      <c r="K97">
        <f>VLOOKUP(allstaff[[#This Row],[Rating]],'Salary Vs Rating'!$H$6:$I$10,2,FALSE)</f>
        <v>1</v>
      </c>
    </row>
    <row r="98" spans="1:11" ht="15.75" customHeight="1" x14ac:dyDescent="0.3">
      <c r="A98" s="26" t="s">
        <v>152</v>
      </c>
      <c r="B98" s="26" t="s">
        <v>9</v>
      </c>
      <c r="C98" s="27">
        <v>21</v>
      </c>
      <c r="D98" s="27" t="s">
        <v>14</v>
      </c>
      <c r="E98" s="28">
        <v>44180</v>
      </c>
      <c r="F98" s="26" t="s">
        <v>27</v>
      </c>
      <c r="G98" s="27">
        <v>75880</v>
      </c>
      <c r="H98" s="27" t="s">
        <v>206</v>
      </c>
      <c r="I98" s="32">
        <f ca="1">(TODAY()-'All Staff'!$E87)/365</f>
        <v>1.0027397260273974</v>
      </c>
      <c r="J98">
        <f ca="1">IF(allstaff[[#This Row],[Tenure]]&gt;2,allstaff[[#This Row],[Salary]]*3%,allstaff[[#This Row],[Salary]]*2%)</f>
        <v>1517.6000000000001</v>
      </c>
      <c r="K98">
        <f>VLOOKUP(allstaff[[#This Row],[Rating]],'Salary Vs Rating'!$H$6:$I$10,2,FALSE)</f>
        <v>3</v>
      </c>
    </row>
    <row r="99" spans="1:11" ht="15.75" customHeight="1" x14ac:dyDescent="0.3">
      <c r="A99" s="29" t="s">
        <v>37</v>
      </c>
      <c r="B99" s="29" t="s">
        <v>9</v>
      </c>
      <c r="C99" s="30">
        <v>21</v>
      </c>
      <c r="D99" s="30" t="s">
        <v>14</v>
      </c>
      <c r="E99" s="31">
        <v>44242</v>
      </c>
      <c r="F99" s="29" t="s">
        <v>27</v>
      </c>
      <c r="G99" s="30">
        <v>75880</v>
      </c>
      <c r="H99" s="30" t="s">
        <v>208</v>
      </c>
      <c r="I99" s="32">
        <f ca="1">(TODAY()-'All Staff'!$E88)/365</f>
        <v>2.3342465753424659</v>
      </c>
      <c r="J99">
        <f ca="1">IF(allstaff[[#This Row],[Tenure]]&gt;2,allstaff[[#This Row],[Salary]]*3%,allstaff[[#This Row],[Salary]]*2%)</f>
        <v>2276.4</v>
      </c>
      <c r="K99">
        <f>VLOOKUP(allstaff[[#This Row],[Rating]],'Salary Vs Rating'!$H$6:$I$10,2,FALSE)</f>
        <v>3</v>
      </c>
    </row>
    <row r="100" spans="1:11" ht="15.75" customHeight="1" x14ac:dyDescent="0.3">
      <c r="A100" s="26" t="s">
        <v>162</v>
      </c>
      <c r="B100" s="26" t="s">
        <v>16</v>
      </c>
      <c r="C100" s="27">
        <v>28</v>
      </c>
      <c r="D100" s="27" t="s">
        <v>14</v>
      </c>
      <c r="E100" s="28">
        <v>44124</v>
      </c>
      <c r="F100" s="26" t="s">
        <v>18</v>
      </c>
      <c r="G100" s="27">
        <v>75970</v>
      </c>
      <c r="H100" s="27" t="s">
        <v>206</v>
      </c>
      <c r="I100" s="32">
        <f ca="1">(TODAY()-'All Staff'!$E85)/365</f>
        <v>1.0767123287671232</v>
      </c>
      <c r="J100">
        <f ca="1">IF(allstaff[[#This Row],[Tenure]]&gt;2,allstaff[[#This Row],[Salary]]*3%,allstaff[[#This Row],[Salary]]*2%)</f>
        <v>1519.4</v>
      </c>
      <c r="K100">
        <f>VLOOKUP(allstaff[[#This Row],[Rating]],'Salary Vs Rating'!$H$6:$I$10,2,FALSE)</f>
        <v>3</v>
      </c>
    </row>
    <row r="101" spans="1:11" ht="15.75" customHeight="1" x14ac:dyDescent="0.3">
      <c r="A101" s="26" t="s">
        <v>47</v>
      </c>
      <c r="B101" s="26" t="s">
        <v>16</v>
      </c>
      <c r="C101" s="27">
        <v>28</v>
      </c>
      <c r="D101" s="27" t="s">
        <v>14</v>
      </c>
      <c r="E101" s="28">
        <v>44185</v>
      </c>
      <c r="F101" s="26" t="s">
        <v>18</v>
      </c>
      <c r="G101" s="27">
        <v>75970</v>
      </c>
      <c r="H101" s="27" t="s">
        <v>208</v>
      </c>
      <c r="I101" s="32">
        <f ca="1">(TODAY()-'All Staff'!$E86)/365</f>
        <v>1.1698630136986301</v>
      </c>
      <c r="J101">
        <f ca="1">IF(allstaff[[#This Row],[Tenure]]&gt;2,allstaff[[#This Row],[Salary]]*3%,allstaff[[#This Row],[Salary]]*2%)</f>
        <v>1519.4</v>
      </c>
      <c r="K101">
        <f>VLOOKUP(allstaff[[#This Row],[Rating]],'Salary Vs Rating'!$H$6:$I$10,2,FALSE)</f>
        <v>3</v>
      </c>
    </row>
    <row r="102" spans="1:11" ht="15.75" customHeight="1" x14ac:dyDescent="0.3">
      <c r="A102" s="29" t="s">
        <v>131</v>
      </c>
      <c r="B102" s="29" t="s">
        <v>16</v>
      </c>
      <c r="C102" s="30">
        <v>22</v>
      </c>
      <c r="D102" s="30" t="s">
        <v>11</v>
      </c>
      <c r="E102" s="31">
        <v>44388</v>
      </c>
      <c r="F102" s="29" t="s">
        <v>13</v>
      </c>
      <c r="G102" s="30">
        <v>76900</v>
      </c>
      <c r="H102" s="30" t="s">
        <v>206</v>
      </c>
      <c r="I102" s="32">
        <f ca="1">(TODAY()-'All Staff'!$E83)/365</f>
        <v>0.75068493150684934</v>
      </c>
      <c r="J102">
        <f ca="1">IF(allstaff[[#This Row],[Tenure]]&gt;2,allstaff[[#This Row],[Salary]]*3%,allstaff[[#This Row],[Salary]]*2%)</f>
        <v>1538</v>
      </c>
      <c r="K102">
        <f>VLOOKUP(allstaff[[#This Row],[Rating]],'Salary Vs Rating'!$H$6:$I$10,2,FALSE)</f>
        <v>4</v>
      </c>
    </row>
    <row r="103" spans="1:11" ht="15.75" customHeight="1" x14ac:dyDescent="0.3">
      <c r="A103" s="29" t="s">
        <v>79</v>
      </c>
      <c r="B103" s="29" t="s">
        <v>16</v>
      </c>
      <c r="C103" s="30">
        <v>22</v>
      </c>
      <c r="D103" s="30" t="s">
        <v>11</v>
      </c>
      <c r="E103" s="31">
        <v>44450</v>
      </c>
      <c r="F103" s="29" t="s">
        <v>13</v>
      </c>
      <c r="G103" s="30">
        <v>76900</v>
      </c>
      <c r="H103" s="30" t="s">
        <v>208</v>
      </c>
      <c r="I103" s="32">
        <f ca="1">(TODAY()-'All Staff'!$E84)/365</f>
        <v>1.2438356164383562</v>
      </c>
      <c r="J103">
        <f ca="1">IF(allstaff[[#This Row],[Tenure]]&gt;2,allstaff[[#This Row],[Salary]]*3%,allstaff[[#This Row],[Salary]]*2%)</f>
        <v>1538</v>
      </c>
      <c r="K103">
        <f>VLOOKUP(allstaff[[#This Row],[Rating]],'Salary Vs Rating'!$H$6:$I$10,2,FALSE)</f>
        <v>4</v>
      </c>
    </row>
    <row r="104" spans="1:11" ht="15.75" customHeight="1" x14ac:dyDescent="0.3">
      <c r="A104" s="26" t="s">
        <v>188</v>
      </c>
      <c r="B104" s="26" t="s">
        <v>16</v>
      </c>
      <c r="C104" s="27">
        <v>36</v>
      </c>
      <c r="D104" s="27" t="s">
        <v>14</v>
      </c>
      <c r="E104" s="28">
        <v>44468</v>
      </c>
      <c r="F104" s="26" t="s">
        <v>13</v>
      </c>
      <c r="G104" s="27">
        <v>78390</v>
      </c>
      <c r="H104" s="27" t="s">
        <v>206</v>
      </c>
      <c r="I104" s="32">
        <f ca="1">(TODAY()-'All Staff'!$E81)/365</f>
        <v>2.3315068493150686</v>
      </c>
      <c r="J104">
        <f ca="1">IF(allstaff[[#This Row],[Tenure]]&gt;2,allstaff[[#This Row],[Salary]]*3%,allstaff[[#This Row],[Salary]]*2%)</f>
        <v>2351.6999999999998</v>
      </c>
      <c r="K104">
        <f>VLOOKUP(allstaff[[#This Row],[Rating]],'Salary Vs Rating'!$H$6:$I$10,2,FALSE)</f>
        <v>3</v>
      </c>
    </row>
    <row r="105" spans="1:11" ht="15.75" customHeight="1" x14ac:dyDescent="0.3">
      <c r="A105" s="26" t="s">
        <v>60</v>
      </c>
      <c r="B105" s="26" t="s">
        <v>16</v>
      </c>
      <c r="C105" s="27">
        <v>36</v>
      </c>
      <c r="D105" s="27" t="s">
        <v>14</v>
      </c>
      <c r="E105" s="28">
        <v>44529</v>
      </c>
      <c r="F105" s="26" t="s">
        <v>13</v>
      </c>
      <c r="G105" s="27">
        <v>78390</v>
      </c>
      <c r="H105" s="27" t="s">
        <v>208</v>
      </c>
      <c r="I105" s="32">
        <f ca="1">(TODAY()-'All Staff'!$E82)/365</f>
        <v>0.9178082191780822</v>
      </c>
      <c r="J105">
        <f ca="1">IF(allstaff[[#This Row],[Tenure]]&gt;2,allstaff[[#This Row],[Salary]]*3%,allstaff[[#This Row],[Salary]]*2%)</f>
        <v>1567.8</v>
      </c>
      <c r="K105">
        <f>VLOOKUP(allstaff[[#This Row],[Rating]],'Salary Vs Rating'!$H$6:$I$10,2,FALSE)</f>
        <v>3</v>
      </c>
    </row>
    <row r="106" spans="1:11" ht="15.75" customHeight="1" x14ac:dyDescent="0.3">
      <c r="A106" s="26" t="s">
        <v>198</v>
      </c>
      <c r="B106" s="26" t="s">
        <v>16</v>
      </c>
      <c r="C106" s="27">
        <v>36</v>
      </c>
      <c r="D106" s="27" t="s">
        <v>14</v>
      </c>
      <c r="E106" s="28">
        <v>44433</v>
      </c>
      <c r="F106" s="26" t="s">
        <v>10</v>
      </c>
      <c r="G106" s="27">
        <v>78540</v>
      </c>
      <c r="H106" s="27" t="s">
        <v>206</v>
      </c>
      <c r="I106" s="32">
        <f ca="1">(TODAY()-'All Staff'!$E79)/365</f>
        <v>1.1589041095890411</v>
      </c>
      <c r="J106">
        <f ca="1">IF(allstaff[[#This Row],[Tenure]]&gt;2,allstaff[[#This Row],[Salary]]*3%,allstaff[[#This Row],[Salary]]*2%)</f>
        <v>1570.8</v>
      </c>
      <c r="K106">
        <f>VLOOKUP(allstaff[[#This Row],[Rating]],'Salary Vs Rating'!$H$6:$I$10,2,FALSE)</f>
        <v>3</v>
      </c>
    </row>
    <row r="107" spans="1:11" ht="15.75" customHeight="1" x14ac:dyDescent="0.3">
      <c r="A107" s="26" t="s">
        <v>52</v>
      </c>
      <c r="B107" s="26" t="s">
        <v>16</v>
      </c>
      <c r="C107" s="27">
        <v>36</v>
      </c>
      <c r="D107" s="27" t="s">
        <v>14</v>
      </c>
      <c r="E107" s="28">
        <v>44494</v>
      </c>
      <c r="F107" s="26" t="s">
        <v>10</v>
      </c>
      <c r="G107" s="27">
        <v>78540</v>
      </c>
      <c r="H107" s="27" t="s">
        <v>208</v>
      </c>
      <c r="I107" s="32">
        <f ca="1">(TODAY()-'All Staff'!$E80)/365</f>
        <v>2.493150684931507</v>
      </c>
      <c r="J107">
        <f ca="1">IF(allstaff[[#This Row],[Tenure]]&gt;2,allstaff[[#This Row],[Salary]]*3%,allstaff[[#This Row],[Salary]]*2%)</f>
        <v>2356.1999999999998</v>
      </c>
      <c r="K107">
        <f>VLOOKUP(allstaff[[#This Row],[Rating]],'Salary Vs Rating'!$H$6:$I$10,2,FALSE)</f>
        <v>3</v>
      </c>
    </row>
    <row r="108" spans="1:11" ht="15.75" customHeight="1" x14ac:dyDescent="0.3">
      <c r="A108" s="26" t="s">
        <v>130</v>
      </c>
      <c r="B108" s="26" t="s">
        <v>9</v>
      </c>
      <c r="C108" s="27">
        <v>20</v>
      </c>
      <c r="D108" s="27" t="s">
        <v>14</v>
      </c>
      <c r="E108" s="28">
        <v>44683</v>
      </c>
      <c r="F108" s="26" t="s">
        <v>13</v>
      </c>
      <c r="G108" s="27">
        <v>79570</v>
      </c>
      <c r="H108" s="27" t="s">
        <v>206</v>
      </c>
      <c r="I108" s="32">
        <f ca="1">(TODAY()-'All Staff'!$E77)/365</f>
        <v>1.6082191780821917</v>
      </c>
      <c r="J108">
        <f ca="1">IF(allstaff[[#This Row],[Tenure]]&gt;2,allstaff[[#This Row],[Salary]]*3%,allstaff[[#This Row],[Salary]]*2%)</f>
        <v>1591.4</v>
      </c>
      <c r="K108">
        <f>VLOOKUP(allstaff[[#This Row],[Rating]],'Salary Vs Rating'!$H$6:$I$10,2,FALSE)</f>
        <v>3</v>
      </c>
    </row>
    <row r="109" spans="1:11" ht="15.75" customHeight="1" x14ac:dyDescent="0.3">
      <c r="A109" s="29" t="s">
        <v>65</v>
      </c>
      <c r="B109" s="29" t="s">
        <v>9</v>
      </c>
      <c r="C109" s="30">
        <v>20</v>
      </c>
      <c r="D109" s="30" t="s">
        <v>14</v>
      </c>
      <c r="E109" s="31">
        <v>44744</v>
      </c>
      <c r="F109" s="29" t="s">
        <v>13</v>
      </c>
      <c r="G109" s="30">
        <v>79570</v>
      </c>
      <c r="H109" s="30" t="s">
        <v>208</v>
      </c>
      <c r="I109" s="32">
        <f ca="1">(TODAY()-'All Staff'!$E78)/365</f>
        <v>1.3260273972602741</v>
      </c>
      <c r="J109">
        <f ca="1">IF(allstaff[[#This Row],[Tenure]]&gt;2,allstaff[[#This Row],[Salary]]*3%,allstaff[[#This Row],[Salary]]*2%)</f>
        <v>1591.4</v>
      </c>
      <c r="K109">
        <f>VLOOKUP(allstaff[[#This Row],[Rating]],'Salary Vs Rating'!$H$6:$I$10,2,FALSE)</f>
        <v>3</v>
      </c>
    </row>
    <row r="110" spans="1:11" ht="15.75" customHeight="1" x14ac:dyDescent="0.3">
      <c r="A110" s="29" t="s">
        <v>145</v>
      </c>
      <c r="B110" s="29" t="s">
        <v>16</v>
      </c>
      <c r="C110" s="30">
        <v>25</v>
      </c>
      <c r="D110" s="30" t="s">
        <v>11</v>
      </c>
      <c r="E110" s="31">
        <v>44633</v>
      </c>
      <c r="F110" s="29" t="s">
        <v>24</v>
      </c>
      <c r="G110" s="30">
        <v>80700</v>
      </c>
      <c r="H110" s="30" t="s">
        <v>206</v>
      </c>
      <c r="I110" s="32">
        <f ca="1">(TODAY()-'All Staff'!$E75)/365</f>
        <v>1.1589041095890411</v>
      </c>
      <c r="J110">
        <f ca="1">IF(allstaff[[#This Row],[Tenure]]&gt;2,allstaff[[#This Row],[Salary]]*3%,allstaff[[#This Row],[Salary]]*2%)</f>
        <v>1614</v>
      </c>
      <c r="K110">
        <f>VLOOKUP(allstaff[[#This Row],[Rating]],'Salary Vs Rating'!$H$6:$I$10,2,FALSE)</f>
        <v>4</v>
      </c>
    </row>
    <row r="111" spans="1:11" ht="15.75" customHeight="1" x14ac:dyDescent="0.3">
      <c r="A111" s="29" t="s">
        <v>67</v>
      </c>
      <c r="B111" s="29" t="s">
        <v>16</v>
      </c>
      <c r="C111" s="30">
        <v>25</v>
      </c>
      <c r="D111" s="30" t="s">
        <v>11</v>
      </c>
      <c r="E111" s="31">
        <v>44694</v>
      </c>
      <c r="F111" s="29" t="s">
        <v>24</v>
      </c>
      <c r="G111" s="30">
        <v>80700</v>
      </c>
      <c r="H111" s="30" t="s">
        <v>208</v>
      </c>
      <c r="I111" s="32">
        <f ca="1">(TODAY()-'All Staff'!$E76)/365</f>
        <v>1.7753424657534247</v>
      </c>
      <c r="J111">
        <f ca="1">IF(allstaff[[#This Row],[Tenure]]&gt;2,allstaff[[#This Row],[Salary]]*3%,allstaff[[#This Row],[Salary]]*2%)</f>
        <v>1614</v>
      </c>
      <c r="K111">
        <f>VLOOKUP(allstaff[[#This Row],[Rating]],'Salary Vs Rating'!$H$6:$I$10,2,FALSE)</f>
        <v>4</v>
      </c>
    </row>
    <row r="112" spans="1:11" ht="15.75" customHeight="1" x14ac:dyDescent="0.3">
      <c r="A112" s="26" t="s">
        <v>170</v>
      </c>
      <c r="B112" s="26" t="s">
        <v>16</v>
      </c>
      <c r="C112" s="27">
        <v>27</v>
      </c>
      <c r="D112" s="27" t="s">
        <v>14</v>
      </c>
      <c r="E112" s="28">
        <v>44625</v>
      </c>
      <c r="F112" s="26" t="s">
        <v>24</v>
      </c>
      <c r="G112" s="27">
        <v>83750</v>
      </c>
      <c r="H112" s="27" t="s">
        <v>206</v>
      </c>
      <c r="I112" s="32">
        <f ca="1">(TODAY()-'All Staff'!$E73)/365</f>
        <v>2.0136986301369864</v>
      </c>
      <c r="J112">
        <f ca="1">IF(allstaff[[#This Row],[Tenure]]&gt;2,allstaff[[#This Row],[Salary]]*3%,allstaff[[#This Row],[Salary]]*2%)</f>
        <v>2512.5</v>
      </c>
      <c r="K112">
        <f>VLOOKUP(allstaff[[#This Row],[Rating]],'Salary Vs Rating'!$H$6:$I$10,2,FALSE)</f>
        <v>3</v>
      </c>
    </row>
    <row r="113" spans="1:11" ht="15.75" customHeight="1" x14ac:dyDescent="0.3">
      <c r="A113" s="26" t="s">
        <v>62</v>
      </c>
      <c r="B113" s="26" t="s">
        <v>16</v>
      </c>
      <c r="C113" s="27">
        <v>27</v>
      </c>
      <c r="D113" s="27" t="s">
        <v>14</v>
      </c>
      <c r="E113" s="28">
        <v>44686</v>
      </c>
      <c r="F113" s="26" t="s">
        <v>24</v>
      </c>
      <c r="G113" s="27">
        <v>83750</v>
      </c>
      <c r="H113" s="27" t="s">
        <v>208</v>
      </c>
      <c r="I113" s="32">
        <f ca="1">(TODAY()-'All Staff'!$E74)/365</f>
        <v>1.3260273972602741</v>
      </c>
      <c r="J113">
        <f ca="1">IF(allstaff[[#This Row],[Tenure]]&gt;2,allstaff[[#This Row],[Salary]]*3%,allstaff[[#This Row],[Salary]]*2%)</f>
        <v>1675</v>
      </c>
      <c r="K113">
        <f>VLOOKUP(allstaff[[#This Row],[Rating]],'Salary Vs Rating'!$H$6:$I$10,2,FALSE)</f>
        <v>3</v>
      </c>
    </row>
    <row r="114" spans="1:11" ht="15.75" customHeight="1" x14ac:dyDescent="0.3">
      <c r="A114" s="26" t="s">
        <v>154</v>
      </c>
      <c r="B114" s="26" t="s">
        <v>16</v>
      </c>
      <c r="C114" s="27">
        <v>34</v>
      </c>
      <c r="D114" s="27" t="s">
        <v>14</v>
      </c>
      <c r="E114" s="28">
        <v>44397</v>
      </c>
      <c r="F114" s="26" t="s">
        <v>18</v>
      </c>
      <c r="G114" s="27">
        <v>85000</v>
      </c>
      <c r="H114" s="27" t="s">
        <v>206</v>
      </c>
      <c r="I114" s="32">
        <f ca="1">(TODAY()-'All Staff'!$E71)/365</f>
        <v>2.2109589041095892</v>
      </c>
      <c r="J114">
        <f ca="1">IF(allstaff[[#This Row],[Tenure]]&gt;2,allstaff[[#This Row],[Salary]]*3%,allstaff[[#This Row],[Salary]]*2%)</f>
        <v>2550</v>
      </c>
      <c r="K114">
        <f>VLOOKUP(allstaff[[#This Row],[Rating]],'Salary Vs Rating'!$H$6:$I$10,2,FALSE)</f>
        <v>3</v>
      </c>
    </row>
    <row r="115" spans="1:11" ht="15.75" customHeight="1" x14ac:dyDescent="0.3">
      <c r="A115" s="29" t="s">
        <v>101</v>
      </c>
      <c r="B115" s="29" t="s">
        <v>16</v>
      </c>
      <c r="C115" s="30">
        <v>34</v>
      </c>
      <c r="D115" s="30" t="s">
        <v>14</v>
      </c>
      <c r="E115" s="31">
        <v>44459</v>
      </c>
      <c r="F115" s="29" t="s">
        <v>18</v>
      </c>
      <c r="G115" s="30">
        <v>85000</v>
      </c>
      <c r="H115" s="30" t="s">
        <v>208</v>
      </c>
      <c r="I115" s="32">
        <f ca="1">(TODAY()-'All Staff'!$E72)/365</f>
        <v>2.1808219178082191</v>
      </c>
      <c r="J115">
        <f ca="1">IF(allstaff[[#This Row],[Tenure]]&gt;2,allstaff[[#This Row],[Salary]]*3%,allstaff[[#This Row],[Salary]]*2%)</f>
        <v>2550</v>
      </c>
      <c r="K115">
        <f>VLOOKUP(allstaff[[#This Row],[Rating]],'Salary Vs Rating'!$H$6:$I$10,2,FALSE)</f>
        <v>3</v>
      </c>
    </row>
    <row r="116" spans="1:11" ht="15.75" customHeight="1" x14ac:dyDescent="0.3">
      <c r="A116" s="26" t="s">
        <v>180</v>
      </c>
      <c r="B116" s="26" t="s">
        <v>16</v>
      </c>
      <c r="C116" s="27">
        <v>33</v>
      </c>
      <c r="D116" s="27" t="s">
        <v>14</v>
      </c>
      <c r="E116" s="28">
        <v>44747</v>
      </c>
      <c r="F116" s="26" t="s">
        <v>18</v>
      </c>
      <c r="G116" s="27">
        <v>86570</v>
      </c>
      <c r="H116" s="27" t="s">
        <v>206</v>
      </c>
      <c r="I116" s="32">
        <f ca="1">(TODAY()-'All Staff'!$E69)/365</f>
        <v>2.0301369863013701</v>
      </c>
      <c r="J116">
        <f ca="1">IF(allstaff[[#This Row],[Tenure]]&gt;2,allstaff[[#This Row],[Salary]]*3%,allstaff[[#This Row],[Salary]]*2%)</f>
        <v>2597.1</v>
      </c>
      <c r="K116">
        <f>VLOOKUP(allstaff[[#This Row],[Rating]],'Salary Vs Rating'!$H$6:$I$10,2,FALSE)</f>
        <v>3</v>
      </c>
    </row>
    <row r="117" spans="1:11" ht="15.75" customHeight="1" x14ac:dyDescent="0.3">
      <c r="A117" s="29" t="s">
        <v>61</v>
      </c>
      <c r="B117" s="29" t="s">
        <v>16</v>
      </c>
      <c r="C117" s="30">
        <v>33</v>
      </c>
      <c r="D117" s="30" t="s">
        <v>14</v>
      </c>
      <c r="E117" s="31">
        <v>44809</v>
      </c>
      <c r="F117" s="29" t="s">
        <v>18</v>
      </c>
      <c r="G117" s="30">
        <v>86570</v>
      </c>
      <c r="H117" s="30" t="s">
        <v>208</v>
      </c>
      <c r="I117" s="32">
        <f ca="1">(TODAY()-'All Staff'!$E70)/365</f>
        <v>2.3780821917808219</v>
      </c>
      <c r="J117">
        <f ca="1">IF(allstaff[[#This Row],[Tenure]]&gt;2,allstaff[[#This Row],[Salary]]*3%,allstaff[[#This Row],[Salary]]*2%)</f>
        <v>2597.1</v>
      </c>
      <c r="K117">
        <f>VLOOKUP(allstaff[[#This Row],[Rating]],'Salary Vs Rating'!$H$6:$I$10,2,FALSE)</f>
        <v>3</v>
      </c>
    </row>
    <row r="118" spans="1:11" ht="15.75" customHeight="1" x14ac:dyDescent="0.3">
      <c r="A118" s="29" t="s">
        <v>171</v>
      </c>
      <c r="B118" s="29" t="s">
        <v>16</v>
      </c>
      <c r="C118" s="30">
        <v>40</v>
      </c>
      <c r="D118" s="30" t="s">
        <v>14</v>
      </c>
      <c r="E118" s="31">
        <v>44276</v>
      </c>
      <c r="F118" s="29" t="s">
        <v>24</v>
      </c>
      <c r="G118" s="30">
        <v>87620</v>
      </c>
      <c r="H118" s="30" t="s">
        <v>206</v>
      </c>
      <c r="I118" s="32">
        <f ca="1">(TODAY()-'All Staff'!$E67)/365</f>
        <v>2.8958904109589043</v>
      </c>
      <c r="J118">
        <f ca="1">IF(allstaff[[#This Row],[Tenure]]&gt;2,allstaff[[#This Row],[Salary]]*3%,allstaff[[#This Row],[Salary]]*2%)</f>
        <v>2628.6</v>
      </c>
      <c r="K118">
        <f>VLOOKUP(allstaff[[#This Row],[Rating]],'Salary Vs Rating'!$H$6:$I$10,2,FALSE)</f>
        <v>3</v>
      </c>
    </row>
    <row r="119" spans="1:11" ht="15.75" customHeight="1" x14ac:dyDescent="0.3">
      <c r="A119" s="26" t="s">
        <v>45</v>
      </c>
      <c r="B119" s="26" t="s">
        <v>16</v>
      </c>
      <c r="C119" s="27">
        <v>40</v>
      </c>
      <c r="D119" s="27" t="s">
        <v>14</v>
      </c>
      <c r="E119" s="28">
        <v>44337</v>
      </c>
      <c r="F119" s="26" t="s">
        <v>24</v>
      </c>
      <c r="G119" s="27">
        <v>87620</v>
      </c>
      <c r="H119" s="27" t="s">
        <v>208</v>
      </c>
      <c r="I119" s="32">
        <f ca="1">(TODAY()-'All Staff'!$E68)/365</f>
        <v>2.1972602739726028</v>
      </c>
      <c r="J119">
        <f ca="1">IF(allstaff[[#This Row],[Tenure]]&gt;2,allstaff[[#This Row],[Salary]]*3%,allstaff[[#This Row],[Salary]]*2%)</f>
        <v>2628.6</v>
      </c>
      <c r="K119">
        <f>VLOOKUP(allstaff[[#This Row],[Rating]],'Salary Vs Rating'!$H$6:$I$10,2,FALSE)</f>
        <v>3</v>
      </c>
    </row>
    <row r="120" spans="1:11" ht="15.75" customHeight="1" x14ac:dyDescent="0.3">
      <c r="A120" s="29" t="s">
        <v>133</v>
      </c>
      <c r="B120" s="29" t="s">
        <v>9</v>
      </c>
      <c r="C120" s="30">
        <v>37</v>
      </c>
      <c r="D120" s="30" t="s">
        <v>19</v>
      </c>
      <c r="E120" s="31">
        <v>44277</v>
      </c>
      <c r="F120" s="29" t="s">
        <v>24</v>
      </c>
      <c r="G120" s="30">
        <v>88050</v>
      </c>
      <c r="H120" s="30" t="s">
        <v>206</v>
      </c>
      <c r="I120" s="32">
        <f ca="1">(TODAY()-'All Staff'!$E65)/365</f>
        <v>1.4438356164383561</v>
      </c>
      <c r="J120">
        <f ca="1">IF(allstaff[[#This Row],[Tenure]]&gt;2,allstaff[[#This Row],[Salary]]*3%,allstaff[[#This Row],[Salary]]*2%)</f>
        <v>1761</v>
      </c>
      <c r="K120">
        <f>VLOOKUP(allstaff[[#This Row],[Rating]],'Salary Vs Rating'!$H$6:$I$10,2,FALSE)</f>
        <v>2</v>
      </c>
    </row>
    <row r="121" spans="1:11" ht="15.75" customHeight="1" x14ac:dyDescent="0.3">
      <c r="A121" s="29" t="s">
        <v>91</v>
      </c>
      <c r="B121" s="29" t="s">
        <v>9</v>
      </c>
      <c r="C121" s="30">
        <v>37</v>
      </c>
      <c r="D121" s="30" t="s">
        <v>19</v>
      </c>
      <c r="E121" s="31">
        <v>44338</v>
      </c>
      <c r="F121" s="29" t="s">
        <v>24</v>
      </c>
      <c r="G121" s="30">
        <v>88050</v>
      </c>
      <c r="H121" s="30" t="s">
        <v>208</v>
      </c>
      <c r="I121" s="32">
        <f ca="1">(TODAY()-'All Staff'!$E66)/365</f>
        <v>3.0630136986301371</v>
      </c>
      <c r="J121">
        <f ca="1">IF(allstaff[[#This Row],[Tenure]]&gt;2,allstaff[[#This Row],[Salary]]*3%,allstaff[[#This Row],[Salary]]*2%)</f>
        <v>2641.5</v>
      </c>
      <c r="K121">
        <f>VLOOKUP(allstaff[[#This Row],[Rating]],'Salary Vs Rating'!$H$6:$I$10,2,FALSE)</f>
        <v>2</v>
      </c>
    </row>
    <row r="122" spans="1:11" ht="15.75" customHeight="1" x14ac:dyDescent="0.3">
      <c r="A122" s="29" t="s">
        <v>163</v>
      </c>
      <c r="B122" s="29" t="s">
        <v>207</v>
      </c>
      <c r="C122" s="30">
        <v>27</v>
      </c>
      <c r="D122" s="30" t="s">
        <v>11</v>
      </c>
      <c r="E122" s="31">
        <v>44212</v>
      </c>
      <c r="F122" s="29" t="s">
        <v>24</v>
      </c>
      <c r="G122" s="30">
        <v>90700</v>
      </c>
      <c r="H122" s="30" t="s">
        <v>206</v>
      </c>
      <c r="I122" s="32">
        <f ca="1">(TODAY()-'All Staff'!$E63)/365</f>
        <v>2.6739726027397261</v>
      </c>
      <c r="J122">
        <f ca="1">IF(allstaff[[#This Row],[Tenure]]&gt;2,allstaff[[#This Row],[Salary]]*3%,allstaff[[#This Row],[Salary]]*2%)</f>
        <v>2721</v>
      </c>
      <c r="K122">
        <f>VLOOKUP(allstaff[[#This Row],[Rating]],'Salary Vs Rating'!$H$6:$I$10,2,FALSE)</f>
        <v>4</v>
      </c>
    </row>
    <row r="123" spans="1:11" ht="15.75" customHeight="1" x14ac:dyDescent="0.3">
      <c r="A123" s="26" t="s">
        <v>84</v>
      </c>
      <c r="B123" s="26" t="s">
        <v>207</v>
      </c>
      <c r="C123" s="27">
        <v>26</v>
      </c>
      <c r="D123" s="27" t="s">
        <v>11</v>
      </c>
      <c r="E123" s="28">
        <v>44271</v>
      </c>
      <c r="F123" s="26" t="s">
        <v>24</v>
      </c>
      <c r="G123" s="27">
        <v>90700</v>
      </c>
      <c r="H123" s="27" t="s">
        <v>208</v>
      </c>
      <c r="I123" s="32">
        <f ca="1">(TODAY()-'All Staff'!$E64)/365</f>
        <v>1.6136986301369862</v>
      </c>
      <c r="J123">
        <f ca="1">IF(allstaff[[#This Row],[Tenure]]&gt;2,allstaff[[#This Row],[Salary]]*3%,allstaff[[#This Row],[Salary]]*2%)</f>
        <v>1814</v>
      </c>
      <c r="K123">
        <f>VLOOKUP(allstaff[[#This Row],[Rating]],'Salary Vs Rating'!$H$6:$I$10,2,FALSE)</f>
        <v>4</v>
      </c>
    </row>
    <row r="124" spans="1:11" ht="15.75" customHeight="1" x14ac:dyDescent="0.3">
      <c r="A124" s="29" t="s">
        <v>119</v>
      </c>
      <c r="B124" s="29" t="s">
        <v>207</v>
      </c>
      <c r="C124" s="30">
        <v>32</v>
      </c>
      <c r="D124" s="30" t="s">
        <v>14</v>
      </c>
      <c r="E124" s="31">
        <v>44713</v>
      </c>
      <c r="F124" s="29" t="s">
        <v>24</v>
      </c>
      <c r="G124" s="30">
        <v>91310</v>
      </c>
      <c r="H124" s="30" t="s">
        <v>206</v>
      </c>
      <c r="I124" s="32">
        <f ca="1">(TODAY()-'All Staff'!$E61)/365</f>
        <v>1.2547945205479452</v>
      </c>
      <c r="J124">
        <f ca="1">IF(allstaff[[#This Row],[Tenure]]&gt;2,allstaff[[#This Row],[Salary]]*3%,allstaff[[#This Row],[Salary]]*2%)</f>
        <v>1826.2</v>
      </c>
      <c r="K124">
        <f>VLOOKUP(allstaff[[#This Row],[Rating]],'Salary Vs Rating'!$H$6:$I$10,2,FALSE)</f>
        <v>3</v>
      </c>
    </row>
    <row r="125" spans="1:11" ht="15.75" customHeight="1" x14ac:dyDescent="0.3">
      <c r="A125" s="29" t="s">
        <v>81</v>
      </c>
      <c r="B125" s="29" t="s">
        <v>207</v>
      </c>
      <c r="C125" s="30">
        <v>32</v>
      </c>
      <c r="D125" s="30" t="s">
        <v>14</v>
      </c>
      <c r="E125" s="31">
        <v>44774</v>
      </c>
      <c r="F125" s="29" t="s">
        <v>24</v>
      </c>
      <c r="G125" s="30">
        <v>91310</v>
      </c>
      <c r="H125" s="30" t="s">
        <v>208</v>
      </c>
      <c r="I125" s="32">
        <f ca="1">(TODAY()-'All Staff'!$E62)/365</f>
        <v>2.8410958904109589</v>
      </c>
      <c r="J125">
        <f ca="1">IF(allstaff[[#This Row],[Tenure]]&gt;2,allstaff[[#This Row],[Salary]]*3%,allstaff[[#This Row],[Salary]]*2%)</f>
        <v>2739.2999999999997</v>
      </c>
      <c r="K125">
        <f>VLOOKUP(allstaff[[#This Row],[Rating]],'Salary Vs Rating'!$H$6:$I$10,2,FALSE)</f>
        <v>3</v>
      </c>
    </row>
    <row r="126" spans="1:11" ht="15.75" customHeight="1" x14ac:dyDescent="0.3">
      <c r="A126" s="26" t="s">
        <v>160</v>
      </c>
      <c r="B126" s="26" t="s">
        <v>9</v>
      </c>
      <c r="C126" s="27">
        <v>27</v>
      </c>
      <c r="D126" s="27" t="s">
        <v>11</v>
      </c>
      <c r="E126" s="28">
        <v>44174</v>
      </c>
      <c r="F126" s="26" t="s">
        <v>18</v>
      </c>
      <c r="G126" s="27">
        <v>91650</v>
      </c>
      <c r="H126" s="27" t="s">
        <v>206</v>
      </c>
      <c r="I126" s="32">
        <f ca="1">(TODAY()-'All Staff'!$E59)/365</f>
        <v>1.4027397260273973</v>
      </c>
      <c r="J126">
        <f ca="1">IF(allstaff[[#This Row],[Tenure]]&gt;2,allstaff[[#This Row],[Salary]]*3%,allstaff[[#This Row],[Salary]]*2%)</f>
        <v>1833</v>
      </c>
      <c r="K126">
        <f>VLOOKUP(allstaff[[#This Row],[Rating]],'Salary Vs Rating'!$H$6:$I$10,2,FALSE)</f>
        <v>4</v>
      </c>
    </row>
    <row r="127" spans="1:11" ht="15.75" customHeight="1" x14ac:dyDescent="0.3">
      <c r="A127" s="29" t="s">
        <v>97</v>
      </c>
      <c r="B127" s="29" t="s">
        <v>9</v>
      </c>
      <c r="C127" s="30">
        <v>27</v>
      </c>
      <c r="D127" s="30" t="s">
        <v>11</v>
      </c>
      <c r="E127" s="31">
        <v>44236</v>
      </c>
      <c r="F127" s="29" t="s">
        <v>18</v>
      </c>
      <c r="G127" s="30">
        <v>91650</v>
      </c>
      <c r="H127" s="30" t="s">
        <v>208</v>
      </c>
      <c r="I127" s="32">
        <f ca="1">(TODAY()-'All Staff'!$E60)/365</f>
        <v>1.4164383561643836</v>
      </c>
      <c r="J127">
        <f ca="1">IF(allstaff[[#This Row],[Tenure]]&gt;2,allstaff[[#This Row],[Salary]]*3%,allstaff[[#This Row],[Salary]]*2%)</f>
        <v>1833</v>
      </c>
      <c r="K127">
        <f>VLOOKUP(allstaff[[#This Row],[Rating]],'Salary Vs Rating'!$H$6:$I$10,2,FALSE)</f>
        <v>4</v>
      </c>
    </row>
    <row r="128" spans="1:11" ht="15.75" customHeight="1" x14ac:dyDescent="0.3">
      <c r="A128" s="26" t="s">
        <v>168</v>
      </c>
      <c r="B128" s="26" t="s">
        <v>16</v>
      </c>
      <c r="C128" s="27">
        <v>34</v>
      </c>
      <c r="D128" s="27" t="s">
        <v>14</v>
      </c>
      <c r="E128" s="28">
        <v>44383</v>
      </c>
      <c r="F128" s="26" t="s">
        <v>18</v>
      </c>
      <c r="G128" s="27">
        <v>92450</v>
      </c>
      <c r="H128" s="27" t="s">
        <v>206</v>
      </c>
      <c r="I128" s="32">
        <f ca="1">(TODAY()-'All Staff'!$E57)/365</f>
        <v>2.4136986301369863</v>
      </c>
      <c r="J128">
        <f ca="1">IF(allstaff[[#This Row],[Tenure]]&gt;2,allstaff[[#This Row],[Salary]]*3%,allstaff[[#This Row],[Salary]]*2%)</f>
        <v>2773.5</v>
      </c>
      <c r="K128">
        <f>VLOOKUP(allstaff[[#This Row],[Rating]],'Salary Vs Rating'!$H$6:$I$10,2,FALSE)</f>
        <v>3</v>
      </c>
    </row>
    <row r="129" spans="1:11" ht="15.75" customHeight="1" x14ac:dyDescent="0.3">
      <c r="A129" s="29" t="s">
        <v>63</v>
      </c>
      <c r="B129" s="29" t="s">
        <v>16</v>
      </c>
      <c r="C129" s="30">
        <v>34</v>
      </c>
      <c r="D129" s="30" t="s">
        <v>14</v>
      </c>
      <c r="E129" s="31">
        <v>44445</v>
      </c>
      <c r="F129" s="29" t="s">
        <v>18</v>
      </c>
      <c r="G129" s="30">
        <v>92450</v>
      </c>
      <c r="H129" s="30" t="s">
        <v>208</v>
      </c>
      <c r="I129" s="32">
        <f ca="1">(TODAY()-'All Staff'!$E58)/365</f>
        <v>1.5726027397260274</v>
      </c>
      <c r="J129">
        <f ca="1">IF(allstaff[[#This Row],[Tenure]]&gt;2,allstaff[[#This Row],[Salary]]*3%,allstaff[[#This Row],[Salary]]*2%)</f>
        <v>1849</v>
      </c>
      <c r="K129">
        <f>VLOOKUP(allstaff[[#This Row],[Rating]],'Salary Vs Rating'!$H$6:$I$10,2,FALSE)</f>
        <v>3</v>
      </c>
    </row>
    <row r="130" spans="1:11" ht="15.75" customHeight="1" x14ac:dyDescent="0.3">
      <c r="A130" s="26" t="s">
        <v>118</v>
      </c>
      <c r="B130" s="26" t="s">
        <v>16</v>
      </c>
      <c r="C130" s="27">
        <v>25</v>
      </c>
      <c r="D130" s="27" t="s">
        <v>14</v>
      </c>
      <c r="E130" s="28">
        <v>44144</v>
      </c>
      <c r="F130" s="26" t="s">
        <v>10</v>
      </c>
      <c r="G130" s="27">
        <v>92700</v>
      </c>
      <c r="H130" s="27" t="s">
        <v>206</v>
      </c>
      <c r="I130" s="32">
        <f ca="1">(TODAY()-'All Staff'!$E55)/365</f>
        <v>2.3205479452054796</v>
      </c>
      <c r="J130">
        <f ca="1">IF(allstaff[[#This Row],[Tenure]]&gt;2,allstaff[[#This Row],[Salary]]*3%,allstaff[[#This Row],[Salary]]*2%)</f>
        <v>2781</v>
      </c>
      <c r="K130">
        <f>VLOOKUP(allstaff[[#This Row],[Rating]],'Salary Vs Rating'!$H$6:$I$10,2,FALSE)</f>
        <v>3</v>
      </c>
    </row>
    <row r="131" spans="1:11" ht="15.75" customHeight="1" x14ac:dyDescent="0.3">
      <c r="A131" s="26" t="s">
        <v>86</v>
      </c>
      <c r="B131" s="26" t="s">
        <v>16</v>
      </c>
      <c r="C131" s="27">
        <v>25</v>
      </c>
      <c r="D131" s="27" t="s">
        <v>14</v>
      </c>
      <c r="E131" s="28">
        <v>44205</v>
      </c>
      <c r="F131" s="26" t="s">
        <v>10</v>
      </c>
      <c r="G131" s="27">
        <v>92700</v>
      </c>
      <c r="H131" s="27" t="s">
        <v>208</v>
      </c>
      <c r="I131" s="32">
        <f ca="1">(TODAY()-'All Staff'!$E56)/365</f>
        <v>2.5835616438356164</v>
      </c>
      <c r="J131">
        <f ca="1">IF(allstaff[[#This Row],[Tenure]]&gt;2,allstaff[[#This Row],[Salary]]*3%,allstaff[[#This Row],[Salary]]*2%)</f>
        <v>2781</v>
      </c>
      <c r="K131">
        <f>VLOOKUP(allstaff[[#This Row],[Rating]],'Salary Vs Rating'!$H$6:$I$10,2,FALSE)</f>
        <v>3</v>
      </c>
    </row>
    <row r="132" spans="1:11" ht="15.75" customHeight="1" x14ac:dyDescent="0.3">
      <c r="A132" s="29" t="s">
        <v>203</v>
      </c>
      <c r="B132" s="29" t="s">
        <v>16</v>
      </c>
      <c r="C132" s="30">
        <v>33</v>
      </c>
      <c r="D132" s="30" t="s">
        <v>14</v>
      </c>
      <c r="E132" s="31">
        <v>44129</v>
      </c>
      <c r="F132" s="29" t="s">
        <v>24</v>
      </c>
      <c r="G132" s="30">
        <v>96140</v>
      </c>
      <c r="H132" s="30" t="s">
        <v>206</v>
      </c>
      <c r="I132" s="32">
        <f ca="1">(TODAY()-'All Staff'!$E53)/365</f>
        <v>1.2904109589041095</v>
      </c>
      <c r="J132">
        <f ca="1">IF(allstaff[[#This Row],[Tenure]]&gt;2,allstaff[[#This Row],[Salary]]*3%,allstaff[[#This Row],[Salary]]*2%)</f>
        <v>1922.8</v>
      </c>
      <c r="K132">
        <f>VLOOKUP(allstaff[[#This Row],[Rating]],'Salary Vs Rating'!$H$6:$I$10,2,FALSE)</f>
        <v>3</v>
      </c>
    </row>
    <row r="133" spans="1:11" ht="15.75" customHeight="1" x14ac:dyDescent="0.3">
      <c r="A133" s="26" t="s">
        <v>56</v>
      </c>
      <c r="B133" s="26" t="s">
        <v>16</v>
      </c>
      <c r="C133" s="27">
        <v>33</v>
      </c>
      <c r="D133" s="27" t="s">
        <v>14</v>
      </c>
      <c r="E133" s="28">
        <v>44190</v>
      </c>
      <c r="F133" s="26" t="s">
        <v>24</v>
      </c>
      <c r="G133" s="27">
        <v>96140</v>
      </c>
      <c r="H133" s="27" t="s">
        <v>208</v>
      </c>
      <c r="I133" s="32">
        <f ca="1">(TODAY()-'All Staff'!$E54)/365</f>
        <v>2.4821917808219176</v>
      </c>
      <c r="J133">
        <f ca="1">IF(allstaff[[#This Row],[Tenure]]&gt;2,allstaff[[#This Row],[Salary]]*3%,allstaff[[#This Row],[Salary]]*2%)</f>
        <v>2884.2</v>
      </c>
      <c r="K133">
        <f>VLOOKUP(allstaff[[#This Row],[Rating]],'Salary Vs Rating'!$H$6:$I$10,2,FALSE)</f>
        <v>3</v>
      </c>
    </row>
    <row r="134" spans="1:11" ht="15.75" customHeight="1" x14ac:dyDescent="0.3">
      <c r="A134" s="29" t="s">
        <v>123</v>
      </c>
      <c r="B134" s="29" t="s">
        <v>9</v>
      </c>
      <c r="C134" s="30">
        <v>30</v>
      </c>
      <c r="D134" s="30" t="s">
        <v>14</v>
      </c>
      <c r="E134" s="31">
        <v>44544</v>
      </c>
      <c r="F134" s="29" t="s">
        <v>18</v>
      </c>
      <c r="G134" s="30">
        <v>96800</v>
      </c>
      <c r="H134" s="30" t="s">
        <v>206</v>
      </c>
      <c r="I134" s="32">
        <f ca="1">(TODAY()-'All Staff'!$E51)/365</f>
        <v>1.263013698630137</v>
      </c>
      <c r="J134">
        <f ca="1">IF(allstaff[[#This Row],[Tenure]]&gt;2,allstaff[[#This Row],[Salary]]*3%,allstaff[[#This Row],[Salary]]*2%)</f>
        <v>1936</v>
      </c>
      <c r="K134">
        <f>VLOOKUP(allstaff[[#This Row],[Rating]],'Salary Vs Rating'!$H$6:$I$10,2,FALSE)</f>
        <v>3</v>
      </c>
    </row>
    <row r="135" spans="1:11" ht="15.75" customHeight="1" x14ac:dyDescent="0.3">
      <c r="A135" s="26" t="s">
        <v>100</v>
      </c>
      <c r="B135" s="26" t="s">
        <v>9</v>
      </c>
      <c r="C135" s="27">
        <v>30</v>
      </c>
      <c r="D135" s="27" t="s">
        <v>14</v>
      </c>
      <c r="E135" s="28">
        <v>44606</v>
      </c>
      <c r="F135" s="26" t="s">
        <v>18</v>
      </c>
      <c r="G135" s="27">
        <v>96800</v>
      </c>
      <c r="H135" s="27" t="s">
        <v>208</v>
      </c>
      <c r="I135" s="32">
        <f ca="1">(TODAY()-'All Staff'!$E52)/365</f>
        <v>1.452054794520548</v>
      </c>
      <c r="J135">
        <f ca="1">IF(allstaff[[#This Row],[Tenure]]&gt;2,allstaff[[#This Row],[Salary]]*3%,allstaff[[#This Row],[Salary]]*2%)</f>
        <v>1936</v>
      </c>
      <c r="K135">
        <f>VLOOKUP(allstaff[[#This Row],[Rating]],'Salary Vs Rating'!$H$6:$I$10,2,FALSE)</f>
        <v>3</v>
      </c>
    </row>
    <row r="136" spans="1:11" ht="15.75" customHeight="1" x14ac:dyDescent="0.3">
      <c r="A136" s="26" t="s">
        <v>176</v>
      </c>
      <c r="B136" s="26" t="s">
        <v>9</v>
      </c>
      <c r="C136" s="27">
        <v>40</v>
      </c>
      <c r="D136" s="27" t="s">
        <v>14</v>
      </c>
      <c r="E136" s="28">
        <v>44204</v>
      </c>
      <c r="F136" s="26" t="s">
        <v>13</v>
      </c>
      <c r="G136" s="27">
        <v>99750</v>
      </c>
      <c r="H136" s="27" t="s">
        <v>206</v>
      </c>
      <c r="I136" s="32">
        <f ca="1">(TODAY()-'All Staff'!$E49)/365</f>
        <v>0.99178082191780825</v>
      </c>
      <c r="J136">
        <f ca="1">IF(allstaff[[#This Row],[Tenure]]&gt;2,allstaff[[#This Row],[Salary]]*3%,allstaff[[#This Row],[Salary]]*2%)</f>
        <v>1995</v>
      </c>
      <c r="K136">
        <f>VLOOKUP(allstaff[[#This Row],[Rating]],'Salary Vs Rating'!$H$6:$I$10,2,FALSE)</f>
        <v>3</v>
      </c>
    </row>
    <row r="137" spans="1:11" ht="15.75" customHeight="1" x14ac:dyDescent="0.3">
      <c r="A137" s="29" t="s">
        <v>33</v>
      </c>
      <c r="B137" s="29" t="s">
        <v>9</v>
      </c>
      <c r="C137" s="30">
        <v>40</v>
      </c>
      <c r="D137" s="30" t="s">
        <v>14</v>
      </c>
      <c r="E137" s="31">
        <v>44263</v>
      </c>
      <c r="F137" s="29" t="s">
        <v>13</v>
      </c>
      <c r="G137" s="30">
        <v>99750</v>
      </c>
      <c r="H137" s="30" t="s">
        <v>208</v>
      </c>
      <c r="I137" s="32">
        <f ca="1">(TODAY()-'All Staff'!$E50)/365</f>
        <v>1.4246575342465753</v>
      </c>
      <c r="J137">
        <f ca="1">IF(allstaff[[#This Row],[Tenure]]&gt;2,allstaff[[#This Row],[Salary]]*3%,allstaff[[#This Row],[Salary]]*2%)</f>
        <v>1995</v>
      </c>
      <c r="K137">
        <f>VLOOKUP(allstaff[[#This Row],[Rating]],'Salary Vs Rating'!$H$6:$I$10,2,FALSE)</f>
        <v>3</v>
      </c>
    </row>
    <row r="138" spans="1:11" ht="15.75" customHeight="1" x14ac:dyDescent="0.3">
      <c r="A138" s="26" t="s">
        <v>144</v>
      </c>
      <c r="B138" s="26" t="s">
        <v>16</v>
      </c>
      <c r="C138" s="27">
        <v>28</v>
      </c>
      <c r="D138" s="27" t="s">
        <v>14</v>
      </c>
      <c r="E138" s="28">
        <v>44571</v>
      </c>
      <c r="F138" s="26" t="s">
        <v>13</v>
      </c>
      <c r="G138" s="27">
        <v>99970</v>
      </c>
      <c r="H138" s="27" t="s">
        <v>206</v>
      </c>
      <c r="I138" s="32">
        <f ca="1">(TODAY()-'All Staff'!$E47)/365</f>
        <v>2.1780821917808217</v>
      </c>
      <c r="J138">
        <f ca="1">IF(allstaff[[#This Row],[Tenure]]&gt;2,allstaff[[#This Row],[Salary]]*3%,allstaff[[#This Row],[Salary]]*2%)</f>
        <v>2999.1</v>
      </c>
      <c r="K138">
        <f>VLOOKUP(allstaff[[#This Row],[Rating]],'Salary Vs Rating'!$H$6:$I$10,2,FALSE)</f>
        <v>3</v>
      </c>
    </row>
    <row r="139" spans="1:11" ht="15.75" customHeight="1" x14ac:dyDescent="0.3">
      <c r="A139" s="29" t="s">
        <v>55</v>
      </c>
      <c r="B139" s="29" t="s">
        <v>16</v>
      </c>
      <c r="C139" s="30">
        <v>28</v>
      </c>
      <c r="D139" s="30" t="s">
        <v>14</v>
      </c>
      <c r="E139" s="31">
        <v>44630</v>
      </c>
      <c r="F139" s="29" t="s">
        <v>13</v>
      </c>
      <c r="G139" s="30">
        <v>99970</v>
      </c>
      <c r="H139" s="30" t="s">
        <v>208</v>
      </c>
      <c r="I139" s="32">
        <f ca="1">(TODAY()-'All Staff'!$E48)/365</f>
        <v>1.1589041095890411</v>
      </c>
      <c r="J139">
        <f ca="1">IF(allstaff[[#This Row],[Tenure]]&gt;2,allstaff[[#This Row],[Salary]]*3%,allstaff[[#This Row],[Salary]]*2%)</f>
        <v>1999.4</v>
      </c>
      <c r="K139">
        <f>VLOOKUP(allstaff[[#This Row],[Rating]],'Salary Vs Rating'!$H$6:$I$10,2,FALSE)</f>
        <v>3</v>
      </c>
    </row>
    <row r="140" spans="1:11" ht="15.75" customHeight="1" x14ac:dyDescent="0.3">
      <c r="A140" s="29" t="s">
        <v>137</v>
      </c>
      <c r="B140" s="29" t="s">
        <v>9</v>
      </c>
      <c r="C140" s="30">
        <v>24</v>
      </c>
      <c r="D140" s="30" t="s">
        <v>14</v>
      </c>
      <c r="E140" s="31">
        <v>44625</v>
      </c>
      <c r="F140" s="29" t="s">
        <v>24</v>
      </c>
      <c r="G140" s="30">
        <v>100420</v>
      </c>
      <c r="H140" s="30" t="s">
        <v>206</v>
      </c>
      <c r="I140" s="32">
        <f ca="1">(TODAY()-'All Staff'!$E45)/365</f>
        <v>2.7123287671232879</v>
      </c>
      <c r="J140">
        <f ca="1">IF(allstaff[[#This Row],[Tenure]]&gt;2,allstaff[[#This Row],[Salary]]*3%,allstaff[[#This Row],[Salary]]*2%)</f>
        <v>3012.6</v>
      </c>
      <c r="K140">
        <f>VLOOKUP(allstaff[[#This Row],[Rating]],'Salary Vs Rating'!$H$6:$I$10,2,FALSE)</f>
        <v>3</v>
      </c>
    </row>
    <row r="141" spans="1:11" ht="15.75" customHeight="1" x14ac:dyDescent="0.3">
      <c r="A141" s="26" t="s">
        <v>92</v>
      </c>
      <c r="B141" s="26" t="s">
        <v>9</v>
      </c>
      <c r="C141" s="27">
        <v>24</v>
      </c>
      <c r="D141" s="27" t="s">
        <v>14</v>
      </c>
      <c r="E141" s="28">
        <v>44686</v>
      </c>
      <c r="F141" s="26" t="s">
        <v>24</v>
      </c>
      <c r="G141" s="27">
        <v>100420</v>
      </c>
      <c r="H141" s="27" t="s">
        <v>208</v>
      </c>
      <c r="I141" s="32">
        <f ca="1">(TODAY()-'All Staff'!$E46)/365</f>
        <v>2.3452054794520549</v>
      </c>
      <c r="J141">
        <f ca="1">IF(allstaff[[#This Row],[Tenure]]&gt;2,allstaff[[#This Row],[Salary]]*3%,allstaff[[#This Row],[Salary]]*2%)</f>
        <v>3012.6</v>
      </c>
      <c r="K141">
        <f>VLOOKUP(allstaff[[#This Row],[Rating]],'Salary Vs Rating'!$H$6:$I$10,2,FALSE)</f>
        <v>3</v>
      </c>
    </row>
    <row r="142" spans="1:11" ht="15.75" customHeight="1" x14ac:dyDescent="0.3">
      <c r="A142" s="26" t="s">
        <v>114</v>
      </c>
      <c r="B142" s="26" t="s">
        <v>9</v>
      </c>
      <c r="C142" s="27">
        <v>31</v>
      </c>
      <c r="D142" s="27" t="s">
        <v>14</v>
      </c>
      <c r="E142" s="28">
        <v>44663</v>
      </c>
      <c r="F142" s="26" t="s">
        <v>13</v>
      </c>
      <c r="G142" s="27">
        <v>103550</v>
      </c>
      <c r="H142" s="27" t="s">
        <v>206</v>
      </c>
      <c r="I142" s="32">
        <f ca="1">(TODAY()-'All Staff'!$E43)/365</f>
        <v>1.6849315068493151</v>
      </c>
      <c r="J142">
        <f ca="1">IF(allstaff[[#This Row],[Tenure]]&gt;2,allstaff[[#This Row],[Salary]]*3%,allstaff[[#This Row],[Salary]]*2%)</f>
        <v>2071</v>
      </c>
      <c r="K142">
        <f>VLOOKUP(allstaff[[#This Row],[Rating]],'Salary Vs Rating'!$H$6:$I$10,2,FALSE)</f>
        <v>3</v>
      </c>
    </row>
    <row r="143" spans="1:11" ht="15.75" customHeight="1" x14ac:dyDescent="0.3">
      <c r="A143" s="29" t="s">
        <v>57</v>
      </c>
      <c r="B143" s="29" t="s">
        <v>9</v>
      </c>
      <c r="C143" s="30">
        <v>31</v>
      </c>
      <c r="D143" s="30" t="s">
        <v>14</v>
      </c>
      <c r="E143" s="31">
        <v>44724</v>
      </c>
      <c r="F143" s="29" t="s">
        <v>13</v>
      </c>
      <c r="G143" s="30">
        <v>103550</v>
      </c>
      <c r="H143" s="30" t="s">
        <v>208</v>
      </c>
      <c r="I143" s="32">
        <f ca="1">(TODAY()-'All Staff'!$E44)/365</f>
        <v>2.8794520547945206</v>
      </c>
      <c r="J143">
        <f ca="1">IF(allstaff[[#This Row],[Tenure]]&gt;2,allstaff[[#This Row],[Salary]]*3%,allstaff[[#This Row],[Salary]]*2%)</f>
        <v>3106.5</v>
      </c>
      <c r="K143">
        <f>VLOOKUP(allstaff[[#This Row],[Rating]],'Salary Vs Rating'!$H$6:$I$10,2,FALSE)</f>
        <v>3</v>
      </c>
    </row>
    <row r="144" spans="1:11" ht="15.75" customHeight="1" x14ac:dyDescent="0.3">
      <c r="A144" s="26" t="s">
        <v>190</v>
      </c>
      <c r="B144" s="26" t="s">
        <v>16</v>
      </c>
      <c r="C144" s="27">
        <v>28</v>
      </c>
      <c r="D144" s="27" t="s">
        <v>14</v>
      </c>
      <c r="E144" s="28">
        <v>44590</v>
      </c>
      <c r="F144" s="26" t="s">
        <v>13</v>
      </c>
      <c r="G144" s="27">
        <v>104120</v>
      </c>
      <c r="H144" s="27" t="s">
        <v>206</v>
      </c>
      <c r="I144" s="32">
        <f ca="1">(TODAY()-'All Staff'!$E41)/365</f>
        <v>1.9534246575342467</v>
      </c>
      <c r="J144">
        <f ca="1">IF(allstaff[[#This Row],[Tenure]]&gt;2,allstaff[[#This Row],[Salary]]*3%,allstaff[[#This Row],[Salary]]*2%)</f>
        <v>2082.4</v>
      </c>
      <c r="K144">
        <f>VLOOKUP(allstaff[[#This Row],[Rating]],'Salary Vs Rating'!$H$6:$I$10,2,FALSE)</f>
        <v>3</v>
      </c>
    </row>
    <row r="145" spans="1:11" ht="15.75" customHeight="1" x14ac:dyDescent="0.3">
      <c r="A145" s="26" t="s">
        <v>90</v>
      </c>
      <c r="B145" s="26" t="s">
        <v>16</v>
      </c>
      <c r="C145" s="27">
        <v>28</v>
      </c>
      <c r="D145" s="27" t="s">
        <v>14</v>
      </c>
      <c r="E145" s="28">
        <v>44649</v>
      </c>
      <c r="F145" s="26" t="s">
        <v>13</v>
      </c>
      <c r="G145" s="27">
        <v>104120</v>
      </c>
      <c r="H145" s="27" t="s">
        <v>208</v>
      </c>
      <c r="I145" s="32">
        <f ca="1">(TODAY()-'All Staff'!$E42)/365</f>
        <v>1.8520547945205479</v>
      </c>
      <c r="J145">
        <f ca="1">IF(allstaff[[#This Row],[Tenure]]&gt;2,allstaff[[#This Row],[Salary]]*3%,allstaff[[#This Row],[Salary]]*2%)</f>
        <v>2082.4</v>
      </c>
      <c r="K145">
        <f>VLOOKUP(allstaff[[#This Row],[Rating]],'Salary Vs Rating'!$H$6:$I$10,2,FALSE)</f>
        <v>3</v>
      </c>
    </row>
    <row r="146" spans="1:11" ht="15.75" customHeight="1" x14ac:dyDescent="0.3">
      <c r="A146" s="26" t="s">
        <v>122</v>
      </c>
      <c r="B146" s="26" t="s">
        <v>16</v>
      </c>
      <c r="C146" s="27">
        <v>40</v>
      </c>
      <c r="D146" s="27" t="s">
        <v>14</v>
      </c>
      <c r="E146" s="28">
        <v>44320</v>
      </c>
      <c r="F146" s="26" t="s">
        <v>24</v>
      </c>
      <c r="G146" s="27">
        <v>104410</v>
      </c>
      <c r="H146" s="27" t="s">
        <v>206</v>
      </c>
      <c r="I146" s="32">
        <f ca="1">(TODAY()-'All Staff'!$E39)/365</f>
        <v>2.1205479452054794</v>
      </c>
      <c r="J146">
        <f ca="1">IF(allstaff[[#This Row],[Tenure]]&gt;2,allstaff[[#This Row],[Salary]]*3%,allstaff[[#This Row],[Salary]]*2%)</f>
        <v>3132.2999999999997</v>
      </c>
      <c r="K146">
        <f>VLOOKUP(allstaff[[#This Row],[Rating]],'Salary Vs Rating'!$H$6:$I$10,2,FALSE)</f>
        <v>3</v>
      </c>
    </row>
    <row r="147" spans="1:11" ht="15.75" customHeight="1" x14ac:dyDescent="0.3">
      <c r="A147" s="29" t="s">
        <v>99</v>
      </c>
      <c r="B147" s="29" t="s">
        <v>16</v>
      </c>
      <c r="C147" s="30">
        <v>40</v>
      </c>
      <c r="D147" s="30" t="s">
        <v>14</v>
      </c>
      <c r="E147" s="31">
        <v>44381</v>
      </c>
      <c r="F147" s="29" t="s">
        <v>24</v>
      </c>
      <c r="G147" s="30">
        <v>104410</v>
      </c>
      <c r="H147" s="30" t="s">
        <v>208</v>
      </c>
      <c r="I147" s="32">
        <f ca="1">(TODAY()-'All Staff'!$E40)/365</f>
        <v>1.8054794520547945</v>
      </c>
      <c r="J147">
        <f ca="1">IF(allstaff[[#This Row],[Tenure]]&gt;2,allstaff[[#This Row],[Salary]]*3%,allstaff[[#This Row],[Salary]]*2%)</f>
        <v>2088.1999999999998</v>
      </c>
      <c r="K147">
        <f>VLOOKUP(allstaff[[#This Row],[Rating]],'Salary Vs Rating'!$H$6:$I$10,2,FALSE)</f>
        <v>3</v>
      </c>
    </row>
    <row r="148" spans="1:11" ht="15.75" customHeight="1" x14ac:dyDescent="0.3">
      <c r="A148" s="26" t="s">
        <v>158</v>
      </c>
      <c r="B148" s="26" t="s">
        <v>16</v>
      </c>
      <c r="C148" s="27">
        <v>28</v>
      </c>
      <c r="D148" s="27" t="s">
        <v>14</v>
      </c>
      <c r="E148" s="28">
        <v>44425</v>
      </c>
      <c r="F148" s="26" t="s">
        <v>13</v>
      </c>
      <c r="G148" s="27">
        <v>104770</v>
      </c>
      <c r="H148" s="27" t="s">
        <v>206</v>
      </c>
      <c r="I148" s="32">
        <f ca="1">(TODAY()-'All Staff'!$E37)/365</f>
        <v>2.1013698630136988</v>
      </c>
      <c r="J148">
        <f ca="1">IF(allstaff[[#This Row],[Tenure]]&gt;2,allstaff[[#This Row],[Salary]]*3%,allstaff[[#This Row],[Salary]]*2%)</f>
        <v>3143.1</v>
      </c>
      <c r="K148">
        <f>VLOOKUP(allstaff[[#This Row],[Rating]],'Salary Vs Rating'!$H$6:$I$10,2,FALSE)</f>
        <v>3</v>
      </c>
    </row>
    <row r="149" spans="1:11" ht="15.75" customHeight="1" x14ac:dyDescent="0.3">
      <c r="A149" s="26" t="s">
        <v>82</v>
      </c>
      <c r="B149" s="26" t="s">
        <v>16</v>
      </c>
      <c r="C149" s="27">
        <v>28</v>
      </c>
      <c r="D149" s="27" t="s">
        <v>14</v>
      </c>
      <c r="E149" s="28">
        <v>44486</v>
      </c>
      <c r="F149" s="26" t="s">
        <v>13</v>
      </c>
      <c r="G149" s="27">
        <v>104770</v>
      </c>
      <c r="H149" s="27" t="s">
        <v>208</v>
      </c>
      <c r="I149" s="32">
        <f ca="1">(TODAY()-'All Staff'!$E38)/365</f>
        <v>1.9753424657534246</v>
      </c>
      <c r="J149">
        <f ca="1">IF(allstaff[[#This Row],[Tenure]]&gt;2,allstaff[[#This Row],[Salary]]*3%,allstaff[[#This Row],[Salary]]*2%)</f>
        <v>2095.4</v>
      </c>
      <c r="K149">
        <f>VLOOKUP(allstaff[[#This Row],[Rating]],'Salary Vs Rating'!$H$6:$I$10,2,FALSE)</f>
        <v>3</v>
      </c>
    </row>
    <row r="150" spans="1:11" ht="15.75" customHeight="1" x14ac:dyDescent="0.3">
      <c r="A150" s="26" t="s">
        <v>186</v>
      </c>
      <c r="B150" s="26" t="s">
        <v>9</v>
      </c>
      <c r="C150" s="27">
        <v>23</v>
      </c>
      <c r="D150" s="27" t="s">
        <v>14</v>
      </c>
      <c r="E150" s="28">
        <v>44378</v>
      </c>
      <c r="F150" s="26" t="s">
        <v>13</v>
      </c>
      <c r="G150" s="27">
        <v>106460</v>
      </c>
      <c r="H150" s="27" t="s">
        <v>206</v>
      </c>
      <c r="I150" s="32">
        <f ca="1">(TODAY()-'All Staff'!$E35)/365</f>
        <v>1.8849315068493151</v>
      </c>
      <c r="J150">
        <f ca="1">IF(allstaff[[#This Row],[Tenure]]&gt;2,allstaff[[#This Row],[Salary]]*3%,allstaff[[#This Row],[Salary]]*2%)</f>
        <v>2129.1999999999998</v>
      </c>
      <c r="K150">
        <f>VLOOKUP(allstaff[[#This Row],[Rating]],'Salary Vs Rating'!$H$6:$I$10,2,FALSE)</f>
        <v>3</v>
      </c>
    </row>
    <row r="151" spans="1:11" ht="15.75" customHeight="1" x14ac:dyDescent="0.3">
      <c r="A151" s="29" t="s">
        <v>95</v>
      </c>
      <c r="B151" s="29" t="s">
        <v>9</v>
      </c>
      <c r="C151" s="30">
        <v>23</v>
      </c>
      <c r="D151" s="30" t="s">
        <v>14</v>
      </c>
      <c r="E151" s="31">
        <v>44440</v>
      </c>
      <c r="F151" s="29" t="s">
        <v>13</v>
      </c>
      <c r="G151" s="30">
        <v>106460</v>
      </c>
      <c r="H151" s="30" t="s">
        <v>208</v>
      </c>
      <c r="I151" s="32">
        <f ca="1">(TODAY()-'All Staff'!$E36)/365</f>
        <v>2.2684931506849315</v>
      </c>
      <c r="J151">
        <f ca="1">IF(allstaff[[#This Row],[Tenure]]&gt;2,allstaff[[#This Row],[Salary]]*3%,allstaff[[#This Row],[Salary]]*2%)</f>
        <v>3193.7999999999997</v>
      </c>
      <c r="K151">
        <f>VLOOKUP(allstaff[[#This Row],[Rating]],'Salary Vs Rating'!$H$6:$I$10,2,FALSE)</f>
        <v>3</v>
      </c>
    </row>
    <row r="152" spans="1:11" ht="15.75" customHeight="1" x14ac:dyDescent="0.3">
      <c r="A152" s="26" t="s">
        <v>194</v>
      </c>
      <c r="B152" s="26" t="s">
        <v>9</v>
      </c>
      <c r="C152" s="27">
        <v>20</v>
      </c>
      <c r="D152" s="27" t="s">
        <v>14</v>
      </c>
      <c r="E152" s="28">
        <v>44397</v>
      </c>
      <c r="F152" s="26" t="s">
        <v>24</v>
      </c>
      <c r="G152" s="27">
        <v>107700</v>
      </c>
      <c r="H152" s="27" t="s">
        <v>206</v>
      </c>
      <c r="I152" s="32">
        <f ca="1">(TODAY()-'All Staff'!$E33)/365</f>
        <v>1.1041095890410959</v>
      </c>
      <c r="J152">
        <f ca="1">IF(allstaff[[#This Row],[Tenure]]&gt;2,allstaff[[#This Row],[Salary]]*3%,allstaff[[#This Row],[Salary]]*2%)</f>
        <v>2154</v>
      </c>
      <c r="K152">
        <f>VLOOKUP(allstaff[[#This Row],[Rating]],'Salary Vs Rating'!$H$6:$I$10,2,FALSE)</f>
        <v>3</v>
      </c>
    </row>
    <row r="153" spans="1:11" ht="15.75" customHeight="1" x14ac:dyDescent="0.3">
      <c r="A153" s="29" t="s">
        <v>31</v>
      </c>
      <c r="B153" s="29" t="s">
        <v>9</v>
      </c>
      <c r="C153" s="30">
        <v>20</v>
      </c>
      <c r="D153" s="30" t="s">
        <v>14</v>
      </c>
      <c r="E153" s="31">
        <v>44459</v>
      </c>
      <c r="F153" s="29" t="s">
        <v>24</v>
      </c>
      <c r="G153" s="30">
        <v>107700</v>
      </c>
      <c r="H153" s="30" t="s">
        <v>208</v>
      </c>
      <c r="I153" s="32">
        <f ca="1">(TODAY()-'All Staff'!$E34)/365</f>
        <v>2.0520547945205481</v>
      </c>
      <c r="J153">
        <f ca="1">IF(allstaff[[#This Row],[Tenure]]&gt;2,allstaff[[#This Row],[Salary]]*3%,allstaff[[#This Row],[Salary]]*2%)</f>
        <v>3231</v>
      </c>
      <c r="K153">
        <f>VLOOKUP(allstaff[[#This Row],[Rating]],'Salary Vs Rating'!$H$6:$I$10,2,FALSE)</f>
        <v>3</v>
      </c>
    </row>
    <row r="154" spans="1:11" ht="15.75" customHeight="1" x14ac:dyDescent="0.3">
      <c r="A154" s="29" t="s">
        <v>175</v>
      </c>
      <c r="B154" s="29" t="s">
        <v>16</v>
      </c>
      <c r="C154" s="30">
        <v>38</v>
      </c>
      <c r="D154" s="30" t="s">
        <v>44</v>
      </c>
      <c r="E154" s="31">
        <v>44316</v>
      </c>
      <c r="F154" s="29" t="s">
        <v>10</v>
      </c>
      <c r="G154" s="30">
        <v>109160</v>
      </c>
      <c r="H154" s="30" t="s">
        <v>206</v>
      </c>
      <c r="I154" s="32">
        <f ca="1">(TODAY()-'All Staff'!$E31)/365</f>
        <v>1.526027397260274</v>
      </c>
      <c r="J154">
        <f ca="1">IF(allstaff[[#This Row],[Tenure]]&gt;2,allstaff[[#This Row],[Salary]]*3%,allstaff[[#This Row],[Salary]]*2%)</f>
        <v>2183.1999999999998</v>
      </c>
      <c r="K154">
        <f>VLOOKUP(allstaff[[#This Row],[Rating]],'Salary Vs Rating'!$H$6:$I$10,2,FALSE)</f>
        <v>5</v>
      </c>
    </row>
    <row r="155" spans="1:11" ht="15.75" customHeight="1" x14ac:dyDescent="0.3">
      <c r="A155" s="29" t="s">
        <v>75</v>
      </c>
      <c r="B155" s="29" t="s">
        <v>16</v>
      </c>
      <c r="C155" s="30">
        <v>38</v>
      </c>
      <c r="D155" s="30" t="s">
        <v>44</v>
      </c>
      <c r="E155" s="31">
        <v>44377</v>
      </c>
      <c r="F155" s="29" t="s">
        <v>10</v>
      </c>
      <c r="G155" s="30">
        <v>109160</v>
      </c>
      <c r="H155" s="30" t="s">
        <v>208</v>
      </c>
      <c r="I155" s="32">
        <f ca="1">(TODAY()-'All Staff'!$E32)/365</f>
        <v>1.2712328767123289</v>
      </c>
      <c r="J155">
        <f ca="1">IF(allstaff[[#This Row],[Tenure]]&gt;2,allstaff[[#This Row],[Salary]]*3%,allstaff[[#This Row],[Salary]]*2%)</f>
        <v>2183.1999999999998</v>
      </c>
      <c r="K155">
        <f>VLOOKUP(allstaff[[#This Row],[Rating]],'Salary Vs Rating'!$H$6:$I$10,2,FALSE)</f>
        <v>5</v>
      </c>
    </row>
    <row r="156" spans="1:11" ht="15.75" customHeight="1" x14ac:dyDescent="0.3">
      <c r="A156" s="29" t="s">
        <v>121</v>
      </c>
      <c r="B156" s="29" t="s">
        <v>9</v>
      </c>
      <c r="C156" s="30">
        <v>25</v>
      </c>
      <c r="D156" s="30" t="s">
        <v>11</v>
      </c>
      <c r="E156" s="31">
        <v>44665</v>
      </c>
      <c r="F156" s="29" t="s">
        <v>13</v>
      </c>
      <c r="G156" s="30">
        <v>109190</v>
      </c>
      <c r="H156" s="30" t="s">
        <v>206</v>
      </c>
      <c r="I156" s="32">
        <f ca="1">(TODAY()-'All Staff'!$E29)/365</f>
        <v>1.6794520547945206</v>
      </c>
      <c r="J156">
        <f ca="1">IF(allstaff[[#This Row],[Tenure]]&gt;2,allstaff[[#This Row],[Salary]]*3%,allstaff[[#This Row],[Salary]]*2%)</f>
        <v>2183.8000000000002</v>
      </c>
      <c r="K156">
        <f>VLOOKUP(allstaff[[#This Row],[Rating]],'Salary Vs Rating'!$H$6:$I$10,2,FALSE)</f>
        <v>4</v>
      </c>
    </row>
    <row r="157" spans="1:11" ht="15.75" customHeight="1" x14ac:dyDescent="0.3">
      <c r="A157" s="29" t="s">
        <v>53</v>
      </c>
      <c r="B157" s="29" t="s">
        <v>9</v>
      </c>
      <c r="C157" s="30">
        <v>25</v>
      </c>
      <c r="D157" s="30" t="s">
        <v>11</v>
      </c>
      <c r="E157" s="31">
        <v>44726</v>
      </c>
      <c r="F157" s="29" t="s">
        <v>13</v>
      </c>
      <c r="G157" s="30">
        <v>109190</v>
      </c>
      <c r="H157" s="30" t="s">
        <v>208</v>
      </c>
      <c r="I157" s="32">
        <f ca="1">(TODAY()-'All Staff'!$E30)/365</f>
        <v>1.6931506849315068</v>
      </c>
      <c r="J157">
        <f ca="1">IF(allstaff[[#This Row],[Tenure]]&gt;2,allstaff[[#This Row],[Salary]]*3%,allstaff[[#This Row],[Salary]]*2%)</f>
        <v>2183.8000000000002</v>
      </c>
      <c r="K157">
        <f>VLOOKUP(allstaff[[#This Row],[Rating]],'Salary Vs Rating'!$H$6:$I$10,2,FALSE)</f>
        <v>4</v>
      </c>
    </row>
    <row r="158" spans="1:11" ht="15.75" customHeight="1" x14ac:dyDescent="0.3">
      <c r="A158" s="29" t="s">
        <v>147</v>
      </c>
      <c r="B158" s="29" t="s">
        <v>9</v>
      </c>
      <c r="C158" s="30">
        <v>29</v>
      </c>
      <c r="D158" s="30" t="s">
        <v>19</v>
      </c>
      <c r="E158" s="31">
        <v>44119</v>
      </c>
      <c r="F158" s="29" t="s">
        <v>24</v>
      </c>
      <c r="G158" s="30">
        <v>112110</v>
      </c>
      <c r="H158" s="30" t="s">
        <v>206</v>
      </c>
      <c r="I158" s="32">
        <f ca="1">(TODAY()-'All Staff'!$E27)/365</f>
        <v>1.1589041095890411</v>
      </c>
      <c r="J158">
        <f ca="1">IF(allstaff[[#This Row],[Tenure]]&gt;2,allstaff[[#This Row],[Salary]]*3%,allstaff[[#This Row],[Salary]]*2%)</f>
        <v>2242.2000000000003</v>
      </c>
      <c r="K158">
        <f>VLOOKUP(allstaff[[#This Row],[Rating]],'Salary Vs Rating'!$H$6:$I$10,2,FALSE)</f>
        <v>2</v>
      </c>
    </row>
    <row r="159" spans="1:11" ht="15.75" customHeight="1" x14ac:dyDescent="0.3">
      <c r="A159" s="26" t="s">
        <v>28</v>
      </c>
      <c r="B159" s="26" t="s">
        <v>9</v>
      </c>
      <c r="C159" s="27">
        <v>29</v>
      </c>
      <c r="D159" s="27" t="s">
        <v>19</v>
      </c>
      <c r="E159" s="28">
        <v>44180</v>
      </c>
      <c r="F159" s="26" t="s">
        <v>24</v>
      </c>
      <c r="G159" s="27">
        <v>112110</v>
      </c>
      <c r="H159" s="27" t="s">
        <v>208</v>
      </c>
      <c r="I159" s="32">
        <f ca="1">(TODAY()-'All Staff'!$E28)/365</f>
        <v>1.8465753424657534</v>
      </c>
      <c r="J159">
        <f ca="1">IF(allstaff[[#This Row],[Tenure]]&gt;2,allstaff[[#This Row],[Salary]]*3%,allstaff[[#This Row],[Salary]]*2%)</f>
        <v>2242.2000000000003</v>
      </c>
      <c r="K159">
        <f>VLOOKUP(allstaff[[#This Row],[Rating]],'Salary Vs Rating'!$H$6:$I$10,2,FALSE)</f>
        <v>2</v>
      </c>
    </row>
    <row r="160" spans="1:11" ht="15.75" customHeight="1" x14ac:dyDescent="0.3">
      <c r="A160" s="29" t="s">
        <v>141</v>
      </c>
      <c r="B160" s="29" t="s">
        <v>16</v>
      </c>
      <c r="C160" s="30">
        <v>30</v>
      </c>
      <c r="D160" s="30" t="s">
        <v>14</v>
      </c>
      <c r="E160" s="31">
        <v>44800</v>
      </c>
      <c r="F160" s="29" t="s">
        <v>13</v>
      </c>
      <c r="G160" s="30">
        <v>112570</v>
      </c>
      <c r="H160" s="30" t="s">
        <v>206</v>
      </c>
      <c r="I160" s="32">
        <f ca="1">(TODAY()-'All Staff'!$E25)/365</f>
        <v>2.967123287671233</v>
      </c>
      <c r="J160">
        <f ca="1">IF(allstaff[[#This Row],[Tenure]]&gt;2,allstaff[[#This Row],[Salary]]*3%,allstaff[[#This Row],[Salary]]*2%)</f>
        <v>3377.1</v>
      </c>
      <c r="K160">
        <f>VLOOKUP(allstaff[[#This Row],[Rating]],'Salary Vs Rating'!$H$6:$I$10,2,FALSE)</f>
        <v>3</v>
      </c>
    </row>
    <row r="161" spans="1:11" ht="15.75" customHeight="1" x14ac:dyDescent="0.3">
      <c r="A161" s="29" t="s">
        <v>21</v>
      </c>
      <c r="B161" s="29" t="s">
        <v>16</v>
      </c>
      <c r="C161" s="30">
        <v>30</v>
      </c>
      <c r="D161" s="30" t="s">
        <v>14</v>
      </c>
      <c r="E161" s="31">
        <v>44861</v>
      </c>
      <c r="F161" s="29" t="s">
        <v>13</v>
      </c>
      <c r="G161" s="30">
        <v>112570</v>
      </c>
      <c r="H161" s="30" t="s">
        <v>208</v>
      </c>
      <c r="I161" s="32">
        <f ca="1">(TODAY()-'All Staff'!$E26)/365</f>
        <v>1.3260273972602741</v>
      </c>
      <c r="J161">
        <f ca="1">IF(allstaff[[#This Row],[Tenure]]&gt;2,allstaff[[#This Row],[Salary]]*3%,allstaff[[#This Row],[Salary]]*2%)</f>
        <v>2251.4</v>
      </c>
      <c r="K161">
        <f>VLOOKUP(allstaff[[#This Row],[Rating]],'Salary Vs Rating'!$H$6:$I$10,2,FALSE)</f>
        <v>3</v>
      </c>
    </row>
    <row r="162" spans="1:11" ht="15.75" customHeight="1" x14ac:dyDescent="0.3">
      <c r="A162" s="26" t="s">
        <v>112</v>
      </c>
      <c r="B162" s="26" t="s">
        <v>9</v>
      </c>
      <c r="C162" s="27">
        <v>20</v>
      </c>
      <c r="D162" s="27" t="s">
        <v>14</v>
      </c>
      <c r="E162" s="28">
        <v>44122</v>
      </c>
      <c r="F162" s="26" t="s">
        <v>24</v>
      </c>
      <c r="G162" s="27">
        <v>112650</v>
      </c>
      <c r="H162" s="27" t="s">
        <v>206</v>
      </c>
      <c r="I162" s="32">
        <f ca="1">(TODAY()-'All Staff'!$E22)/365</f>
        <v>2.6301369863013697</v>
      </c>
      <c r="J162" s="33">
        <f ca="1">IF(allstaff[[#This Row],[Tenure]]&gt;2,allstaff[[#This Row],[Salary]]*3%,allstaff[[#This Row],[Salary]]*2%)</f>
        <v>3379.5</v>
      </c>
      <c r="K162">
        <f>VLOOKUP(allstaff[[#This Row],[Rating]],'Salary Vs Rating'!$H$6:$I$10,2,FALSE)</f>
        <v>3</v>
      </c>
    </row>
    <row r="163" spans="1:11" ht="15.75" customHeight="1" x14ac:dyDescent="0.3">
      <c r="A163" s="26" t="s">
        <v>126</v>
      </c>
      <c r="B163" s="26" t="s">
        <v>9</v>
      </c>
      <c r="C163" s="27">
        <v>34</v>
      </c>
      <c r="D163" s="27" t="s">
        <v>14</v>
      </c>
      <c r="E163" s="28">
        <v>44642</v>
      </c>
      <c r="F163" s="26" t="s">
        <v>13</v>
      </c>
      <c r="G163" s="27">
        <v>112650</v>
      </c>
      <c r="H163" s="27" t="s">
        <v>206</v>
      </c>
      <c r="I163" s="32">
        <f ca="1">(TODAY()-'All Staff'!$E23)/365</f>
        <v>2.463013698630137</v>
      </c>
      <c r="J163">
        <f ca="1">IF(allstaff[[#This Row],[Tenure]]&gt;2,allstaff[[#This Row],[Salary]]*3%,allstaff[[#This Row],[Salary]]*2%)</f>
        <v>3379.5</v>
      </c>
      <c r="K163">
        <f>VLOOKUP(allstaff[[#This Row],[Rating]],'Salary Vs Rating'!$H$6:$I$10,2,FALSE)</f>
        <v>3</v>
      </c>
    </row>
    <row r="164" spans="1:11" ht="15.75" customHeight="1" x14ac:dyDescent="0.3">
      <c r="A164" s="26" t="s">
        <v>64</v>
      </c>
      <c r="B164" s="26" t="s">
        <v>9</v>
      </c>
      <c r="C164" s="27">
        <v>20</v>
      </c>
      <c r="D164" s="27" t="s">
        <v>14</v>
      </c>
      <c r="E164" s="28">
        <v>44183</v>
      </c>
      <c r="F164" s="26" t="s">
        <v>24</v>
      </c>
      <c r="G164" s="27">
        <v>112650</v>
      </c>
      <c r="H164" s="27" t="s">
        <v>208</v>
      </c>
      <c r="I164" s="32">
        <f ca="1">(TODAY()-'All Staff'!$E24)/365</f>
        <v>3.1342465753424658</v>
      </c>
      <c r="J164">
        <f ca="1">IF(allstaff[[#This Row],[Tenure]]&gt;2,allstaff[[#This Row],[Salary]]*3%,allstaff[[#This Row],[Salary]]*2%)</f>
        <v>3379.5</v>
      </c>
      <c r="K164">
        <f>VLOOKUP(allstaff[[#This Row],[Rating]],'Salary Vs Rating'!$H$6:$I$10,2,FALSE)</f>
        <v>3</v>
      </c>
    </row>
    <row r="165" spans="1:11" ht="15.75" customHeight="1" x14ac:dyDescent="0.3">
      <c r="A165" s="29" t="s">
        <v>149</v>
      </c>
      <c r="B165" s="29" t="s">
        <v>9</v>
      </c>
      <c r="C165" s="30">
        <v>22</v>
      </c>
      <c r="D165" s="30" t="s">
        <v>11</v>
      </c>
      <c r="E165" s="31">
        <v>44384</v>
      </c>
      <c r="F165" s="29" t="s">
        <v>10</v>
      </c>
      <c r="G165" s="30">
        <v>112780</v>
      </c>
      <c r="H165" s="30" t="s">
        <v>206</v>
      </c>
      <c r="I165" s="32">
        <f ca="1">(TODAY()-'All Staff'!$E20)/365</f>
        <v>2.1506849315068495</v>
      </c>
      <c r="J165">
        <f ca="1">IF(allstaff[[#This Row],[Tenure]]&gt;2,allstaff[[#This Row],[Salary]]*3%,allstaff[[#This Row],[Salary]]*2%)</f>
        <v>3383.4</v>
      </c>
      <c r="K165">
        <f>VLOOKUP(allstaff[[#This Row],[Rating]],'Salary Vs Rating'!$H$6:$I$10,2,FALSE)</f>
        <v>4</v>
      </c>
    </row>
    <row r="166" spans="1:11" ht="15.75" customHeight="1" x14ac:dyDescent="0.3">
      <c r="A166" s="26" t="s">
        <v>8</v>
      </c>
      <c r="B166" s="26" t="s">
        <v>9</v>
      </c>
      <c r="C166" s="27">
        <v>22</v>
      </c>
      <c r="D166" s="27" t="s">
        <v>11</v>
      </c>
      <c r="E166" s="28">
        <v>44446</v>
      </c>
      <c r="F166" s="26" t="s">
        <v>10</v>
      </c>
      <c r="G166" s="27">
        <v>112780</v>
      </c>
      <c r="H166" s="27" t="s">
        <v>208</v>
      </c>
      <c r="I166" s="32">
        <f ca="1">(TODAY()-'All Staff'!$E21)/365</f>
        <v>1.9835616438356165</v>
      </c>
      <c r="J166">
        <f ca="1">IF(allstaff[[#This Row],[Tenure]]&gt;2,allstaff[[#This Row],[Salary]]*3%,allstaff[[#This Row],[Salary]]*2%)</f>
        <v>2255.6</v>
      </c>
      <c r="K166">
        <f>VLOOKUP(allstaff[[#This Row],[Rating]],'Salary Vs Rating'!$H$6:$I$10,2,FALSE)</f>
        <v>4</v>
      </c>
    </row>
    <row r="167" spans="1:11" ht="15.75" customHeight="1" x14ac:dyDescent="0.3">
      <c r="A167" s="29" t="s">
        <v>179</v>
      </c>
      <c r="B167" s="29" t="s">
        <v>9</v>
      </c>
      <c r="C167" s="30">
        <v>27</v>
      </c>
      <c r="D167" s="30" t="s">
        <v>50</v>
      </c>
      <c r="E167" s="31">
        <v>44547</v>
      </c>
      <c r="F167" s="29" t="s">
        <v>13</v>
      </c>
      <c r="G167" s="30">
        <v>113280</v>
      </c>
      <c r="H167" s="30" t="s">
        <v>206</v>
      </c>
      <c r="I167" s="32">
        <f ca="1">(TODAY()-'All Staff'!$E18)/365</f>
        <v>2.2767123287671232</v>
      </c>
      <c r="J167">
        <f ca="1">IF(allstaff[[#This Row],[Tenure]]&gt;2,allstaff[[#This Row],[Salary]]*3%,allstaff[[#This Row],[Salary]]*2%)</f>
        <v>3398.4</v>
      </c>
      <c r="K167">
        <f>VLOOKUP(allstaff[[#This Row],[Rating]],'Salary Vs Rating'!$H$6:$I$10,2,FALSE)</f>
        <v>1</v>
      </c>
    </row>
    <row r="168" spans="1:11" ht="15.75" customHeight="1" x14ac:dyDescent="0.3">
      <c r="A168" s="26" t="s">
        <v>76</v>
      </c>
      <c r="B168" s="26" t="s">
        <v>9</v>
      </c>
      <c r="C168" s="27">
        <v>27</v>
      </c>
      <c r="D168" s="27" t="s">
        <v>50</v>
      </c>
      <c r="E168" s="28">
        <v>44609</v>
      </c>
      <c r="F168" s="26" t="s">
        <v>13</v>
      </c>
      <c r="G168" s="27">
        <v>113280</v>
      </c>
      <c r="H168" s="27" t="s">
        <v>208</v>
      </c>
      <c r="I168" s="32">
        <f ca="1">(TODAY()-'All Staff'!$E19)/365</f>
        <v>2.1095890410958904</v>
      </c>
      <c r="J168">
        <f ca="1">IF(allstaff[[#This Row],[Tenure]]&gt;2,allstaff[[#This Row],[Salary]]*3%,allstaff[[#This Row],[Salary]]*2%)</f>
        <v>3398.4</v>
      </c>
      <c r="K168">
        <f>VLOOKUP(allstaff[[#This Row],[Rating]],'Salary Vs Rating'!$H$6:$I$10,2,FALSE)</f>
        <v>1</v>
      </c>
    </row>
    <row r="169" spans="1:11" ht="15.75" customHeight="1" x14ac:dyDescent="0.3">
      <c r="A169" s="29" t="s">
        <v>189</v>
      </c>
      <c r="B169" s="29" t="s">
        <v>16</v>
      </c>
      <c r="C169" s="30">
        <v>30</v>
      </c>
      <c r="D169" s="30" t="s">
        <v>14</v>
      </c>
      <c r="E169" s="31">
        <v>44789</v>
      </c>
      <c r="F169" s="29" t="s">
        <v>13</v>
      </c>
      <c r="G169" s="30">
        <v>114180</v>
      </c>
      <c r="H169" s="30" t="s">
        <v>206</v>
      </c>
      <c r="I169" s="32">
        <f ca="1">(TODAY()-'All Staff'!$E16)/365</f>
        <v>1.0027397260273974</v>
      </c>
      <c r="J169">
        <f ca="1">IF(allstaff[[#This Row],[Tenure]]&gt;2,allstaff[[#This Row],[Salary]]*3%,allstaff[[#This Row],[Salary]]*2%)</f>
        <v>2283.6</v>
      </c>
      <c r="K169">
        <f>VLOOKUP(allstaff[[#This Row],[Rating]],'Salary Vs Rating'!$H$6:$I$10,2,FALSE)</f>
        <v>3</v>
      </c>
    </row>
    <row r="170" spans="1:11" ht="15.75" customHeight="1" x14ac:dyDescent="0.3">
      <c r="A170" s="29" t="s">
        <v>93</v>
      </c>
      <c r="B170" s="29" t="s">
        <v>16</v>
      </c>
      <c r="C170" s="30">
        <v>30</v>
      </c>
      <c r="D170" s="30" t="s">
        <v>14</v>
      </c>
      <c r="E170" s="31">
        <v>44850</v>
      </c>
      <c r="F170" s="29" t="s">
        <v>13</v>
      </c>
      <c r="G170" s="30">
        <v>114180</v>
      </c>
      <c r="H170" s="30" t="s">
        <v>208</v>
      </c>
      <c r="I170" s="32">
        <f ca="1">(TODAY()-'All Staff'!$E17)/365</f>
        <v>0.83287671232876714</v>
      </c>
      <c r="J170">
        <f ca="1">IF(allstaff[[#This Row],[Tenure]]&gt;2,allstaff[[#This Row],[Salary]]*3%,allstaff[[#This Row],[Salary]]*2%)</f>
        <v>2283.6</v>
      </c>
      <c r="K170">
        <f>VLOOKUP(allstaff[[#This Row],[Rating]],'Salary Vs Rating'!$H$6:$I$10,2,FALSE)</f>
        <v>3</v>
      </c>
    </row>
    <row r="171" spans="1:11" ht="15.75" customHeight="1" x14ac:dyDescent="0.3">
      <c r="A171" s="29" t="s">
        <v>139</v>
      </c>
      <c r="B171" s="29" t="s">
        <v>16</v>
      </c>
      <c r="C171" s="30">
        <v>44</v>
      </c>
      <c r="D171" s="30" t="s">
        <v>14</v>
      </c>
      <c r="E171" s="31">
        <v>44985</v>
      </c>
      <c r="F171" s="29" t="s">
        <v>24</v>
      </c>
      <c r="G171" s="30">
        <v>114870</v>
      </c>
      <c r="H171" s="30" t="s">
        <v>206</v>
      </c>
      <c r="I171" s="32">
        <f ca="1">(TODAY()-'All Staff'!$E14)/365</f>
        <v>2.8493150684931505</v>
      </c>
      <c r="J171">
        <f ca="1">IF(allstaff[[#This Row],[Tenure]]&gt;2,allstaff[[#This Row],[Salary]]*3%,allstaff[[#This Row],[Salary]]*2%)</f>
        <v>3446.1</v>
      </c>
      <c r="K171">
        <f>VLOOKUP(allstaff[[#This Row],[Rating]],'Salary Vs Rating'!$H$6:$I$10,2,FALSE)</f>
        <v>3</v>
      </c>
    </row>
    <row r="172" spans="1:11" ht="15.75" customHeight="1" x14ac:dyDescent="0.3">
      <c r="A172" s="26" t="s">
        <v>80</v>
      </c>
      <c r="B172" s="26" t="s">
        <v>16</v>
      </c>
      <c r="C172" s="27">
        <v>43</v>
      </c>
      <c r="D172" s="27" t="s">
        <v>14</v>
      </c>
      <c r="E172" s="28">
        <v>45045</v>
      </c>
      <c r="F172" s="26" t="s">
        <v>24</v>
      </c>
      <c r="G172" s="27">
        <v>114870</v>
      </c>
      <c r="H172" s="27" t="s">
        <v>208</v>
      </c>
      <c r="I172" s="32">
        <f ca="1">(TODAY()-'All Staff'!$E15)/365</f>
        <v>2.6821917808219178</v>
      </c>
      <c r="J172">
        <f ca="1">IF(allstaff[[#This Row],[Tenure]]&gt;2,allstaff[[#This Row],[Salary]]*3%,allstaff[[#This Row],[Salary]]*2%)</f>
        <v>3446.1</v>
      </c>
      <c r="K172">
        <f>VLOOKUP(allstaff[[#This Row],[Rating]],'Salary Vs Rating'!$H$6:$I$10,2,FALSE)</f>
        <v>3</v>
      </c>
    </row>
    <row r="173" spans="1:11" ht="15.75" customHeight="1" x14ac:dyDescent="0.3">
      <c r="A173" s="26" t="s">
        <v>150</v>
      </c>
      <c r="B173" s="26" t="s">
        <v>16</v>
      </c>
      <c r="C173" s="27">
        <v>36</v>
      </c>
      <c r="D173" s="27" t="s">
        <v>14</v>
      </c>
      <c r="E173" s="28">
        <v>44023</v>
      </c>
      <c r="F173" s="26" t="s">
        <v>13</v>
      </c>
      <c r="G173" s="27">
        <v>114890</v>
      </c>
      <c r="H173" s="27" t="s">
        <v>206</v>
      </c>
      <c r="I173" s="32">
        <f ca="1">(TODAY()-'All Staff'!$E12)/365</f>
        <v>1.5753424657534247</v>
      </c>
      <c r="J173">
        <f ca="1">IF(allstaff[[#This Row],[Tenure]]&gt;2,allstaff[[#This Row],[Salary]]*3%,allstaff[[#This Row],[Salary]]*2%)</f>
        <v>2297.8000000000002</v>
      </c>
      <c r="K173">
        <f>VLOOKUP(allstaff[[#This Row],[Rating]],'Salary Vs Rating'!$H$6:$I$10,2,FALSE)</f>
        <v>3</v>
      </c>
    </row>
    <row r="174" spans="1:11" ht="15.75" customHeight="1" x14ac:dyDescent="0.3">
      <c r="A174" s="26" t="s">
        <v>72</v>
      </c>
      <c r="B174" s="26" t="s">
        <v>16</v>
      </c>
      <c r="C174" s="27">
        <v>36</v>
      </c>
      <c r="D174" s="27" t="s">
        <v>14</v>
      </c>
      <c r="E174" s="28">
        <v>44085</v>
      </c>
      <c r="F174" s="26" t="s">
        <v>13</v>
      </c>
      <c r="G174" s="27">
        <v>114890</v>
      </c>
      <c r="H174" s="27" t="s">
        <v>208</v>
      </c>
      <c r="I174" s="32">
        <f ca="1">(TODAY()-'All Staff'!$E13)/365</f>
        <v>1.4054794520547946</v>
      </c>
      <c r="J174">
        <f ca="1">IF(allstaff[[#This Row],[Tenure]]&gt;2,allstaff[[#This Row],[Salary]]*3%,allstaff[[#This Row],[Salary]]*2%)</f>
        <v>2297.8000000000002</v>
      </c>
      <c r="K174">
        <f>VLOOKUP(allstaff[[#This Row],[Rating]],'Salary Vs Rating'!$H$6:$I$10,2,FALSE)</f>
        <v>3</v>
      </c>
    </row>
    <row r="175" spans="1:11" ht="15.75" customHeight="1" x14ac:dyDescent="0.3">
      <c r="A175" s="26" t="s">
        <v>116</v>
      </c>
      <c r="B175" s="26" t="s">
        <v>207</v>
      </c>
      <c r="C175" s="27">
        <v>37</v>
      </c>
      <c r="D175" s="27" t="s">
        <v>19</v>
      </c>
      <c r="E175" s="28">
        <v>44085</v>
      </c>
      <c r="F175" s="26" t="s">
        <v>18</v>
      </c>
      <c r="G175" s="27">
        <v>115440</v>
      </c>
      <c r="H175" s="27" t="s">
        <v>206</v>
      </c>
      <c r="I175" s="32">
        <f ca="1">(TODAY()-'All Staff'!$E10)/365</f>
        <v>1.2547945205479452</v>
      </c>
      <c r="J175">
        <f ca="1">IF(allstaff[[#This Row],[Tenure]]&gt;2,allstaff[[#This Row],[Salary]]*3%,allstaff[[#This Row],[Salary]]*2%)</f>
        <v>2308.8000000000002</v>
      </c>
      <c r="K175">
        <f>VLOOKUP(allstaff[[#This Row],[Rating]],'Salary Vs Rating'!$H$6:$I$10,2,FALSE)</f>
        <v>2</v>
      </c>
    </row>
    <row r="176" spans="1:11" ht="15.75" customHeight="1" x14ac:dyDescent="0.3">
      <c r="A176" s="29" t="s">
        <v>17</v>
      </c>
      <c r="B176" s="29" t="s">
        <v>207</v>
      </c>
      <c r="C176" s="30">
        <v>37</v>
      </c>
      <c r="D176" s="30" t="s">
        <v>19</v>
      </c>
      <c r="E176" s="31">
        <v>44146</v>
      </c>
      <c r="F176" s="29" t="s">
        <v>18</v>
      </c>
      <c r="G176" s="30">
        <v>115440</v>
      </c>
      <c r="H176" s="30" t="s">
        <v>208</v>
      </c>
      <c r="I176" s="32">
        <f ca="1">(TODAY()-'All Staff'!$E11)/365</f>
        <v>1.0876712328767124</v>
      </c>
      <c r="J176">
        <f ca="1">IF(allstaff[[#This Row],[Tenure]]&gt;2,allstaff[[#This Row],[Salary]]*3%,allstaff[[#This Row],[Salary]]*2%)</f>
        <v>2308.8000000000002</v>
      </c>
      <c r="K176">
        <f>VLOOKUP(allstaff[[#This Row],[Rating]],'Salary Vs Rating'!$H$6:$I$10,2,FALSE)</f>
        <v>2</v>
      </c>
    </row>
    <row r="177" spans="1:11" ht="15.75" customHeight="1" x14ac:dyDescent="0.3">
      <c r="A177" s="29" t="s">
        <v>165</v>
      </c>
      <c r="B177" s="29" t="s">
        <v>9</v>
      </c>
      <c r="C177" s="30">
        <v>33</v>
      </c>
      <c r="D177" s="30" t="s">
        <v>14</v>
      </c>
      <c r="E177" s="31">
        <v>44103</v>
      </c>
      <c r="F177" s="29" t="s">
        <v>13</v>
      </c>
      <c r="G177" s="30">
        <v>115920</v>
      </c>
      <c r="H177" s="30" t="s">
        <v>206</v>
      </c>
      <c r="I177" s="32">
        <f ca="1">(TODAY()-'All Staff'!$E8)/365</f>
        <v>2.9643835616438357</v>
      </c>
      <c r="J177">
        <f ca="1">IF(allstaff[[#This Row],[Tenure]]&gt;2,allstaff[[#This Row],[Salary]]*3%,allstaff[[#This Row],[Salary]]*2%)</f>
        <v>3477.6</v>
      </c>
      <c r="K177">
        <f>VLOOKUP(allstaff[[#This Row],[Rating]],'Salary Vs Rating'!$H$6:$I$10,2,FALSE)</f>
        <v>3</v>
      </c>
    </row>
    <row r="178" spans="1:11" ht="15.75" customHeight="1" x14ac:dyDescent="0.3">
      <c r="A178" s="29" t="s">
        <v>51</v>
      </c>
      <c r="B178" s="29" t="s">
        <v>9</v>
      </c>
      <c r="C178" s="30">
        <v>33</v>
      </c>
      <c r="D178" s="30" t="s">
        <v>14</v>
      </c>
      <c r="E178" s="31">
        <v>44164</v>
      </c>
      <c r="F178" s="29" t="s">
        <v>13</v>
      </c>
      <c r="G178" s="30">
        <v>115920</v>
      </c>
      <c r="H178" s="30" t="s">
        <v>208</v>
      </c>
      <c r="I178" s="32">
        <f ca="1">(TODAY()-'All Staff'!$E9)/365</f>
        <v>2.7945205479452055</v>
      </c>
      <c r="J178">
        <f ca="1">IF(allstaff[[#This Row],[Tenure]]&gt;2,allstaff[[#This Row],[Salary]]*3%,allstaff[[#This Row],[Salary]]*2%)</f>
        <v>3477.6</v>
      </c>
      <c r="K178">
        <f>VLOOKUP(allstaff[[#This Row],[Rating]],'Salary Vs Rating'!$H$6:$I$10,2,FALSE)</f>
        <v>3</v>
      </c>
    </row>
    <row r="179" spans="1:11" ht="15.75" customHeight="1" x14ac:dyDescent="0.3">
      <c r="A179" s="29" t="s">
        <v>187</v>
      </c>
      <c r="B179" s="29" t="s">
        <v>16</v>
      </c>
      <c r="C179" s="30">
        <v>37</v>
      </c>
      <c r="D179" s="30" t="s">
        <v>14</v>
      </c>
      <c r="E179" s="31">
        <v>44389</v>
      </c>
      <c r="F179" s="29" t="s">
        <v>27</v>
      </c>
      <c r="G179" s="30">
        <v>118100</v>
      </c>
      <c r="H179" s="30" t="s">
        <v>206</v>
      </c>
      <c r="I179" s="32">
        <f ca="1">(TODAY()-'All Staff'!$E6)/365</f>
        <v>1.5506849315068494</v>
      </c>
      <c r="J179">
        <f ca="1">IF(allstaff[[#This Row],[Tenure]]&gt;2,allstaff[[#This Row],[Salary]]*3%,allstaff[[#This Row],[Salary]]*2%)</f>
        <v>2362</v>
      </c>
      <c r="K179">
        <f>VLOOKUP(allstaff[[#This Row],[Rating]],'Salary Vs Rating'!$H$6:$I$10,2,FALSE)</f>
        <v>3</v>
      </c>
    </row>
    <row r="180" spans="1:11" ht="15.75" customHeight="1" x14ac:dyDescent="0.3">
      <c r="A180" s="26" t="s">
        <v>78</v>
      </c>
      <c r="B180" s="26" t="s">
        <v>16</v>
      </c>
      <c r="C180" s="27">
        <v>37</v>
      </c>
      <c r="D180" s="27" t="s">
        <v>14</v>
      </c>
      <c r="E180" s="28">
        <v>44451</v>
      </c>
      <c r="F180" s="26" t="s">
        <v>27</v>
      </c>
      <c r="G180" s="27">
        <v>118100</v>
      </c>
      <c r="H180" s="27" t="s">
        <v>208</v>
      </c>
      <c r="I180" s="32">
        <f ca="1">(TODAY()-'All Staff'!$E7)/365</f>
        <v>1.3808219178082193</v>
      </c>
      <c r="J180">
        <f ca="1">IF(allstaff[[#This Row],[Tenure]]&gt;2,allstaff[[#This Row],[Salary]]*3%,allstaff[[#This Row],[Salary]]*2%)</f>
        <v>2362</v>
      </c>
      <c r="K180">
        <f>VLOOKUP(allstaff[[#This Row],[Rating]],'Salary Vs Rating'!$H$6:$I$10,2,FALSE)</f>
        <v>3</v>
      </c>
    </row>
    <row r="181" spans="1:11" ht="15.75" customHeight="1" x14ac:dyDescent="0.3">
      <c r="A181" s="26" t="s">
        <v>128</v>
      </c>
      <c r="B181" s="26" t="s">
        <v>9</v>
      </c>
      <c r="C181" s="27">
        <v>36</v>
      </c>
      <c r="D181" s="27" t="s">
        <v>14</v>
      </c>
      <c r="E181" s="28">
        <v>43958</v>
      </c>
      <c r="F181" s="26" t="s">
        <v>24</v>
      </c>
      <c r="G181" s="27">
        <v>118840</v>
      </c>
      <c r="H181" s="27" t="s">
        <v>206</v>
      </c>
      <c r="I181" s="32">
        <f ca="1">(TODAY()-'All Staff'!$E4)/365</f>
        <v>3.1835616438356165</v>
      </c>
      <c r="J181">
        <f ca="1">IF(allstaff[[#This Row],[Tenure]]&gt;2,allstaff[[#This Row],[Salary]]*3%,allstaff[[#This Row],[Salary]]*2%)</f>
        <v>3565.2</v>
      </c>
      <c r="K181">
        <f>VLOOKUP(allstaff[[#This Row],[Rating]],'Salary Vs Rating'!$H$6:$I$10,2,FALSE)</f>
        <v>3</v>
      </c>
    </row>
    <row r="182" spans="1:11" ht="15.75" customHeight="1" x14ac:dyDescent="0.3">
      <c r="A182" s="29" t="s">
        <v>69</v>
      </c>
      <c r="B182" s="29" t="s">
        <v>9</v>
      </c>
      <c r="C182" s="30">
        <v>36</v>
      </c>
      <c r="D182" s="30" t="s">
        <v>14</v>
      </c>
      <c r="E182" s="31">
        <v>44019</v>
      </c>
      <c r="F182" s="29" t="s">
        <v>24</v>
      </c>
      <c r="G182" s="30">
        <v>118840</v>
      </c>
      <c r="H182" s="30" t="s">
        <v>208</v>
      </c>
      <c r="I182" s="32">
        <f ca="1">(TODAY()-'All Staff'!$E5)/365</f>
        <v>3.0164383561643837</v>
      </c>
      <c r="J182">
        <f ca="1">IF(allstaff[[#This Row],[Tenure]]&gt;2,allstaff[[#This Row],[Salary]]*3%,allstaff[[#This Row],[Salary]]*2%)</f>
        <v>3565.2</v>
      </c>
      <c r="K182">
        <f>VLOOKUP(allstaff[[#This Row],[Rating]],'Salary Vs Rating'!$H$6:$I$10,2,FALSE)</f>
        <v>3</v>
      </c>
    </row>
    <row r="183" spans="1:11" ht="15.75" customHeight="1" x14ac:dyDescent="0.3">
      <c r="A183" s="26" t="s">
        <v>148</v>
      </c>
      <c r="B183" s="26" t="s">
        <v>16</v>
      </c>
      <c r="C183" s="27">
        <v>27</v>
      </c>
      <c r="D183" s="27" t="s">
        <v>14</v>
      </c>
      <c r="E183" s="28">
        <v>44061</v>
      </c>
      <c r="F183" s="26" t="s">
        <v>27</v>
      </c>
      <c r="G183" s="27">
        <v>119110</v>
      </c>
      <c r="H183" s="27" t="s">
        <v>206</v>
      </c>
      <c r="I183" s="32">
        <f ca="1">(TODAY()-'All Staff'!$E2)/365</f>
        <v>1.3835616438356164</v>
      </c>
      <c r="J183">
        <f ca="1">IF(allstaff[[#This Row],[Tenure]]&gt;2,allstaff[[#This Row],[Salary]]*3%,allstaff[[#This Row],[Salary]]*2%)</f>
        <v>2382.2000000000003</v>
      </c>
      <c r="K183">
        <f>VLOOKUP(allstaff[[#This Row],[Rating]],'Salary Vs Rating'!$H$6:$I$10,2,FALSE)</f>
        <v>3</v>
      </c>
    </row>
    <row r="184" spans="1:11" ht="15.75" customHeight="1" x14ac:dyDescent="0.3">
      <c r="A184" s="29" t="s">
        <v>26</v>
      </c>
      <c r="B184" s="29" t="s">
        <v>16</v>
      </c>
      <c r="C184" s="30">
        <v>27</v>
      </c>
      <c r="D184" s="30" t="s">
        <v>14</v>
      </c>
      <c r="E184" s="31">
        <v>44122</v>
      </c>
      <c r="F184" s="29" t="s">
        <v>27</v>
      </c>
      <c r="G184" s="30">
        <v>119110</v>
      </c>
      <c r="H184" s="30" t="s">
        <v>208</v>
      </c>
      <c r="I184" s="32">
        <f ca="1">(TODAY()-'All Staff'!$E3)/365</f>
        <v>1.2219178082191782</v>
      </c>
      <c r="J184">
        <f ca="1">IF(allstaff[[#This Row],[Tenure]]&gt;2,allstaff[[#This Row],[Salary]]*3%,allstaff[[#This Row],[Salary]]*2%)</f>
        <v>2382.2000000000003</v>
      </c>
      <c r="K184">
        <f>VLOOKUP(allstaff[[#This Row],[Rating]],'Salary Vs Rating'!$H$6:$I$10,2,FALSE)</f>
        <v>3</v>
      </c>
    </row>
    <row r="185" spans="1:11" ht="15.75" customHeight="1" x14ac:dyDescent="0.3">
      <c r="I185" s="7"/>
    </row>
    <row r="186" spans="1:11" ht="15.75" customHeight="1" x14ac:dyDescent="0.3">
      <c r="I186" s="7"/>
    </row>
    <row r="187" spans="1:11" ht="15.75" customHeight="1" x14ac:dyDescent="0.3">
      <c r="I187" s="7"/>
    </row>
    <row r="188" spans="1:11" ht="15.75" customHeight="1" x14ac:dyDescent="0.3">
      <c r="I188" s="7"/>
    </row>
    <row r="189" spans="1:11" ht="15.75" customHeight="1" x14ac:dyDescent="0.3">
      <c r="I189" s="7"/>
    </row>
    <row r="190" spans="1:11" ht="15.75" customHeight="1" x14ac:dyDescent="0.3">
      <c r="I190" s="7"/>
    </row>
    <row r="191" spans="1:11" ht="15.75" customHeight="1" x14ac:dyDescent="0.3">
      <c r="I191" s="7"/>
    </row>
    <row r="192" spans="1:11" ht="15.75" customHeight="1" x14ac:dyDescent="0.3">
      <c r="I192" s="7"/>
    </row>
    <row r="193" spans="9:9" ht="15.75" customHeight="1" x14ac:dyDescent="0.3">
      <c r="I193" s="7"/>
    </row>
    <row r="194" spans="9:9" ht="15.75" customHeight="1" x14ac:dyDescent="0.3">
      <c r="I194" s="7"/>
    </row>
    <row r="195" spans="9:9" ht="15.75" customHeight="1" x14ac:dyDescent="0.3">
      <c r="I195" s="7"/>
    </row>
    <row r="196" spans="9:9" ht="15.75" customHeight="1" x14ac:dyDescent="0.3">
      <c r="I196" s="7"/>
    </row>
    <row r="197" spans="9:9" ht="15.75" customHeight="1" x14ac:dyDescent="0.3">
      <c r="I197" s="7"/>
    </row>
    <row r="198" spans="9:9" ht="15.75" customHeight="1" x14ac:dyDescent="0.3">
      <c r="I198" s="7"/>
    </row>
    <row r="199" spans="9:9" ht="15.75" customHeight="1" x14ac:dyDescent="0.3">
      <c r="I199" s="7"/>
    </row>
    <row r="200" spans="9:9" ht="15.75" customHeight="1" x14ac:dyDescent="0.3">
      <c r="I200" s="7"/>
    </row>
    <row r="201" spans="9:9" ht="15.75" customHeight="1" x14ac:dyDescent="0.3">
      <c r="I201" s="7"/>
    </row>
    <row r="202" spans="9:9" ht="15.75" customHeight="1" x14ac:dyDescent="0.3">
      <c r="I202" s="7"/>
    </row>
    <row r="203" spans="9:9" ht="15.75" customHeight="1" x14ac:dyDescent="0.3">
      <c r="I203" s="7"/>
    </row>
    <row r="204" spans="9:9" ht="15.75" customHeight="1" x14ac:dyDescent="0.3">
      <c r="I204" s="7"/>
    </row>
    <row r="205" spans="9:9" ht="15.75" customHeight="1" x14ac:dyDescent="0.3">
      <c r="I205" s="7"/>
    </row>
    <row r="206" spans="9:9" ht="15.75" customHeight="1" x14ac:dyDescent="0.3">
      <c r="I206" s="7"/>
    </row>
    <row r="207" spans="9:9" ht="15.75" customHeight="1" x14ac:dyDescent="0.3">
      <c r="I207" s="7"/>
    </row>
    <row r="208" spans="9:9" ht="15.75" customHeight="1" x14ac:dyDescent="0.3">
      <c r="I208" s="7"/>
    </row>
    <row r="209" spans="9:9" ht="15.75" customHeight="1" x14ac:dyDescent="0.3">
      <c r="I209" s="7"/>
    </row>
    <row r="210" spans="9:9" ht="15.75" customHeight="1" x14ac:dyDescent="0.3">
      <c r="I210" s="7"/>
    </row>
    <row r="211" spans="9:9" ht="15.75" customHeight="1" x14ac:dyDescent="0.3">
      <c r="I211" s="7"/>
    </row>
    <row r="212" spans="9:9" ht="15.75" customHeight="1" x14ac:dyDescent="0.3">
      <c r="I212" s="7"/>
    </row>
    <row r="213" spans="9:9" ht="15.75" customHeight="1" x14ac:dyDescent="0.3">
      <c r="I213" s="7"/>
    </row>
    <row r="214" spans="9:9" ht="15.75" customHeight="1" x14ac:dyDescent="0.3">
      <c r="I214" s="7"/>
    </row>
    <row r="215" spans="9:9" ht="15.75" customHeight="1" x14ac:dyDescent="0.3">
      <c r="I215" s="7"/>
    </row>
    <row r="216" spans="9:9" ht="15.75" customHeight="1" x14ac:dyDescent="0.3">
      <c r="I216" s="7"/>
    </row>
    <row r="217" spans="9:9" ht="15.75" customHeight="1" x14ac:dyDescent="0.3">
      <c r="I217" s="7"/>
    </row>
    <row r="218" spans="9:9" ht="15.75" customHeight="1" x14ac:dyDescent="0.3">
      <c r="I218" s="7"/>
    </row>
    <row r="219" spans="9:9" ht="15.75" customHeight="1" x14ac:dyDescent="0.3">
      <c r="I219" s="7"/>
    </row>
    <row r="220" spans="9:9" ht="15.75" customHeight="1" x14ac:dyDescent="0.3">
      <c r="I220" s="7"/>
    </row>
    <row r="221" spans="9:9" ht="15.75" customHeight="1" x14ac:dyDescent="0.3">
      <c r="I221" s="7"/>
    </row>
    <row r="222" spans="9:9" ht="15.75" customHeight="1" x14ac:dyDescent="0.3">
      <c r="I222" s="7"/>
    </row>
    <row r="223" spans="9:9" ht="15.75" customHeight="1" x14ac:dyDescent="0.3">
      <c r="I223" s="7"/>
    </row>
    <row r="224" spans="9:9" ht="15.75" customHeight="1" x14ac:dyDescent="0.3">
      <c r="I224" s="7"/>
    </row>
    <row r="225" spans="9:9" ht="15.75" customHeight="1" x14ac:dyDescent="0.3">
      <c r="I225" s="7"/>
    </row>
    <row r="226" spans="9:9" ht="15.75" customHeight="1" x14ac:dyDescent="0.3">
      <c r="I226" s="7"/>
    </row>
    <row r="227" spans="9:9" ht="15.75" customHeight="1" x14ac:dyDescent="0.3">
      <c r="I227" s="7"/>
    </row>
    <row r="228" spans="9:9" ht="15.75" customHeight="1" x14ac:dyDescent="0.3">
      <c r="I228" s="7"/>
    </row>
    <row r="229" spans="9:9" ht="15.75" customHeight="1" x14ac:dyDescent="0.3">
      <c r="I229" s="7"/>
    </row>
    <row r="230" spans="9:9" ht="15.75" customHeight="1" x14ac:dyDescent="0.3">
      <c r="I230" s="7"/>
    </row>
    <row r="231" spans="9:9" ht="15.75" customHeight="1" x14ac:dyDescent="0.3">
      <c r="I231" s="7"/>
    </row>
    <row r="232" spans="9:9" ht="15.75" customHeight="1" x14ac:dyDescent="0.3">
      <c r="I232" s="7"/>
    </row>
    <row r="233" spans="9:9" ht="15.75" customHeight="1" x14ac:dyDescent="0.3">
      <c r="I233" s="7"/>
    </row>
    <row r="234" spans="9:9" ht="15.75" customHeight="1" x14ac:dyDescent="0.3">
      <c r="I234" s="7"/>
    </row>
    <row r="235" spans="9:9" ht="15.75" customHeight="1" x14ac:dyDescent="0.3">
      <c r="I235" s="7"/>
    </row>
    <row r="236" spans="9:9" ht="15.75" customHeight="1" x14ac:dyDescent="0.3">
      <c r="I236" s="7"/>
    </row>
    <row r="237" spans="9:9" ht="15.75" customHeight="1" x14ac:dyDescent="0.3">
      <c r="I237" s="7"/>
    </row>
    <row r="238" spans="9:9" ht="15.75" customHeight="1" x14ac:dyDescent="0.3">
      <c r="I238" s="7"/>
    </row>
    <row r="239" spans="9:9" ht="15.75" customHeight="1" x14ac:dyDescent="0.3">
      <c r="I239" s="7"/>
    </row>
    <row r="240" spans="9:9" ht="15.75" customHeight="1" x14ac:dyDescent="0.3">
      <c r="I240" s="7"/>
    </row>
    <row r="241" spans="9:9" ht="15.75" customHeight="1" x14ac:dyDescent="0.3">
      <c r="I241" s="7"/>
    </row>
    <row r="242" spans="9:9" ht="15.75" customHeight="1" x14ac:dyDescent="0.3">
      <c r="I242" s="7"/>
    </row>
    <row r="243" spans="9:9" ht="15.75" customHeight="1" x14ac:dyDescent="0.3">
      <c r="I243" s="7"/>
    </row>
    <row r="244" spans="9:9" ht="15.75" customHeight="1" x14ac:dyDescent="0.3">
      <c r="I244" s="7"/>
    </row>
    <row r="245" spans="9:9" ht="15.75" customHeight="1" x14ac:dyDescent="0.3">
      <c r="I245" s="7"/>
    </row>
    <row r="246" spans="9:9" ht="15.75" customHeight="1" x14ac:dyDescent="0.3">
      <c r="I246" s="7"/>
    </row>
    <row r="247" spans="9:9" ht="15.75" customHeight="1" x14ac:dyDescent="0.3">
      <c r="I247" s="7"/>
    </row>
    <row r="248" spans="9:9" ht="15.75" customHeight="1" x14ac:dyDescent="0.3">
      <c r="I248" s="7"/>
    </row>
    <row r="249" spans="9:9" ht="15.75" customHeight="1" x14ac:dyDescent="0.3">
      <c r="I249" s="7"/>
    </row>
    <row r="250" spans="9:9" ht="15.75" customHeight="1" x14ac:dyDescent="0.3">
      <c r="I250" s="7"/>
    </row>
    <row r="251" spans="9:9" ht="15.75" customHeight="1" x14ac:dyDescent="0.3">
      <c r="I251" s="7"/>
    </row>
    <row r="252" spans="9:9" ht="15.75" customHeight="1" x14ac:dyDescent="0.3">
      <c r="I252" s="7"/>
    </row>
    <row r="253" spans="9:9" ht="15.75" customHeight="1" x14ac:dyDescent="0.3">
      <c r="I253" s="7"/>
    </row>
    <row r="254" spans="9:9" ht="15.75" customHeight="1" x14ac:dyDescent="0.3">
      <c r="I254" s="7"/>
    </row>
    <row r="255" spans="9:9" ht="15.75" customHeight="1" x14ac:dyDescent="0.3">
      <c r="I255" s="7"/>
    </row>
    <row r="256" spans="9:9" ht="15.75" customHeight="1" x14ac:dyDescent="0.3">
      <c r="I256" s="7"/>
    </row>
    <row r="257" spans="9:9" ht="15.75" customHeight="1" x14ac:dyDescent="0.3">
      <c r="I257" s="7"/>
    </row>
    <row r="258" spans="9:9" ht="15.75" customHeight="1" x14ac:dyDescent="0.3">
      <c r="I258" s="7"/>
    </row>
    <row r="259" spans="9:9" ht="15.75" customHeight="1" x14ac:dyDescent="0.3">
      <c r="I259" s="7"/>
    </row>
    <row r="260" spans="9:9" ht="15.75" customHeight="1" x14ac:dyDescent="0.3">
      <c r="I260" s="7"/>
    </row>
    <row r="261" spans="9:9" ht="15.75" customHeight="1" x14ac:dyDescent="0.3">
      <c r="I261" s="7"/>
    </row>
    <row r="262" spans="9:9" ht="15.75" customHeight="1" x14ac:dyDescent="0.3">
      <c r="I262" s="7"/>
    </row>
    <row r="263" spans="9:9" ht="15.75" customHeight="1" x14ac:dyDescent="0.3">
      <c r="I263" s="7"/>
    </row>
    <row r="264" spans="9:9" ht="15.75" customHeight="1" x14ac:dyDescent="0.3">
      <c r="I264" s="7"/>
    </row>
    <row r="265" spans="9:9" ht="15.75" customHeight="1" x14ac:dyDescent="0.3">
      <c r="I265" s="7"/>
    </row>
    <row r="266" spans="9:9" ht="15.75" customHeight="1" x14ac:dyDescent="0.3">
      <c r="I266" s="7"/>
    </row>
    <row r="267" spans="9:9" ht="15.75" customHeight="1" x14ac:dyDescent="0.3">
      <c r="I267" s="7"/>
    </row>
    <row r="268" spans="9:9" ht="15.75" customHeight="1" x14ac:dyDescent="0.3">
      <c r="I268" s="7"/>
    </row>
    <row r="269" spans="9:9" ht="15.75" customHeight="1" x14ac:dyDescent="0.3">
      <c r="I269" s="7"/>
    </row>
    <row r="270" spans="9:9" ht="15.75" customHeight="1" x14ac:dyDescent="0.3">
      <c r="I270" s="7"/>
    </row>
    <row r="271" spans="9:9" ht="15.75" customHeight="1" x14ac:dyDescent="0.3">
      <c r="I271" s="7"/>
    </row>
    <row r="272" spans="9:9" ht="15.75" customHeight="1" x14ac:dyDescent="0.3">
      <c r="I272" s="7"/>
    </row>
    <row r="273" spans="9:9" ht="15.75" customHeight="1" x14ac:dyDescent="0.3">
      <c r="I273" s="7"/>
    </row>
    <row r="274" spans="9:9" ht="15.75" customHeight="1" x14ac:dyDescent="0.3">
      <c r="I274" s="7"/>
    </row>
    <row r="275" spans="9:9" ht="15.75" customHeight="1" x14ac:dyDescent="0.3">
      <c r="I275" s="7"/>
    </row>
    <row r="276" spans="9:9" ht="15.75" customHeight="1" x14ac:dyDescent="0.3">
      <c r="I276" s="7"/>
    </row>
    <row r="277" spans="9:9" ht="15.75" customHeight="1" x14ac:dyDescent="0.3">
      <c r="I277" s="7"/>
    </row>
    <row r="278" spans="9:9" ht="15.75" customHeight="1" x14ac:dyDescent="0.3">
      <c r="I278" s="7"/>
    </row>
    <row r="279" spans="9:9" ht="15.75" customHeight="1" x14ac:dyDescent="0.3">
      <c r="I279" s="7"/>
    </row>
    <row r="280" spans="9:9" ht="15.75" customHeight="1" x14ac:dyDescent="0.3">
      <c r="I280" s="7"/>
    </row>
    <row r="281" spans="9:9" ht="15.75" customHeight="1" x14ac:dyDescent="0.3">
      <c r="I281" s="7"/>
    </row>
    <row r="282" spans="9:9" ht="15.75" customHeight="1" x14ac:dyDescent="0.3">
      <c r="I282" s="7"/>
    </row>
    <row r="283" spans="9:9" ht="15.75" customHeight="1" x14ac:dyDescent="0.3">
      <c r="I283" s="7"/>
    </row>
    <row r="284" spans="9:9" ht="15.75" customHeight="1" x14ac:dyDescent="0.3">
      <c r="I284" s="7"/>
    </row>
    <row r="285" spans="9:9" ht="15.75" customHeight="1" x14ac:dyDescent="0.3">
      <c r="I285" s="7"/>
    </row>
    <row r="286" spans="9:9" ht="15.75" customHeight="1" x14ac:dyDescent="0.3">
      <c r="I286" s="7"/>
    </row>
    <row r="287" spans="9:9" ht="15.75" customHeight="1" x14ac:dyDescent="0.3">
      <c r="I287" s="7"/>
    </row>
    <row r="288" spans="9:9" ht="15.75" customHeight="1" x14ac:dyDescent="0.3">
      <c r="I288" s="7"/>
    </row>
    <row r="289" spans="9:9" ht="15.75" customHeight="1" x14ac:dyDescent="0.3">
      <c r="I289" s="7"/>
    </row>
    <row r="290" spans="9:9" ht="15.75" customHeight="1" x14ac:dyDescent="0.3">
      <c r="I290" s="7"/>
    </row>
    <row r="291" spans="9:9" ht="15.75" customHeight="1" x14ac:dyDescent="0.3">
      <c r="I291" s="7"/>
    </row>
    <row r="292" spans="9:9" ht="15.75" customHeight="1" x14ac:dyDescent="0.3">
      <c r="I292" s="7"/>
    </row>
    <row r="293" spans="9:9" ht="15.75" customHeight="1" x14ac:dyDescent="0.3">
      <c r="I293" s="7"/>
    </row>
    <row r="294" spans="9:9" ht="15.75" customHeight="1" x14ac:dyDescent="0.3">
      <c r="I294" s="7"/>
    </row>
    <row r="295" spans="9:9" ht="15.75" customHeight="1" x14ac:dyDescent="0.3">
      <c r="I295" s="7"/>
    </row>
    <row r="296" spans="9:9" ht="15.75" customHeight="1" x14ac:dyDescent="0.3">
      <c r="I296" s="7"/>
    </row>
    <row r="297" spans="9:9" ht="15.75" customHeight="1" x14ac:dyDescent="0.3">
      <c r="I297" s="7"/>
    </row>
    <row r="298" spans="9:9" ht="15.75" customHeight="1" x14ac:dyDescent="0.3">
      <c r="I298" s="7"/>
    </row>
    <row r="299" spans="9:9" ht="15.75" customHeight="1" x14ac:dyDescent="0.3">
      <c r="I299" s="7"/>
    </row>
    <row r="300" spans="9:9" ht="15.75" customHeight="1" x14ac:dyDescent="0.3">
      <c r="I300" s="7"/>
    </row>
    <row r="301" spans="9:9" ht="15.75" customHeight="1" x14ac:dyDescent="0.3">
      <c r="I301" s="7"/>
    </row>
    <row r="302" spans="9:9" ht="15.75" customHeight="1" x14ac:dyDescent="0.3">
      <c r="I302" s="7"/>
    </row>
    <row r="303" spans="9:9" ht="15.75" customHeight="1" x14ac:dyDescent="0.3">
      <c r="I303" s="7"/>
    </row>
    <row r="304" spans="9:9" ht="15.75" customHeight="1" x14ac:dyDescent="0.3">
      <c r="I304" s="7"/>
    </row>
    <row r="305" spans="9:9" ht="15.75" customHeight="1" x14ac:dyDescent="0.3">
      <c r="I305" s="7"/>
    </row>
    <row r="306" spans="9:9" ht="15.75" customHeight="1" x14ac:dyDescent="0.3">
      <c r="I306" s="7"/>
    </row>
    <row r="307" spans="9:9" ht="15.75" customHeight="1" x14ac:dyDescent="0.3">
      <c r="I307" s="7"/>
    </row>
    <row r="308" spans="9:9" ht="15.75" customHeight="1" x14ac:dyDescent="0.3">
      <c r="I308" s="7"/>
    </row>
    <row r="309" spans="9:9" ht="15.75" customHeight="1" x14ac:dyDescent="0.3">
      <c r="I309" s="7"/>
    </row>
    <row r="310" spans="9:9" ht="15.75" customHeight="1" x14ac:dyDescent="0.3">
      <c r="I310" s="7"/>
    </row>
    <row r="311" spans="9:9" ht="15.75" customHeight="1" x14ac:dyDescent="0.3">
      <c r="I311" s="7"/>
    </row>
    <row r="312" spans="9:9" ht="15.75" customHeight="1" x14ac:dyDescent="0.3">
      <c r="I312" s="7"/>
    </row>
    <row r="313" spans="9:9" ht="15.75" customHeight="1" x14ac:dyDescent="0.3">
      <c r="I313" s="7"/>
    </row>
    <row r="314" spans="9:9" ht="15.75" customHeight="1" x14ac:dyDescent="0.3">
      <c r="I314" s="7"/>
    </row>
    <row r="315" spans="9:9" ht="15.75" customHeight="1" x14ac:dyDescent="0.3">
      <c r="I315" s="7"/>
    </row>
    <row r="316" spans="9:9" ht="15.75" customHeight="1" x14ac:dyDescent="0.3">
      <c r="I316" s="7"/>
    </row>
    <row r="317" spans="9:9" ht="15.75" customHeight="1" x14ac:dyDescent="0.3">
      <c r="I317" s="7"/>
    </row>
    <row r="318" spans="9:9" ht="15.75" customHeight="1" x14ac:dyDescent="0.3">
      <c r="I318" s="7"/>
    </row>
    <row r="319" spans="9:9" ht="15.75" customHeight="1" x14ac:dyDescent="0.3">
      <c r="I319" s="7"/>
    </row>
    <row r="320" spans="9:9" ht="15.75" customHeight="1" x14ac:dyDescent="0.3">
      <c r="I320" s="7"/>
    </row>
    <row r="321" spans="9:9" ht="15.75" customHeight="1" x14ac:dyDescent="0.3">
      <c r="I321" s="7"/>
    </row>
    <row r="322" spans="9:9" ht="15.75" customHeight="1" x14ac:dyDescent="0.3">
      <c r="I322" s="7"/>
    </row>
    <row r="323" spans="9:9" ht="15.75" customHeight="1" x14ac:dyDescent="0.3">
      <c r="I323" s="7"/>
    </row>
    <row r="324" spans="9:9" ht="15.75" customHeight="1" x14ac:dyDescent="0.3">
      <c r="I324" s="7"/>
    </row>
    <row r="325" spans="9:9" ht="15.75" customHeight="1" x14ac:dyDescent="0.3">
      <c r="I325" s="7"/>
    </row>
    <row r="326" spans="9:9" ht="15.75" customHeight="1" x14ac:dyDescent="0.3">
      <c r="I326" s="7"/>
    </row>
    <row r="327" spans="9:9" ht="15.75" customHeight="1" x14ac:dyDescent="0.3">
      <c r="I327" s="7"/>
    </row>
    <row r="328" spans="9:9" ht="15.75" customHeight="1" x14ac:dyDescent="0.3">
      <c r="I328" s="7"/>
    </row>
    <row r="329" spans="9:9" ht="15.75" customHeight="1" x14ac:dyDescent="0.3">
      <c r="I329" s="7"/>
    </row>
    <row r="330" spans="9:9" ht="15.75" customHeight="1" x14ac:dyDescent="0.3">
      <c r="I330" s="7"/>
    </row>
    <row r="331" spans="9:9" ht="15.75" customHeight="1" x14ac:dyDescent="0.3">
      <c r="I331" s="7"/>
    </row>
    <row r="332" spans="9:9" ht="15.75" customHeight="1" x14ac:dyDescent="0.3">
      <c r="I332" s="7"/>
    </row>
    <row r="333" spans="9:9" ht="15.75" customHeight="1" x14ac:dyDescent="0.3">
      <c r="I333" s="7"/>
    </row>
    <row r="334" spans="9:9" ht="15.75" customHeight="1" x14ac:dyDescent="0.3">
      <c r="I334" s="7"/>
    </row>
    <row r="335" spans="9:9" ht="15.75" customHeight="1" x14ac:dyDescent="0.3">
      <c r="I335" s="7"/>
    </row>
    <row r="336" spans="9:9" ht="15.75" customHeight="1" x14ac:dyDescent="0.3">
      <c r="I336" s="7"/>
    </row>
    <row r="337" spans="9:9" ht="15.75" customHeight="1" x14ac:dyDescent="0.3">
      <c r="I337" s="7"/>
    </row>
    <row r="338" spans="9:9" ht="15.75" customHeight="1" x14ac:dyDescent="0.3">
      <c r="I338" s="7"/>
    </row>
    <row r="339" spans="9:9" ht="15.75" customHeight="1" x14ac:dyDescent="0.3">
      <c r="I339" s="7"/>
    </row>
    <row r="340" spans="9:9" ht="15.75" customHeight="1" x14ac:dyDescent="0.3">
      <c r="I340" s="7"/>
    </row>
    <row r="341" spans="9:9" ht="15.75" customHeight="1" x14ac:dyDescent="0.3">
      <c r="I341" s="7"/>
    </row>
    <row r="342" spans="9:9" ht="15.75" customHeight="1" x14ac:dyDescent="0.3">
      <c r="I342" s="7"/>
    </row>
    <row r="343" spans="9:9" ht="15.75" customHeight="1" x14ac:dyDescent="0.3">
      <c r="I343" s="7"/>
    </row>
    <row r="344" spans="9:9" ht="15.75" customHeight="1" x14ac:dyDescent="0.3">
      <c r="I344" s="7"/>
    </row>
    <row r="345" spans="9:9" ht="15.75" customHeight="1" x14ac:dyDescent="0.3">
      <c r="I345" s="7"/>
    </row>
    <row r="346" spans="9:9" ht="15.75" customHeight="1" x14ac:dyDescent="0.3">
      <c r="I346" s="7"/>
    </row>
    <row r="347" spans="9:9" ht="15.75" customHeight="1" x14ac:dyDescent="0.3">
      <c r="I347" s="7"/>
    </row>
    <row r="348" spans="9:9" ht="15.75" customHeight="1" x14ac:dyDescent="0.3">
      <c r="I348" s="7"/>
    </row>
    <row r="349" spans="9:9" ht="15.75" customHeight="1" x14ac:dyDescent="0.3">
      <c r="I349" s="7"/>
    </row>
    <row r="350" spans="9:9" ht="15.75" customHeight="1" x14ac:dyDescent="0.3">
      <c r="I350" s="7"/>
    </row>
    <row r="351" spans="9:9" ht="15.75" customHeight="1" x14ac:dyDescent="0.3">
      <c r="I351" s="7"/>
    </row>
    <row r="352" spans="9:9" ht="15.75" customHeight="1" x14ac:dyDescent="0.3">
      <c r="I352" s="7"/>
    </row>
    <row r="353" spans="9:9" ht="15.75" customHeight="1" x14ac:dyDescent="0.3">
      <c r="I353" s="7"/>
    </row>
    <row r="354" spans="9:9" ht="15.75" customHeight="1" x14ac:dyDescent="0.3">
      <c r="I354" s="7"/>
    </row>
    <row r="355" spans="9:9" ht="15.75" customHeight="1" x14ac:dyDescent="0.3">
      <c r="I355" s="7"/>
    </row>
    <row r="356" spans="9:9" ht="15.75" customHeight="1" x14ac:dyDescent="0.3">
      <c r="I356" s="7"/>
    </row>
    <row r="357" spans="9:9" ht="15.75" customHeight="1" x14ac:dyDescent="0.3">
      <c r="I357" s="7"/>
    </row>
    <row r="358" spans="9:9" ht="15.75" customHeight="1" x14ac:dyDescent="0.3">
      <c r="I358" s="7"/>
    </row>
    <row r="359" spans="9:9" ht="15.75" customHeight="1" x14ac:dyDescent="0.3">
      <c r="I359" s="7"/>
    </row>
    <row r="360" spans="9:9" ht="15.75" customHeight="1" x14ac:dyDescent="0.3">
      <c r="I360" s="7"/>
    </row>
    <row r="361" spans="9:9" ht="15.75" customHeight="1" x14ac:dyDescent="0.3">
      <c r="I361" s="7"/>
    </row>
    <row r="362" spans="9:9" ht="15.75" customHeight="1" x14ac:dyDescent="0.3">
      <c r="I362" s="7"/>
    </row>
    <row r="363" spans="9:9" ht="15.75" customHeight="1" x14ac:dyDescent="0.3">
      <c r="I363" s="7"/>
    </row>
    <row r="364" spans="9:9" ht="15.75" customHeight="1" x14ac:dyDescent="0.3">
      <c r="I364" s="7"/>
    </row>
    <row r="365" spans="9:9" ht="15.75" customHeight="1" x14ac:dyDescent="0.3">
      <c r="I365" s="7"/>
    </row>
    <row r="366" spans="9:9" ht="15.75" customHeight="1" x14ac:dyDescent="0.3">
      <c r="I366" s="7"/>
    </row>
    <row r="367" spans="9:9" ht="15.75" customHeight="1" x14ac:dyDescent="0.3">
      <c r="I367" s="7"/>
    </row>
    <row r="368" spans="9:9" ht="15.75" customHeight="1" x14ac:dyDescent="0.3">
      <c r="I368" s="7"/>
    </row>
    <row r="369" spans="9:9" ht="15.75" customHeight="1" x14ac:dyDescent="0.3">
      <c r="I369" s="7"/>
    </row>
    <row r="370" spans="9:9" ht="15.75" customHeight="1" x14ac:dyDescent="0.3">
      <c r="I370" s="7"/>
    </row>
    <row r="371" spans="9:9" ht="15.75" customHeight="1" x14ac:dyDescent="0.3">
      <c r="I371" s="7"/>
    </row>
    <row r="372" spans="9:9" ht="15.75" customHeight="1" x14ac:dyDescent="0.3">
      <c r="I372" s="7"/>
    </row>
    <row r="373" spans="9:9" ht="15.75" customHeight="1" x14ac:dyDescent="0.3">
      <c r="I373" s="7"/>
    </row>
    <row r="374" spans="9:9" ht="15.75" customHeight="1" x14ac:dyDescent="0.3">
      <c r="I374" s="7"/>
    </row>
    <row r="375" spans="9:9" ht="15.75" customHeight="1" x14ac:dyDescent="0.3">
      <c r="I375" s="7"/>
    </row>
    <row r="376" spans="9:9" ht="15.75" customHeight="1" x14ac:dyDescent="0.3">
      <c r="I376" s="7"/>
    </row>
    <row r="377" spans="9:9" ht="15.75" customHeight="1" x14ac:dyDescent="0.3">
      <c r="I377" s="7"/>
    </row>
    <row r="378" spans="9:9" ht="15.75" customHeight="1" x14ac:dyDescent="0.3">
      <c r="I378" s="7"/>
    </row>
    <row r="379" spans="9:9" ht="15.75" customHeight="1" x14ac:dyDescent="0.3">
      <c r="I379" s="7"/>
    </row>
    <row r="380" spans="9:9" ht="15.75" customHeight="1" x14ac:dyDescent="0.3">
      <c r="I380" s="7"/>
    </row>
    <row r="381" spans="9:9" ht="15.75" customHeight="1" x14ac:dyDescent="0.3">
      <c r="I381" s="7"/>
    </row>
    <row r="382" spans="9:9" ht="15.75" customHeight="1" x14ac:dyDescent="0.3">
      <c r="I382" s="7"/>
    </row>
    <row r="383" spans="9:9" ht="15.75" customHeight="1" x14ac:dyDescent="0.3">
      <c r="I383" s="7"/>
    </row>
    <row r="384" spans="9:9" ht="15.75" customHeight="1" x14ac:dyDescent="0.3">
      <c r="I384" s="7"/>
    </row>
    <row r="385" spans="9:9" ht="15.75" customHeight="1" x14ac:dyDescent="0.3">
      <c r="I385" s="7"/>
    </row>
    <row r="386" spans="9:9" ht="15.75" customHeight="1" x14ac:dyDescent="0.3">
      <c r="I386" s="7"/>
    </row>
    <row r="387" spans="9:9" ht="15.75" customHeight="1" x14ac:dyDescent="0.3">
      <c r="I387" s="7"/>
    </row>
    <row r="388" spans="9:9" ht="15.75" customHeight="1" x14ac:dyDescent="0.3">
      <c r="I388" s="7"/>
    </row>
    <row r="389" spans="9:9" ht="15.75" customHeight="1" x14ac:dyDescent="0.3">
      <c r="I389" s="7"/>
    </row>
    <row r="390" spans="9:9" ht="15.75" customHeight="1" x14ac:dyDescent="0.3">
      <c r="I390" s="7"/>
    </row>
    <row r="391" spans="9:9" ht="15.75" customHeight="1" x14ac:dyDescent="0.3">
      <c r="I391" s="7"/>
    </row>
    <row r="392" spans="9:9" ht="15.75" customHeight="1" x14ac:dyDescent="0.3">
      <c r="I392" s="7"/>
    </row>
    <row r="393" spans="9:9" ht="15.75" customHeight="1" x14ac:dyDescent="0.3">
      <c r="I393" s="7"/>
    </row>
    <row r="394" spans="9:9" ht="15.75" customHeight="1" x14ac:dyDescent="0.3">
      <c r="I394" s="7"/>
    </row>
    <row r="395" spans="9:9" ht="15.75" customHeight="1" x14ac:dyDescent="0.3">
      <c r="I395" s="7"/>
    </row>
    <row r="396" spans="9:9" ht="15.75" customHeight="1" x14ac:dyDescent="0.3">
      <c r="I396" s="7"/>
    </row>
    <row r="397" spans="9:9" ht="15.75" customHeight="1" x14ac:dyDescent="0.3">
      <c r="I397" s="7"/>
    </row>
    <row r="398" spans="9:9" ht="15.75" customHeight="1" x14ac:dyDescent="0.3">
      <c r="I398" s="7"/>
    </row>
    <row r="399" spans="9:9" ht="15.75" customHeight="1" x14ac:dyDescent="0.3">
      <c r="I399" s="7"/>
    </row>
    <row r="400" spans="9:9" ht="15.75" customHeight="1" x14ac:dyDescent="0.3">
      <c r="I400" s="7"/>
    </row>
    <row r="401" spans="9:9" ht="15.75" customHeight="1" x14ac:dyDescent="0.3">
      <c r="I401" s="7"/>
    </row>
    <row r="402" spans="9:9" ht="15.75" customHeight="1" x14ac:dyDescent="0.3">
      <c r="I402" s="7"/>
    </row>
    <row r="403" spans="9:9" ht="15.75" customHeight="1" x14ac:dyDescent="0.3">
      <c r="I403" s="7"/>
    </row>
    <row r="404" spans="9:9" ht="15.75" customHeight="1" x14ac:dyDescent="0.3">
      <c r="I404" s="7"/>
    </row>
    <row r="405" spans="9:9" ht="15.75" customHeight="1" x14ac:dyDescent="0.3">
      <c r="I405" s="7"/>
    </row>
    <row r="406" spans="9:9" ht="15.75" customHeight="1" x14ac:dyDescent="0.3">
      <c r="I406" s="7"/>
    </row>
    <row r="407" spans="9:9" ht="15.75" customHeight="1" x14ac:dyDescent="0.3">
      <c r="I407" s="7"/>
    </row>
    <row r="408" spans="9:9" ht="15.75" customHeight="1" x14ac:dyDescent="0.3">
      <c r="I408" s="7"/>
    </row>
    <row r="409" spans="9:9" ht="15.75" customHeight="1" x14ac:dyDescent="0.3">
      <c r="I409" s="7"/>
    </row>
    <row r="410" spans="9:9" ht="15.75" customHeight="1" x14ac:dyDescent="0.3">
      <c r="I410" s="7"/>
    </row>
    <row r="411" spans="9:9" ht="15.75" customHeight="1" x14ac:dyDescent="0.3">
      <c r="I411" s="7"/>
    </row>
    <row r="412" spans="9:9" ht="15.75" customHeight="1" x14ac:dyDescent="0.3">
      <c r="I412" s="7"/>
    </row>
    <row r="413" spans="9:9" ht="15.75" customHeight="1" x14ac:dyDescent="0.3">
      <c r="I413" s="7"/>
    </row>
    <row r="414" spans="9:9" ht="15.75" customHeight="1" x14ac:dyDescent="0.3">
      <c r="I414" s="7"/>
    </row>
    <row r="415" spans="9:9" ht="15.75" customHeight="1" x14ac:dyDescent="0.3">
      <c r="I415" s="7"/>
    </row>
    <row r="416" spans="9:9" ht="15.75" customHeight="1" x14ac:dyDescent="0.3">
      <c r="I416" s="7"/>
    </row>
    <row r="417" spans="9:9" ht="15.75" customHeight="1" x14ac:dyDescent="0.3">
      <c r="I417" s="7"/>
    </row>
    <row r="418" spans="9:9" ht="15.75" customHeight="1" x14ac:dyDescent="0.3">
      <c r="I418" s="7"/>
    </row>
    <row r="419" spans="9:9" ht="15.75" customHeight="1" x14ac:dyDescent="0.3">
      <c r="I419" s="7"/>
    </row>
    <row r="420" spans="9:9" ht="15.75" customHeight="1" x14ac:dyDescent="0.3">
      <c r="I420" s="7"/>
    </row>
    <row r="421" spans="9:9" ht="15.75" customHeight="1" x14ac:dyDescent="0.3">
      <c r="I421" s="7"/>
    </row>
    <row r="422" spans="9:9" ht="15.75" customHeight="1" x14ac:dyDescent="0.3">
      <c r="I422" s="7"/>
    </row>
    <row r="423" spans="9:9" ht="15.75" customHeight="1" x14ac:dyDescent="0.3">
      <c r="I423" s="7"/>
    </row>
    <row r="424" spans="9:9" ht="15.75" customHeight="1" x14ac:dyDescent="0.3">
      <c r="I424" s="7"/>
    </row>
    <row r="425" spans="9:9" ht="15.75" customHeight="1" x14ac:dyDescent="0.3">
      <c r="I425" s="7"/>
    </row>
    <row r="426" spans="9:9" ht="15.75" customHeight="1" x14ac:dyDescent="0.3">
      <c r="I426" s="7"/>
    </row>
    <row r="427" spans="9:9" ht="15.75" customHeight="1" x14ac:dyDescent="0.3">
      <c r="I427" s="7"/>
    </row>
    <row r="428" spans="9:9" ht="15.75" customHeight="1" x14ac:dyDescent="0.3">
      <c r="I428" s="7"/>
    </row>
    <row r="429" spans="9:9" ht="15.75" customHeight="1" x14ac:dyDescent="0.3">
      <c r="I429" s="7"/>
    </row>
    <row r="430" spans="9:9" ht="15.75" customHeight="1" x14ac:dyDescent="0.3">
      <c r="I430" s="7"/>
    </row>
    <row r="431" spans="9:9" ht="15.75" customHeight="1" x14ac:dyDescent="0.3">
      <c r="I431" s="7"/>
    </row>
    <row r="432" spans="9:9" ht="15.75" customHeight="1" x14ac:dyDescent="0.3">
      <c r="I432" s="7"/>
    </row>
    <row r="433" spans="9:9" ht="15.75" customHeight="1" x14ac:dyDescent="0.3">
      <c r="I433" s="7"/>
    </row>
    <row r="434" spans="9:9" ht="15.75" customHeight="1" x14ac:dyDescent="0.3">
      <c r="I434" s="7"/>
    </row>
    <row r="435" spans="9:9" ht="15.75" customHeight="1" x14ac:dyDescent="0.3">
      <c r="I435" s="7"/>
    </row>
    <row r="436" spans="9:9" ht="15.75" customHeight="1" x14ac:dyDescent="0.3">
      <c r="I436" s="7"/>
    </row>
    <row r="437" spans="9:9" ht="15.75" customHeight="1" x14ac:dyDescent="0.3">
      <c r="I437" s="7"/>
    </row>
    <row r="438" spans="9:9" ht="15.75" customHeight="1" x14ac:dyDescent="0.3">
      <c r="I438" s="7"/>
    </row>
    <row r="439" spans="9:9" ht="15.75" customHeight="1" x14ac:dyDescent="0.3">
      <c r="I439" s="7"/>
    </row>
    <row r="440" spans="9:9" ht="15.75" customHeight="1" x14ac:dyDescent="0.3">
      <c r="I440" s="7"/>
    </row>
    <row r="441" spans="9:9" ht="15.75" customHeight="1" x14ac:dyDescent="0.3">
      <c r="I441" s="7"/>
    </row>
    <row r="442" spans="9:9" ht="15.75" customHeight="1" x14ac:dyDescent="0.3">
      <c r="I442" s="7"/>
    </row>
    <row r="443" spans="9:9" ht="15.75" customHeight="1" x14ac:dyDescent="0.3">
      <c r="I443" s="7"/>
    </row>
    <row r="444" spans="9:9" ht="15.75" customHeight="1" x14ac:dyDescent="0.3">
      <c r="I444" s="7"/>
    </row>
    <row r="445" spans="9:9" ht="15.75" customHeight="1" x14ac:dyDescent="0.3">
      <c r="I445" s="7"/>
    </row>
    <row r="446" spans="9:9" ht="15.75" customHeight="1" x14ac:dyDescent="0.3">
      <c r="I446" s="7"/>
    </row>
    <row r="447" spans="9:9" ht="15.75" customHeight="1" x14ac:dyDescent="0.3">
      <c r="I447" s="7"/>
    </row>
    <row r="448" spans="9:9" ht="15.75" customHeight="1" x14ac:dyDescent="0.3">
      <c r="I448" s="7"/>
    </row>
    <row r="449" spans="9:9" ht="15.75" customHeight="1" x14ac:dyDescent="0.3">
      <c r="I449" s="7"/>
    </row>
    <row r="450" spans="9:9" ht="15.75" customHeight="1" x14ac:dyDescent="0.3">
      <c r="I450" s="7"/>
    </row>
    <row r="451" spans="9:9" ht="15.75" customHeight="1" x14ac:dyDescent="0.3">
      <c r="I451" s="7"/>
    </row>
    <row r="452" spans="9:9" ht="15.75" customHeight="1" x14ac:dyDescent="0.3">
      <c r="I452" s="7"/>
    </row>
    <row r="453" spans="9:9" ht="15.75" customHeight="1" x14ac:dyDescent="0.3">
      <c r="I453" s="7"/>
    </row>
    <row r="454" spans="9:9" ht="15.75" customHeight="1" x14ac:dyDescent="0.3">
      <c r="I454" s="7"/>
    </row>
    <row r="455" spans="9:9" ht="15.75" customHeight="1" x14ac:dyDescent="0.3">
      <c r="I455" s="7"/>
    </row>
    <row r="456" spans="9:9" ht="15.75" customHeight="1" x14ac:dyDescent="0.3">
      <c r="I456" s="7"/>
    </row>
    <row r="457" spans="9:9" ht="15.75" customHeight="1" x14ac:dyDescent="0.3">
      <c r="I457" s="7"/>
    </row>
    <row r="458" spans="9:9" ht="15.75" customHeight="1" x14ac:dyDescent="0.3">
      <c r="I458" s="7"/>
    </row>
    <row r="459" spans="9:9" ht="15.75" customHeight="1" x14ac:dyDescent="0.3">
      <c r="I459" s="7"/>
    </row>
    <row r="460" spans="9:9" ht="15.75" customHeight="1" x14ac:dyDescent="0.3">
      <c r="I460" s="7"/>
    </row>
    <row r="461" spans="9:9" ht="15.75" customHeight="1" x14ac:dyDescent="0.3">
      <c r="I461" s="7"/>
    </row>
    <row r="462" spans="9:9" ht="15.75" customHeight="1" x14ac:dyDescent="0.3">
      <c r="I462" s="7"/>
    </row>
    <row r="463" spans="9:9" ht="15.75" customHeight="1" x14ac:dyDescent="0.3">
      <c r="I463" s="7"/>
    </row>
    <row r="464" spans="9:9" ht="15.75" customHeight="1" x14ac:dyDescent="0.3">
      <c r="I464" s="7"/>
    </row>
    <row r="465" spans="9:9" ht="15.75" customHeight="1" x14ac:dyDescent="0.3">
      <c r="I465" s="7"/>
    </row>
    <row r="466" spans="9:9" ht="15.75" customHeight="1" x14ac:dyDescent="0.3">
      <c r="I466" s="7"/>
    </row>
    <row r="467" spans="9:9" ht="15.75" customHeight="1" x14ac:dyDescent="0.3">
      <c r="I467" s="7"/>
    </row>
    <row r="468" spans="9:9" ht="15.75" customHeight="1" x14ac:dyDescent="0.3">
      <c r="I468" s="7"/>
    </row>
    <row r="469" spans="9:9" ht="15.75" customHeight="1" x14ac:dyDescent="0.3">
      <c r="I469" s="7"/>
    </row>
    <row r="470" spans="9:9" ht="15.75" customHeight="1" x14ac:dyDescent="0.3">
      <c r="I470" s="7"/>
    </row>
    <row r="471" spans="9:9" ht="15.75" customHeight="1" x14ac:dyDescent="0.3">
      <c r="I471" s="7"/>
    </row>
    <row r="472" spans="9:9" ht="15.75" customHeight="1" x14ac:dyDescent="0.3">
      <c r="I472" s="7"/>
    </row>
    <row r="473" spans="9:9" ht="15.75" customHeight="1" x14ac:dyDescent="0.3">
      <c r="I473" s="7"/>
    </row>
    <row r="474" spans="9:9" ht="15.75" customHeight="1" x14ac:dyDescent="0.3">
      <c r="I474" s="7"/>
    </row>
    <row r="475" spans="9:9" ht="15.75" customHeight="1" x14ac:dyDescent="0.3">
      <c r="I475" s="7"/>
    </row>
    <row r="476" spans="9:9" ht="15.75" customHeight="1" x14ac:dyDescent="0.3">
      <c r="I476" s="7"/>
    </row>
    <row r="477" spans="9:9" ht="15.75" customHeight="1" x14ac:dyDescent="0.3">
      <c r="I477" s="7"/>
    </row>
    <row r="478" spans="9:9" ht="15.75" customHeight="1" x14ac:dyDescent="0.3">
      <c r="I478" s="7"/>
    </row>
    <row r="479" spans="9:9" ht="15.75" customHeight="1" x14ac:dyDescent="0.3">
      <c r="I479" s="7"/>
    </row>
    <row r="480" spans="9:9" ht="15.75" customHeight="1" x14ac:dyDescent="0.3">
      <c r="I480" s="7"/>
    </row>
    <row r="481" spans="9:9" ht="15.75" customHeight="1" x14ac:dyDescent="0.3">
      <c r="I481" s="7"/>
    </row>
    <row r="482" spans="9:9" ht="15.75" customHeight="1" x14ac:dyDescent="0.3">
      <c r="I482" s="7"/>
    </row>
    <row r="483" spans="9:9" ht="15.75" customHeight="1" x14ac:dyDescent="0.3">
      <c r="I483" s="7"/>
    </row>
    <row r="484" spans="9:9" ht="15.75" customHeight="1" x14ac:dyDescent="0.3">
      <c r="I484" s="7"/>
    </row>
    <row r="485" spans="9:9" ht="15.75" customHeight="1" x14ac:dyDescent="0.3">
      <c r="I485" s="7"/>
    </row>
    <row r="486" spans="9:9" ht="15.75" customHeight="1" x14ac:dyDescent="0.3">
      <c r="I486" s="7"/>
    </row>
    <row r="487" spans="9:9" ht="15.75" customHeight="1" x14ac:dyDescent="0.3">
      <c r="I487" s="7"/>
    </row>
    <row r="488" spans="9:9" ht="15.75" customHeight="1" x14ac:dyDescent="0.3">
      <c r="I488" s="7"/>
    </row>
    <row r="489" spans="9:9" ht="15.75" customHeight="1" x14ac:dyDescent="0.3">
      <c r="I489" s="7"/>
    </row>
    <row r="490" spans="9:9" ht="15.75" customHeight="1" x14ac:dyDescent="0.3">
      <c r="I490" s="7"/>
    </row>
    <row r="491" spans="9:9" ht="15.75" customHeight="1" x14ac:dyDescent="0.3">
      <c r="I491" s="7"/>
    </row>
    <row r="492" spans="9:9" ht="15.75" customHeight="1" x14ac:dyDescent="0.3">
      <c r="I492" s="7"/>
    </row>
    <row r="493" spans="9:9" ht="15.75" customHeight="1" x14ac:dyDescent="0.3">
      <c r="I493" s="7"/>
    </row>
    <row r="494" spans="9:9" ht="15.75" customHeight="1" x14ac:dyDescent="0.3">
      <c r="I494" s="7"/>
    </row>
    <row r="495" spans="9:9" ht="15.75" customHeight="1" x14ac:dyDescent="0.3">
      <c r="I495" s="7"/>
    </row>
    <row r="496" spans="9:9" ht="15.75" customHeight="1" x14ac:dyDescent="0.3">
      <c r="I496" s="7"/>
    </row>
    <row r="497" spans="9:9" ht="15.75" customHeight="1" x14ac:dyDescent="0.3">
      <c r="I497" s="7"/>
    </row>
    <row r="498" spans="9:9" ht="15.75" customHeight="1" x14ac:dyDescent="0.3">
      <c r="I498" s="7"/>
    </row>
    <row r="499" spans="9:9" ht="15.75" customHeight="1" x14ac:dyDescent="0.3">
      <c r="I499" s="7"/>
    </row>
    <row r="500" spans="9:9" ht="15.75" customHeight="1" x14ac:dyDescent="0.3">
      <c r="I500" s="7"/>
    </row>
    <row r="501" spans="9:9" ht="15.75" customHeight="1" x14ac:dyDescent="0.3">
      <c r="I501" s="7"/>
    </row>
    <row r="502" spans="9:9" ht="15.75" customHeight="1" x14ac:dyDescent="0.3">
      <c r="I502" s="7"/>
    </row>
    <row r="503" spans="9:9" ht="15.75" customHeight="1" x14ac:dyDescent="0.3">
      <c r="I503" s="7"/>
    </row>
    <row r="504" spans="9:9" ht="15.75" customHeight="1" x14ac:dyDescent="0.3">
      <c r="I504" s="7"/>
    </row>
    <row r="505" spans="9:9" ht="15.75" customHeight="1" x14ac:dyDescent="0.3">
      <c r="I505" s="7"/>
    </row>
    <row r="506" spans="9:9" ht="15.75" customHeight="1" x14ac:dyDescent="0.3">
      <c r="I506" s="7"/>
    </row>
    <row r="507" spans="9:9" ht="15.75" customHeight="1" x14ac:dyDescent="0.3">
      <c r="I507" s="7"/>
    </row>
    <row r="508" spans="9:9" ht="15.75" customHeight="1" x14ac:dyDescent="0.3">
      <c r="I508" s="7"/>
    </row>
    <row r="509" spans="9:9" ht="15.75" customHeight="1" x14ac:dyDescent="0.3">
      <c r="I509" s="7"/>
    </row>
    <row r="510" spans="9:9" ht="15.75" customHeight="1" x14ac:dyDescent="0.3">
      <c r="I510" s="7"/>
    </row>
    <row r="511" spans="9:9" ht="15.75" customHeight="1" x14ac:dyDescent="0.3">
      <c r="I511" s="7"/>
    </row>
    <row r="512" spans="9:9" ht="15.75" customHeight="1" x14ac:dyDescent="0.3">
      <c r="I512" s="7"/>
    </row>
    <row r="513" spans="9:9" ht="15.75" customHeight="1" x14ac:dyDescent="0.3">
      <c r="I513" s="7"/>
    </row>
    <row r="514" spans="9:9" ht="15.75" customHeight="1" x14ac:dyDescent="0.3">
      <c r="I514" s="7"/>
    </row>
    <row r="515" spans="9:9" ht="15.75" customHeight="1" x14ac:dyDescent="0.3">
      <c r="I515" s="7"/>
    </row>
    <row r="516" spans="9:9" ht="15.75" customHeight="1" x14ac:dyDescent="0.3">
      <c r="I516" s="7"/>
    </row>
    <row r="517" spans="9:9" ht="15.75" customHeight="1" x14ac:dyDescent="0.3">
      <c r="I517" s="7"/>
    </row>
    <row r="518" spans="9:9" ht="15.75" customHeight="1" x14ac:dyDescent="0.3">
      <c r="I518" s="7"/>
    </row>
    <row r="519" spans="9:9" ht="15.75" customHeight="1" x14ac:dyDescent="0.3">
      <c r="I519" s="7"/>
    </row>
    <row r="520" spans="9:9" ht="15.75" customHeight="1" x14ac:dyDescent="0.3">
      <c r="I520" s="7"/>
    </row>
    <row r="521" spans="9:9" ht="15.75" customHeight="1" x14ac:dyDescent="0.3">
      <c r="I521" s="7"/>
    </row>
    <row r="522" spans="9:9" ht="15.75" customHeight="1" x14ac:dyDescent="0.3">
      <c r="I522" s="7"/>
    </row>
    <row r="523" spans="9:9" ht="15.75" customHeight="1" x14ac:dyDescent="0.3">
      <c r="I523" s="7"/>
    </row>
    <row r="524" spans="9:9" ht="15.75" customHeight="1" x14ac:dyDescent="0.3">
      <c r="I524" s="7"/>
    </row>
    <row r="525" spans="9:9" ht="15.75" customHeight="1" x14ac:dyDescent="0.3">
      <c r="I525" s="7"/>
    </row>
    <row r="526" spans="9:9" ht="15.75" customHeight="1" x14ac:dyDescent="0.3">
      <c r="I526" s="7"/>
    </row>
    <row r="527" spans="9:9" ht="15.75" customHeight="1" x14ac:dyDescent="0.3">
      <c r="I527" s="7"/>
    </row>
    <row r="528" spans="9:9" ht="15.75" customHeight="1" x14ac:dyDescent="0.3">
      <c r="I528" s="7"/>
    </row>
    <row r="529" spans="9:9" ht="15.75" customHeight="1" x14ac:dyDescent="0.3">
      <c r="I529" s="7"/>
    </row>
    <row r="530" spans="9:9" ht="15.75" customHeight="1" x14ac:dyDescent="0.3">
      <c r="I530" s="7"/>
    </row>
    <row r="531" spans="9:9" ht="15.75" customHeight="1" x14ac:dyDescent="0.3">
      <c r="I531" s="7"/>
    </row>
    <row r="532" spans="9:9" ht="15.75" customHeight="1" x14ac:dyDescent="0.3">
      <c r="I532" s="7"/>
    </row>
    <row r="533" spans="9:9" ht="15.75" customHeight="1" x14ac:dyDescent="0.3">
      <c r="I533" s="7"/>
    </row>
    <row r="534" spans="9:9" ht="15.75" customHeight="1" x14ac:dyDescent="0.3">
      <c r="I534" s="7"/>
    </row>
    <row r="535" spans="9:9" ht="15.75" customHeight="1" x14ac:dyDescent="0.3">
      <c r="I535" s="7"/>
    </row>
    <row r="536" spans="9:9" ht="15.75" customHeight="1" x14ac:dyDescent="0.3">
      <c r="I536" s="7"/>
    </row>
    <row r="537" spans="9:9" ht="15.75" customHeight="1" x14ac:dyDescent="0.3">
      <c r="I537" s="7"/>
    </row>
    <row r="538" spans="9:9" ht="15.75" customHeight="1" x14ac:dyDescent="0.3">
      <c r="I538" s="7"/>
    </row>
    <row r="539" spans="9:9" ht="15.75" customHeight="1" x14ac:dyDescent="0.3">
      <c r="I539" s="7"/>
    </row>
    <row r="540" spans="9:9" ht="15.75" customHeight="1" x14ac:dyDescent="0.3">
      <c r="I540" s="7"/>
    </row>
    <row r="541" spans="9:9" ht="15.75" customHeight="1" x14ac:dyDescent="0.3">
      <c r="I541" s="7"/>
    </row>
    <row r="542" spans="9:9" ht="15.75" customHeight="1" x14ac:dyDescent="0.3">
      <c r="I542" s="7"/>
    </row>
    <row r="543" spans="9:9" ht="15.75" customHeight="1" x14ac:dyDescent="0.3">
      <c r="I543" s="7"/>
    </row>
    <row r="544" spans="9:9" ht="15.75" customHeight="1" x14ac:dyDescent="0.3">
      <c r="I544" s="7"/>
    </row>
    <row r="545" spans="9:9" ht="15.75" customHeight="1" x14ac:dyDescent="0.3">
      <c r="I545" s="7"/>
    </row>
    <row r="546" spans="9:9" ht="15.75" customHeight="1" x14ac:dyDescent="0.3">
      <c r="I546" s="7"/>
    </row>
    <row r="547" spans="9:9" ht="15.75" customHeight="1" x14ac:dyDescent="0.3">
      <c r="I547" s="7"/>
    </row>
    <row r="548" spans="9:9" ht="15.75" customHeight="1" x14ac:dyDescent="0.3">
      <c r="I548" s="7"/>
    </row>
    <row r="549" spans="9:9" ht="15.75" customHeight="1" x14ac:dyDescent="0.3">
      <c r="I549" s="7"/>
    </row>
    <row r="550" spans="9:9" ht="15.75" customHeight="1" x14ac:dyDescent="0.3">
      <c r="I550" s="7"/>
    </row>
    <row r="551" spans="9:9" ht="15.75" customHeight="1" x14ac:dyDescent="0.3">
      <c r="I551" s="7"/>
    </row>
    <row r="552" spans="9:9" ht="15.75" customHeight="1" x14ac:dyDescent="0.3">
      <c r="I552" s="7"/>
    </row>
    <row r="553" spans="9:9" ht="15.75" customHeight="1" x14ac:dyDescent="0.3">
      <c r="I553" s="7"/>
    </row>
    <row r="554" spans="9:9" ht="15.75" customHeight="1" x14ac:dyDescent="0.3">
      <c r="I554" s="7"/>
    </row>
    <row r="555" spans="9:9" ht="15.75" customHeight="1" x14ac:dyDescent="0.3">
      <c r="I555" s="7"/>
    </row>
    <row r="556" spans="9:9" ht="15.75" customHeight="1" x14ac:dyDescent="0.3">
      <c r="I556" s="7"/>
    </row>
    <row r="557" spans="9:9" ht="15.75" customHeight="1" x14ac:dyDescent="0.3">
      <c r="I557" s="7"/>
    </row>
    <row r="558" spans="9:9" ht="15.75" customHeight="1" x14ac:dyDescent="0.3">
      <c r="I558" s="7"/>
    </row>
    <row r="559" spans="9:9" ht="15.75" customHeight="1" x14ac:dyDescent="0.3">
      <c r="I559" s="7"/>
    </row>
    <row r="560" spans="9:9" ht="15.75" customHeight="1" x14ac:dyDescent="0.3">
      <c r="I560" s="7"/>
    </row>
    <row r="561" spans="9:9" ht="15.75" customHeight="1" x14ac:dyDescent="0.3">
      <c r="I561" s="7"/>
    </row>
    <row r="562" spans="9:9" ht="15.75" customHeight="1" x14ac:dyDescent="0.3">
      <c r="I562" s="7"/>
    </row>
    <row r="563" spans="9:9" ht="15.75" customHeight="1" x14ac:dyDescent="0.3">
      <c r="I563" s="7"/>
    </row>
    <row r="564" spans="9:9" ht="15.75" customHeight="1" x14ac:dyDescent="0.3">
      <c r="I564" s="7"/>
    </row>
    <row r="565" spans="9:9" ht="15.75" customHeight="1" x14ac:dyDescent="0.3">
      <c r="I565" s="7"/>
    </row>
    <row r="566" spans="9:9" ht="15.75" customHeight="1" x14ac:dyDescent="0.3">
      <c r="I566" s="7"/>
    </row>
    <row r="567" spans="9:9" ht="15.75" customHeight="1" x14ac:dyDescent="0.3">
      <c r="I567" s="7"/>
    </row>
    <row r="568" spans="9:9" ht="15.75" customHeight="1" x14ac:dyDescent="0.3">
      <c r="I568" s="7"/>
    </row>
    <row r="569" spans="9:9" ht="15.75" customHeight="1" x14ac:dyDescent="0.3">
      <c r="I569" s="7"/>
    </row>
    <row r="570" spans="9:9" ht="15.75" customHeight="1" x14ac:dyDescent="0.3">
      <c r="I570" s="7"/>
    </row>
    <row r="571" spans="9:9" ht="15.75" customHeight="1" x14ac:dyDescent="0.3">
      <c r="I571" s="7"/>
    </row>
    <row r="572" spans="9:9" ht="15.75" customHeight="1" x14ac:dyDescent="0.3">
      <c r="I572" s="7"/>
    </row>
    <row r="573" spans="9:9" ht="15.75" customHeight="1" x14ac:dyDescent="0.3">
      <c r="I573" s="7"/>
    </row>
    <row r="574" spans="9:9" ht="15.75" customHeight="1" x14ac:dyDescent="0.3">
      <c r="I574" s="7"/>
    </row>
    <row r="575" spans="9:9" ht="15.75" customHeight="1" x14ac:dyDescent="0.3">
      <c r="I575" s="7"/>
    </row>
    <row r="576" spans="9:9" ht="15.75" customHeight="1" x14ac:dyDescent="0.3">
      <c r="I576" s="7"/>
    </row>
    <row r="577" spans="9:9" ht="15.75" customHeight="1" x14ac:dyDescent="0.3">
      <c r="I577" s="7"/>
    </row>
    <row r="578" spans="9:9" ht="15.75" customHeight="1" x14ac:dyDescent="0.3">
      <c r="I578" s="7"/>
    </row>
    <row r="579" spans="9:9" ht="15.75" customHeight="1" x14ac:dyDescent="0.3">
      <c r="I579" s="7"/>
    </row>
    <row r="580" spans="9:9" ht="15.75" customHeight="1" x14ac:dyDescent="0.3">
      <c r="I580" s="7"/>
    </row>
    <row r="581" spans="9:9" ht="15.75" customHeight="1" x14ac:dyDescent="0.3">
      <c r="I581" s="7"/>
    </row>
    <row r="582" spans="9:9" ht="15.75" customHeight="1" x14ac:dyDescent="0.3">
      <c r="I582" s="7"/>
    </row>
    <row r="583" spans="9:9" ht="15.75" customHeight="1" x14ac:dyDescent="0.3">
      <c r="I583" s="7"/>
    </row>
    <row r="584" spans="9:9" ht="15.75" customHeight="1" x14ac:dyDescent="0.3">
      <c r="I584" s="7"/>
    </row>
    <row r="585" spans="9:9" ht="15.75" customHeight="1" x14ac:dyDescent="0.3">
      <c r="I585" s="7"/>
    </row>
    <row r="586" spans="9:9" ht="15.75" customHeight="1" x14ac:dyDescent="0.3">
      <c r="I586" s="7"/>
    </row>
    <row r="587" spans="9:9" ht="15.75" customHeight="1" x14ac:dyDescent="0.3">
      <c r="I587" s="7"/>
    </row>
    <row r="588" spans="9:9" ht="15.75" customHeight="1" x14ac:dyDescent="0.3">
      <c r="I588" s="7"/>
    </row>
    <row r="589" spans="9:9" ht="15.75" customHeight="1" x14ac:dyDescent="0.3">
      <c r="I589" s="7"/>
    </row>
    <row r="590" spans="9:9" ht="15.75" customHeight="1" x14ac:dyDescent="0.3">
      <c r="I590" s="7"/>
    </row>
    <row r="591" spans="9:9" ht="15.75" customHeight="1" x14ac:dyDescent="0.3">
      <c r="I591" s="7"/>
    </row>
    <row r="592" spans="9:9" ht="15.75" customHeight="1" x14ac:dyDescent="0.3">
      <c r="I592" s="7"/>
    </row>
    <row r="593" spans="9:9" ht="15.75" customHeight="1" x14ac:dyDescent="0.3">
      <c r="I593" s="7"/>
    </row>
    <row r="594" spans="9:9" ht="15.75" customHeight="1" x14ac:dyDescent="0.3">
      <c r="I594" s="7"/>
    </row>
    <row r="595" spans="9:9" ht="15.75" customHeight="1" x14ac:dyDescent="0.3">
      <c r="I595" s="7"/>
    </row>
    <row r="596" spans="9:9" ht="15.75" customHeight="1" x14ac:dyDescent="0.3">
      <c r="I596" s="7"/>
    </row>
    <row r="597" spans="9:9" ht="15.75" customHeight="1" x14ac:dyDescent="0.3">
      <c r="I597" s="7"/>
    </row>
    <row r="598" spans="9:9" ht="15.75" customHeight="1" x14ac:dyDescent="0.3">
      <c r="I598" s="7"/>
    </row>
    <row r="599" spans="9:9" ht="15.75" customHeight="1" x14ac:dyDescent="0.3">
      <c r="I599" s="7"/>
    </row>
    <row r="600" spans="9:9" ht="15.75" customHeight="1" x14ac:dyDescent="0.3">
      <c r="I600" s="7"/>
    </row>
    <row r="601" spans="9:9" ht="15.75" customHeight="1" x14ac:dyDescent="0.3">
      <c r="I601" s="7"/>
    </row>
    <row r="602" spans="9:9" ht="15.75" customHeight="1" x14ac:dyDescent="0.3">
      <c r="I602" s="7"/>
    </row>
    <row r="603" spans="9:9" ht="15.75" customHeight="1" x14ac:dyDescent="0.3">
      <c r="I603" s="7"/>
    </row>
    <row r="604" spans="9:9" ht="15.75" customHeight="1" x14ac:dyDescent="0.3">
      <c r="I604" s="7"/>
    </row>
    <row r="605" spans="9:9" ht="15.75" customHeight="1" x14ac:dyDescent="0.3">
      <c r="I605" s="7"/>
    </row>
    <row r="606" spans="9:9" ht="15.75" customHeight="1" x14ac:dyDescent="0.3">
      <c r="I606" s="7"/>
    </row>
    <row r="607" spans="9:9" ht="15.75" customHeight="1" x14ac:dyDescent="0.3">
      <c r="I607" s="7"/>
    </row>
    <row r="608" spans="9:9" ht="15.75" customHeight="1" x14ac:dyDescent="0.3">
      <c r="I608" s="7"/>
    </row>
    <row r="609" spans="9:9" ht="15.75" customHeight="1" x14ac:dyDescent="0.3">
      <c r="I609" s="7"/>
    </row>
    <row r="610" spans="9:9" ht="15.75" customHeight="1" x14ac:dyDescent="0.3">
      <c r="I610" s="7"/>
    </row>
    <row r="611" spans="9:9" ht="15.75" customHeight="1" x14ac:dyDescent="0.3">
      <c r="I611" s="7"/>
    </row>
    <row r="612" spans="9:9" ht="15.75" customHeight="1" x14ac:dyDescent="0.3">
      <c r="I612" s="7"/>
    </row>
    <row r="613" spans="9:9" ht="15.75" customHeight="1" x14ac:dyDescent="0.3">
      <c r="I613" s="7"/>
    </row>
    <row r="614" spans="9:9" ht="15.75" customHeight="1" x14ac:dyDescent="0.3">
      <c r="I614" s="7"/>
    </row>
    <row r="615" spans="9:9" ht="15.75" customHeight="1" x14ac:dyDescent="0.3">
      <c r="I615" s="7"/>
    </row>
    <row r="616" spans="9:9" ht="15.75" customHeight="1" x14ac:dyDescent="0.3">
      <c r="I616" s="7"/>
    </row>
    <row r="617" spans="9:9" ht="15.75" customHeight="1" x14ac:dyDescent="0.3">
      <c r="I617" s="7"/>
    </row>
    <row r="618" spans="9:9" ht="15.75" customHeight="1" x14ac:dyDescent="0.3">
      <c r="I618" s="7"/>
    </row>
    <row r="619" spans="9:9" ht="15.75" customHeight="1" x14ac:dyDescent="0.3">
      <c r="I619" s="7"/>
    </row>
    <row r="620" spans="9:9" ht="15.75" customHeight="1" x14ac:dyDescent="0.3">
      <c r="I620" s="7"/>
    </row>
    <row r="621" spans="9:9" ht="15.75" customHeight="1" x14ac:dyDescent="0.3">
      <c r="I621" s="7"/>
    </row>
    <row r="622" spans="9:9" ht="15.75" customHeight="1" x14ac:dyDescent="0.3">
      <c r="I622" s="7"/>
    </row>
    <row r="623" spans="9:9" ht="15.75" customHeight="1" x14ac:dyDescent="0.3">
      <c r="I623" s="7"/>
    </row>
    <row r="624" spans="9:9" ht="15.75" customHeight="1" x14ac:dyDescent="0.3">
      <c r="I624" s="7"/>
    </row>
    <row r="625" spans="9:9" ht="15.75" customHeight="1" x14ac:dyDescent="0.3">
      <c r="I625" s="7"/>
    </row>
    <row r="626" spans="9:9" ht="15.75" customHeight="1" x14ac:dyDescent="0.3">
      <c r="I626" s="7"/>
    </row>
    <row r="627" spans="9:9" ht="15.75" customHeight="1" x14ac:dyDescent="0.3">
      <c r="I627" s="7"/>
    </row>
    <row r="628" spans="9:9" ht="15.75" customHeight="1" x14ac:dyDescent="0.3">
      <c r="I628" s="7"/>
    </row>
    <row r="629" spans="9:9" ht="15.75" customHeight="1" x14ac:dyDescent="0.3">
      <c r="I629" s="7"/>
    </row>
    <row r="630" spans="9:9" ht="15.75" customHeight="1" x14ac:dyDescent="0.3">
      <c r="I630" s="7"/>
    </row>
    <row r="631" spans="9:9" ht="15.75" customHeight="1" x14ac:dyDescent="0.3">
      <c r="I631" s="7"/>
    </row>
    <row r="632" spans="9:9" ht="15.75" customHeight="1" x14ac:dyDescent="0.3">
      <c r="I632" s="7"/>
    </row>
    <row r="633" spans="9:9" ht="15.75" customHeight="1" x14ac:dyDescent="0.3">
      <c r="I633" s="7"/>
    </row>
    <row r="634" spans="9:9" ht="15.75" customHeight="1" x14ac:dyDescent="0.3">
      <c r="I634" s="7"/>
    </row>
    <row r="635" spans="9:9" ht="15.75" customHeight="1" x14ac:dyDescent="0.3">
      <c r="I635" s="7"/>
    </row>
    <row r="636" spans="9:9" ht="15.75" customHeight="1" x14ac:dyDescent="0.3">
      <c r="I636" s="7"/>
    </row>
    <row r="637" spans="9:9" ht="15.75" customHeight="1" x14ac:dyDescent="0.3">
      <c r="I637" s="7"/>
    </row>
    <row r="638" spans="9:9" ht="15.75" customHeight="1" x14ac:dyDescent="0.3">
      <c r="I638" s="7"/>
    </row>
    <row r="639" spans="9:9" ht="15.75" customHeight="1" x14ac:dyDescent="0.3">
      <c r="I639" s="7"/>
    </row>
    <row r="640" spans="9:9" ht="15.75" customHeight="1" x14ac:dyDescent="0.3">
      <c r="I640" s="7"/>
    </row>
    <row r="641" spans="9:9" ht="15.75" customHeight="1" x14ac:dyDescent="0.3">
      <c r="I641" s="7"/>
    </row>
    <row r="642" spans="9:9" ht="15.75" customHeight="1" x14ac:dyDescent="0.3">
      <c r="I642" s="7"/>
    </row>
    <row r="643" spans="9:9" ht="15.75" customHeight="1" x14ac:dyDescent="0.3">
      <c r="I643" s="7"/>
    </row>
    <row r="644" spans="9:9" ht="15.75" customHeight="1" x14ac:dyDescent="0.3">
      <c r="I644" s="7"/>
    </row>
    <row r="645" spans="9:9" ht="15.75" customHeight="1" x14ac:dyDescent="0.3">
      <c r="I645" s="7"/>
    </row>
    <row r="646" spans="9:9" ht="15.75" customHeight="1" x14ac:dyDescent="0.3">
      <c r="I646" s="7"/>
    </row>
    <row r="647" spans="9:9" ht="15.75" customHeight="1" x14ac:dyDescent="0.3">
      <c r="I647" s="7"/>
    </row>
    <row r="648" spans="9:9" ht="15.75" customHeight="1" x14ac:dyDescent="0.3">
      <c r="I648" s="7"/>
    </row>
    <row r="649" spans="9:9" ht="15.75" customHeight="1" x14ac:dyDescent="0.3">
      <c r="I649" s="7"/>
    </row>
    <row r="650" spans="9:9" ht="15.75" customHeight="1" x14ac:dyDescent="0.3">
      <c r="I650" s="7"/>
    </row>
    <row r="651" spans="9:9" ht="15.75" customHeight="1" x14ac:dyDescent="0.3">
      <c r="I651" s="7"/>
    </row>
    <row r="652" spans="9:9" ht="15.75" customHeight="1" x14ac:dyDescent="0.3">
      <c r="I652" s="7"/>
    </row>
    <row r="653" spans="9:9" ht="15.75" customHeight="1" x14ac:dyDescent="0.3">
      <c r="I653" s="7"/>
    </row>
    <row r="654" spans="9:9" ht="15.75" customHeight="1" x14ac:dyDescent="0.3">
      <c r="I654" s="7"/>
    </row>
    <row r="655" spans="9:9" ht="15.75" customHeight="1" x14ac:dyDescent="0.3">
      <c r="I655" s="7"/>
    </row>
    <row r="656" spans="9:9" ht="15.75" customHeight="1" x14ac:dyDescent="0.3">
      <c r="I656" s="7"/>
    </row>
    <row r="657" spans="9:9" ht="15.75" customHeight="1" x14ac:dyDescent="0.3">
      <c r="I657" s="7"/>
    </row>
    <row r="658" spans="9:9" ht="15.75" customHeight="1" x14ac:dyDescent="0.3">
      <c r="I658" s="7"/>
    </row>
    <row r="659" spans="9:9" ht="15.75" customHeight="1" x14ac:dyDescent="0.3">
      <c r="I659" s="7"/>
    </row>
    <row r="660" spans="9:9" ht="15.75" customHeight="1" x14ac:dyDescent="0.3">
      <c r="I660" s="7"/>
    </row>
    <row r="661" spans="9:9" ht="15.75" customHeight="1" x14ac:dyDescent="0.3">
      <c r="I661" s="7"/>
    </row>
    <row r="662" spans="9:9" ht="15.75" customHeight="1" x14ac:dyDescent="0.3">
      <c r="I662" s="7"/>
    </row>
    <row r="663" spans="9:9" ht="15.75" customHeight="1" x14ac:dyDescent="0.3">
      <c r="I663" s="7"/>
    </row>
    <row r="664" spans="9:9" ht="15.75" customHeight="1" x14ac:dyDescent="0.3">
      <c r="I664" s="7"/>
    </row>
    <row r="665" spans="9:9" ht="15.75" customHeight="1" x14ac:dyDescent="0.3">
      <c r="I665" s="7"/>
    </row>
    <row r="666" spans="9:9" ht="15.75" customHeight="1" x14ac:dyDescent="0.3">
      <c r="I666" s="7"/>
    </row>
    <row r="667" spans="9:9" ht="15.75" customHeight="1" x14ac:dyDescent="0.3">
      <c r="I667" s="7"/>
    </row>
    <row r="668" spans="9:9" ht="15.75" customHeight="1" x14ac:dyDescent="0.3">
      <c r="I668" s="7"/>
    </row>
    <row r="669" spans="9:9" ht="15.75" customHeight="1" x14ac:dyDescent="0.3">
      <c r="I669" s="7"/>
    </row>
    <row r="670" spans="9:9" ht="15.75" customHeight="1" x14ac:dyDescent="0.3">
      <c r="I670" s="7"/>
    </row>
    <row r="671" spans="9:9" ht="15.75" customHeight="1" x14ac:dyDescent="0.3">
      <c r="I671" s="7"/>
    </row>
    <row r="672" spans="9:9" ht="15.75" customHeight="1" x14ac:dyDescent="0.3">
      <c r="I672" s="7"/>
    </row>
    <row r="673" spans="9:9" ht="15.75" customHeight="1" x14ac:dyDescent="0.3">
      <c r="I673" s="7"/>
    </row>
    <row r="674" spans="9:9" ht="15.75" customHeight="1" x14ac:dyDescent="0.3">
      <c r="I674" s="7"/>
    </row>
    <row r="675" spans="9:9" ht="15.75" customHeight="1" x14ac:dyDescent="0.3">
      <c r="I675" s="7"/>
    </row>
    <row r="676" spans="9:9" ht="15.75" customHeight="1" x14ac:dyDescent="0.3">
      <c r="I676" s="7"/>
    </row>
    <row r="677" spans="9:9" ht="15.75" customHeight="1" x14ac:dyDescent="0.3">
      <c r="I677" s="7"/>
    </row>
    <row r="678" spans="9:9" ht="15.75" customHeight="1" x14ac:dyDescent="0.3">
      <c r="I678" s="7"/>
    </row>
    <row r="679" spans="9:9" ht="15.75" customHeight="1" x14ac:dyDescent="0.3">
      <c r="I679" s="7"/>
    </row>
    <row r="680" spans="9:9" ht="15.75" customHeight="1" x14ac:dyDescent="0.3">
      <c r="I680" s="7"/>
    </row>
    <row r="681" spans="9:9" ht="15.75" customHeight="1" x14ac:dyDescent="0.3">
      <c r="I681" s="7"/>
    </row>
    <row r="682" spans="9:9" ht="15.75" customHeight="1" x14ac:dyDescent="0.3">
      <c r="I682" s="7"/>
    </row>
    <row r="683" spans="9:9" ht="15.75" customHeight="1" x14ac:dyDescent="0.3">
      <c r="I683" s="7"/>
    </row>
    <row r="684" spans="9:9" ht="15.75" customHeight="1" x14ac:dyDescent="0.3">
      <c r="I684" s="7"/>
    </row>
    <row r="685" spans="9:9" ht="15.75" customHeight="1" x14ac:dyDescent="0.3">
      <c r="I685" s="7"/>
    </row>
    <row r="686" spans="9:9" ht="15.75" customHeight="1" x14ac:dyDescent="0.3">
      <c r="I686" s="7"/>
    </row>
    <row r="687" spans="9:9" ht="15.75" customHeight="1" x14ac:dyDescent="0.3">
      <c r="I687" s="7"/>
    </row>
    <row r="688" spans="9:9" ht="15.75" customHeight="1" x14ac:dyDescent="0.3">
      <c r="I688" s="7"/>
    </row>
    <row r="689" spans="9:9" ht="15.75" customHeight="1" x14ac:dyDescent="0.3">
      <c r="I689" s="7"/>
    </row>
    <row r="690" spans="9:9" ht="15.75" customHeight="1" x14ac:dyDescent="0.3">
      <c r="I690" s="7"/>
    </row>
    <row r="691" spans="9:9" ht="15.75" customHeight="1" x14ac:dyDescent="0.3">
      <c r="I691" s="7"/>
    </row>
    <row r="692" spans="9:9" ht="15.75" customHeight="1" x14ac:dyDescent="0.3">
      <c r="I692" s="7"/>
    </row>
    <row r="693" spans="9:9" ht="15.75" customHeight="1" x14ac:dyDescent="0.3">
      <c r="I693" s="7"/>
    </row>
    <row r="694" spans="9:9" ht="15.75" customHeight="1" x14ac:dyDescent="0.3">
      <c r="I694" s="7"/>
    </row>
    <row r="695" spans="9:9" ht="15.75" customHeight="1" x14ac:dyDescent="0.3">
      <c r="I695" s="7"/>
    </row>
    <row r="696" spans="9:9" ht="15.75" customHeight="1" x14ac:dyDescent="0.3">
      <c r="I696" s="7"/>
    </row>
    <row r="697" spans="9:9" ht="15.75" customHeight="1" x14ac:dyDescent="0.3">
      <c r="I697" s="7"/>
    </row>
    <row r="698" spans="9:9" ht="15.75" customHeight="1" x14ac:dyDescent="0.3">
      <c r="I698" s="7"/>
    </row>
    <row r="699" spans="9:9" ht="15.75" customHeight="1" x14ac:dyDescent="0.3">
      <c r="I699" s="7"/>
    </row>
    <row r="700" spans="9:9" ht="15.75" customHeight="1" x14ac:dyDescent="0.3">
      <c r="I700" s="7"/>
    </row>
    <row r="701" spans="9:9" ht="15.75" customHeight="1" x14ac:dyDescent="0.3">
      <c r="I701" s="7"/>
    </row>
    <row r="702" spans="9:9" ht="15.75" customHeight="1" x14ac:dyDescent="0.3">
      <c r="I702" s="7"/>
    </row>
    <row r="703" spans="9:9" ht="15.75" customHeight="1" x14ac:dyDescent="0.3">
      <c r="I703" s="7"/>
    </row>
    <row r="704" spans="9:9" ht="15.75" customHeight="1" x14ac:dyDescent="0.3">
      <c r="I704" s="7"/>
    </row>
    <row r="705" spans="9:9" ht="15.75" customHeight="1" x14ac:dyDescent="0.3">
      <c r="I705" s="7"/>
    </row>
    <row r="706" spans="9:9" ht="15.75" customHeight="1" x14ac:dyDescent="0.3">
      <c r="I706" s="7"/>
    </row>
    <row r="707" spans="9:9" ht="15.75" customHeight="1" x14ac:dyDescent="0.3">
      <c r="I707" s="7"/>
    </row>
    <row r="708" spans="9:9" ht="15.75" customHeight="1" x14ac:dyDescent="0.3">
      <c r="I708" s="7"/>
    </row>
    <row r="709" spans="9:9" ht="15.75" customHeight="1" x14ac:dyDescent="0.3">
      <c r="I709" s="7"/>
    </row>
    <row r="710" spans="9:9" ht="15.75" customHeight="1" x14ac:dyDescent="0.3">
      <c r="I710" s="7"/>
    </row>
    <row r="711" spans="9:9" ht="15.75" customHeight="1" x14ac:dyDescent="0.3">
      <c r="I711" s="7"/>
    </row>
    <row r="712" spans="9:9" ht="15.75" customHeight="1" x14ac:dyDescent="0.3">
      <c r="I712" s="7"/>
    </row>
    <row r="713" spans="9:9" ht="15.75" customHeight="1" x14ac:dyDescent="0.3">
      <c r="I713" s="7"/>
    </row>
    <row r="714" spans="9:9" ht="15.75" customHeight="1" x14ac:dyDescent="0.3">
      <c r="I714" s="7"/>
    </row>
    <row r="715" spans="9:9" ht="15.75" customHeight="1" x14ac:dyDescent="0.3">
      <c r="I715" s="7"/>
    </row>
    <row r="716" spans="9:9" ht="15.75" customHeight="1" x14ac:dyDescent="0.3">
      <c r="I716" s="7"/>
    </row>
    <row r="717" spans="9:9" ht="15.75" customHeight="1" x14ac:dyDescent="0.3">
      <c r="I717" s="7"/>
    </row>
    <row r="718" spans="9:9" ht="15.75" customHeight="1" x14ac:dyDescent="0.3">
      <c r="I718" s="7"/>
    </row>
    <row r="719" spans="9:9" ht="15.75" customHeight="1" x14ac:dyDescent="0.3">
      <c r="I719" s="7"/>
    </row>
    <row r="720" spans="9:9" ht="15.75" customHeight="1" x14ac:dyDescent="0.3">
      <c r="I720" s="7"/>
    </row>
    <row r="721" spans="9:9" ht="15.75" customHeight="1" x14ac:dyDescent="0.3">
      <c r="I721" s="7"/>
    </row>
    <row r="722" spans="9:9" ht="15.75" customHeight="1" x14ac:dyDescent="0.3">
      <c r="I722" s="7"/>
    </row>
    <row r="723" spans="9:9" ht="15.75" customHeight="1" x14ac:dyDescent="0.3">
      <c r="I723" s="7"/>
    </row>
    <row r="724" spans="9:9" ht="15.75" customHeight="1" x14ac:dyDescent="0.3">
      <c r="I724" s="7"/>
    </row>
    <row r="725" spans="9:9" ht="15.75" customHeight="1" x14ac:dyDescent="0.3">
      <c r="I725" s="7"/>
    </row>
    <row r="726" spans="9:9" ht="15.75" customHeight="1" x14ac:dyDescent="0.3">
      <c r="I726" s="7"/>
    </row>
    <row r="727" spans="9:9" ht="15.75" customHeight="1" x14ac:dyDescent="0.3">
      <c r="I727" s="7"/>
    </row>
    <row r="728" spans="9:9" ht="15.75" customHeight="1" x14ac:dyDescent="0.3">
      <c r="I728" s="7"/>
    </row>
    <row r="729" spans="9:9" ht="15.75" customHeight="1" x14ac:dyDescent="0.3">
      <c r="I729" s="7"/>
    </row>
    <row r="730" spans="9:9" ht="15.75" customHeight="1" x14ac:dyDescent="0.3">
      <c r="I730" s="7"/>
    </row>
    <row r="731" spans="9:9" ht="15.75" customHeight="1" x14ac:dyDescent="0.3">
      <c r="I731" s="7"/>
    </row>
    <row r="732" spans="9:9" ht="15.75" customHeight="1" x14ac:dyDescent="0.3">
      <c r="I732" s="7"/>
    </row>
    <row r="733" spans="9:9" ht="15.75" customHeight="1" x14ac:dyDescent="0.3">
      <c r="I733" s="7"/>
    </row>
    <row r="734" spans="9:9" ht="15.75" customHeight="1" x14ac:dyDescent="0.3">
      <c r="I734" s="7"/>
    </row>
    <row r="735" spans="9:9" ht="15.75" customHeight="1" x14ac:dyDescent="0.3">
      <c r="I735" s="7"/>
    </row>
    <row r="736" spans="9:9" ht="15.75" customHeight="1" x14ac:dyDescent="0.3">
      <c r="I736" s="7"/>
    </row>
    <row r="737" spans="9:9" ht="15.75" customHeight="1" x14ac:dyDescent="0.3">
      <c r="I737" s="7"/>
    </row>
    <row r="738" spans="9:9" ht="15.75" customHeight="1" x14ac:dyDescent="0.3">
      <c r="I738" s="7"/>
    </row>
    <row r="739" spans="9:9" ht="15.75" customHeight="1" x14ac:dyDescent="0.3">
      <c r="I739" s="7"/>
    </row>
    <row r="740" spans="9:9" ht="15.75" customHeight="1" x14ac:dyDescent="0.3">
      <c r="I740" s="7"/>
    </row>
    <row r="741" spans="9:9" ht="15.75" customHeight="1" x14ac:dyDescent="0.3">
      <c r="I741" s="7"/>
    </row>
    <row r="742" spans="9:9" ht="15.75" customHeight="1" x14ac:dyDescent="0.3">
      <c r="I742" s="7"/>
    </row>
    <row r="743" spans="9:9" ht="15.75" customHeight="1" x14ac:dyDescent="0.3">
      <c r="I743" s="7"/>
    </row>
    <row r="744" spans="9:9" ht="15.75" customHeight="1" x14ac:dyDescent="0.3">
      <c r="I744" s="7"/>
    </row>
    <row r="745" spans="9:9" ht="15.75" customHeight="1" x14ac:dyDescent="0.3">
      <c r="I745" s="7"/>
    </row>
    <row r="746" spans="9:9" ht="15.75" customHeight="1" x14ac:dyDescent="0.3">
      <c r="I746" s="7"/>
    </row>
    <row r="747" spans="9:9" ht="15.75" customHeight="1" x14ac:dyDescent="0.3">
      <c r="I747" s="7"/>
    </row>
    <row r="748" spans="9:9" ht="15.75" customHeight="1" x14ac:dyDescent="0.3">
      <c r="I748" s="7"/>
    </row>
    <row r="749" spans="9:9" ht="15.75" customHeight="1" x14ac:dyDescent="0.3">
      <c r="I749" s="7"/>
    </row>
    <row r="750" spans="9:9" ht="15.75" customHeight="1" x14ac:dyDescent="0.3">
      <c r="I750" s="7"/>
    </row>
    <row r="751" spans="9:9" ht="15.75" customHeight="1" x14ac:dyDescent="0.3">
      <c r="I751" s="7"/>
    </row>
    <row r="752" spans="9:9" ht="15.75" customHeight="1" x14ac:dyDescent="0.3">
      <c r="I752" s="7"/>
    </row>
    <row r="753" spans="9:9" ht="15.75" customHeight="1" x14ac:dyDescent="0.3">
      <c r="I753" s="7"/>
    </row>
    <row r="754" spans="9:9" ht="15.75" customHeight="1" x14ac:dyDescent="0.3">
      <c r="I754" s="7"/>
    </row>
    <row r="755" spans="9:9" ht="15.75" customHeight="1" x14ac:dyDescent="0.3">
      <c r="I755" s="7"/>
    </row>
    <row r="756" spans="9:9" ht="15.75" customHeight="1" x14ac:dyDescent="0.3">
      <c r="I756" s="7"/>
    </row>
    <row r="757" spans="9:9" ht="15.75" customHeight="1" x14ac:dyDescent="0.3">
      <c r="I757" s="7"/>
    </row>
    <row r="758" spans="9:9" ht="15.75" customHeight="1" x14ac:dyDescent="0.3">
      <c r="I758" s="7"/>
    </row>
    <row r="759" spans="9:9" ht="15.75" customHeight="1" x14ac:dyDescent="0.3">
      <c r="I759" s="7"/>
    </row>
    <row r="760" spans="9:9" ht="15.75" customHeight="1" x14ac:dyDescent="0.3">
      <c r="I760" s="7"/>
    </row>
    <row r="761" spans="9:9" ht="15.75" customHeight="1" x14ac:dyDescent="0.3">
      <c r="I761" s="7"/>
    </row>
    <row r="762" spans="9:9" ht="15.75" customHeight="1" x14ac:dyDescent="0.3">
      <c r="I762" s="7"/>
    </row>
    <row r="763" spans="9:9" ht="15.75" customHeight="1" x14ac:dyDescent="0.3">
      <c r="I763" s="7"/>
    </row>
    <row r="764" spans="9:9" ht="15.75" customHeight="1" x14ac:dyDescent="0.3">
      <c r="I764" s="7"/>
    </row>
    <row r="765" spans="9:9" ht="15.75" customHeight="1" x14ac:dyDescent="0.3">
      <c r="I765" s="7"/>
    </row>
    <row r="766" spans="9:9" ht="15.75" customHeight="1" x14ac:dyDescent="0.3">
      <c r="I766" s="7"/>
    </row>
    <row r="767" spans="9:9" ht="15.75" customHeight="1" x14ac:dyDescent="0.3">
      <c r="I767" s="7"/>
    </row>
    <row r="768" spans="9:9" ht="15.75" customHeight="1" x14ac:dyDescent="0.3">
      <c r="I768" s="7"/>
    </row>
    <row r="769" spans="9:9" ht="15.75" customHeight="1" x14ac:dyDescent="0.3">
      <c r="I769" s="7"/>
    </row>
    <row r="770" spans="9:9" ht="15.75" customHeight="1" x14ac:dyDescent="0.3">
      <c r="I770" s="7"/>
    </row>
    <row r="771" spans="9:9" ht="15.75" customHeight="1" x14ac:dyDescent="0.3">
      <c r="I771" s="7"/>
    </row>
    <row r="772" spans="9:9" ht="15.75" customHeight="1" x14ac:dyDescent="0.3">
      <c r="I772" s="7"/>
    </row>
    <row r="773" spans="9:9" ht="15.75" customHeight="1" x14ac:dyDescent="0.3">
      <c r="I773" s="7"/>
    </row>
    <row r="774" spans="9:9" ht="15.75" customHeight="1" x14ac:dyDescent="0.3">
      <c r="I774" s="7"/>
    </row>
    <row r="775" spans="9:9" ht="15.75" customHeight="1" x14ac:dyDescent="0.3">
      <c r="I775" s="7"/>
    </row>
    <row r="776" spans="9:9" ht="15.75" customHeight="1" x14ac:dyDescent="0.3">
      <c r="I776" s="7"/>
    </row>
    <row r="777" spans="9:9" ht="15.75" customHeight="1" x14ac:dyDescent="0.3">
      <c r="I777" s="7"/>
    </row>
    <row r="778" spans="9:9" ht="15.75" customHeight="1" x14ac:dyDescent="0.3">
      <c r="I778" s="7"/>
    </row>
    <row r="779" spans="9:9" ht="15.75" customHeight="1" x14ac:dyDescent="0.3">
      <c r="I779" s="7"/>
    </row>
    <row r="780" spans="9:9" ht="15.75" customHeight="1" x14ac:dyDescent="0.3">
      <c r="I780" s="7"/>
    </row>
    <row r="781" spans="9:9" ht="15.75" customHeight="1" x14ac:dyDescent="0.3">
      <c r="I781" s="7"/>
    </row>
    <row r="782" spans="9:9" ht="15.75" customHeight="1" x14ac:dyDescent="0.3">
      <c r="I782" s="7"/>
    </row>
    <row r="783" spans="9:9" ht="15.75" customHeight="1" x14ac:dyDescent="0.3">
      <c r="I783" s="7"/>
    </row>
    <row r="784" spans="9:9" ht="15.75" customHeight="1" x14ac:dyDescent="0.3">
      <c r="I784" s="7"/>
    </row>
    <row r="785" spans="9:9" ht="15.75" customHeight="1" x14ac:dyDescent="0.3">
      <c r="I785" s="7"/>
    </row>
    <row r="786" spans="9:9" ht="15.75" customHeight="1" x14ac:dyDescent="0.3">
      <c r="I786" s="7"/>
    </row>
    <row r="787" spans="9:9" ht="15.75" customHeight="1" x14ac:dyDescent="0.3">
      <c r="I787" s="7"/>
    </row>
    <row r="788" spans="9:9" ht="15.75" customHeight="1" x14ac:dyDescent="0.3">
      <c r="I788" s="7"/>
    </row>
    <row r="789" spans="9:9" ht="15.75" customHeight="1" x14ac:dyDescent="0.3">
      <c r="I789" s="7"/>
    </row>
    <row r="790" spans="9:9" ht="15.75" customHeight="1" x14ac:dyDescent="0.3">
      <c r="I790" s="7"/>
    </row>
    <row r="791" spans="9:9" ht="15.75" customHeight="1" x14ac:dyDescent="0.3">
      <c r="I791" s="7"/>
    </row>
    <row r="792" spans="9:9" ht="15.75" customHeight="1" x14ac:dyDescent="0.3">
      <c r="I792" s="7"/>
    </row>
    <row r="793" spans="9:9" ht="15.75" customHeight="1" x14ac:dyDescent="0.3">
      <c r="I793" s="7"/>
    </row>
    <row r="794" spans="9:9" ht="15.75" customHeight="1" x14ac:dyDescent="0.3">
      <c r="I794" s="7"/>
    </row>
    <row r="795" spans="9:9" ht="15.75" customHeight="1" x14ac:dyDescent="0.3">
      <c r="I795" s="7"/>
    </row>
    <row r="796" spans="9:9" ht="15.75" customHeight="1" x14ac:dyDescent="0.3">
      <c r="I796" s="7"/>
    </row>
    <row r="797" spans="9:9" ht="15.75" customHeight="1" x14ac:dyDescent="0.3">
      <c r="I797" s="7"/>
    </row>
    <row r="798" spans="9:9" ht="15.75" customHeight="1" x14ac:dyDescent="0.3">
      <c r="I798" s="7"/>
    </row>
    <row r="799" spans="9:9" ht="15.75" customHeight="1" x14ac:dyDescent="0.3">
      <c r="I799" s="7"/>
    </row>
    <row r="800" spans="9:9" ht="15.75" customHeight="1" x14ac:dyDescent="0.3">
      <c r="I800" s="7"/>
    </row>
    <row r="801" spans="9:9" ht="15.75" customHeight="1" x14ac:dyDescent="0.3">
      <c r="I801" s="7"/>
    </row>
    <row r="802" spans="9:9" ht="15.75" customHeight="1" x14ac:dyDescent="0.3">
      <c r="I802" s="7"/>
    </row>
    <row r="803" spans="9:9" ht="15.75" customHeight="1" x14ac:dyDescent="0.3">
      <c r="I803" s="7"/>
    </row>
    <row r="804" spans="9:9" ht="15.75" customHeight="1" x14ac:dyDescent="0.3">
      <c r="I804" s="7"/>
    </row>
    <row r="805" spans="9:9" ht="15.75" customHeight="1" x14ac:dyDescent="0.3">
      <c r="I805" s="7"/>
    </row>
    <row r="806" spans="9:9" ht="15.75" customHeight="1" x14ac:dyDescent="0.3">
      <c r="I806" s="7"/>
    </row>
    <row r="807" spans="9:9" ht="15.75" customHeight="1" x14ac:dyDescent="0.3">
      <c r="I807" s="7"/>
    </row>
    <row r="808" spans="9:9" ht="15.75" customHeight="1" x14ac:dyDescent="0.3">
      <c r="I808" s="7"/>
    </row>
    <row r="809" spans="9:9" ht="15.75" customHeight="1" x14ac:dyDescent="0.3">
      <c r="I809" s="7"/>
    </row>
    <row r="810" spans="9:9" ht="15.75" customHeight="1" x14ac:dyDescent="0.3">
      <c r="I810" s="7"/>
    </row>
    <row r="811" spans="9:9" ht="15.75" customHeight="1" x14ac:dyDescent="0.3">
      <c r="I811" s="7"/>
    </row>
    <row r="812" spans="9:9" ht="15.75" customHeight="1" x14ac:dyDescent="0.3">
      <c r="I812" s="7"/>
    </row>
    <row r="813" spans="9:9" ht="15.75" customHeight="1" x14ac:dyDescent="0.3">
      <c r="I813" s="7"/>
    </row>
    <row r="814" spans="9:9" ht="15.75" customHeight="1" x14ac:dyDescent="0.3">
      <c r="I814" s="7"/>
    </row>
    <row r="815" spans="9:9" ht="15.75" customHeight="1" x14ac:dyDescent="0.3">
      <c r="I815" s="7"/>
    </row>
    <row r="816" spans="9:9" ht="15.75" customHeight="1" x14ac:dyDescent="0.3">
      <c r="I816" s="7"/>
    </row>
    <row r="817" spans="9:9" ht="15.75" customHeight="1" x14ac:dyDescent="0.3">
      <c r="I817" s="7"/>
    </row>
    <row r="818" spans="9:9" ht="15.75" customHeight="1" x14ac:dyDescent="0.3">
      <c r="I818" s="7"/>
    </row>
    <row r="819" spans="9:9" ht="15.75" customHeight="1" x14ac:dyDescent="0.3">
      <c r="I819" s="7"/>
    </row>
    <row r="820" spans="9:9" ht="15.75" customHeight="1" x14ac:dyDescent="0.3">
      <c r="I820" s="7"/>
    </row>
    <row r="821" spans="9:9" ht="15.75" customHeight="1" x14ac:dyDescent="0.3">
      <c r="I821" s="7"/>
    </row>
    <row r="822" spans="9:9" ht="15.75" customHeight="1" x14ac:dyDescent="0.3">
      <c r="I822" s="7"/>
    </row>
    <row r="823" spans="9:9" ht="15.75" customHeight="1" x14ac:dyDescent="0.3">
      <c r="I823" s="7"/>
    </row>
    <row r="824" spans="9:9" ht="15.75" customHeight="1" x14ac:dyDescent="0.3">
      <c r="I824" s="7"/>
    </row>
    <row r="825" spans="9:9" ht="15.75" customHeight="1" x14ac:dyDescent="0.3">
      <c r="I825" s="7"/>
    </row>
    <row r="826" spans="9:9" ht="15.75" customHeight="1" x14ac:dyDescent="0.3">
      <c r="I826" s="7"/>
    </row>
    <row r="827" spans="9:9" ht="15.75" customHeight="1" x14ac:dyDescent="0.3">
      <c r="I827" s="7"/>
    </row>
    <row r="828" spans="9:9" ht="15.75" customHeight="1" x14ac:dyDescent="0.3">
      <c r="I828" s="7"/>
    </row>
    <row r="829" spans="9:9" ht="15.75" customHeight="1" x14ac:dyDescent="0.3">
      <c r="I829" s="7"/>
    </row>
    <row r="830" spans="9:9" ht="15.75" customHeight="1" x14ac:dyDescent="0.3">
      <c r="I830" s="7"/>
    </row>
    <row r="831" spans="9:9" ht="15.75" customHeight="1" x14ac:dyDescent="0.3">
      <c r="I831" s="7"/>
    </row>
    <row r="832" spans="9:9" ht="15.75" customHeight="1" x14ac:dyDescent="0.3">
      <c r="I832" s="7"/>
    </row>
    <row r="833" spans="9:9" ht="15.75" customHeight="1" x14ac:dyDescent="0.3">
      <c r="I833" s="7"/>
    </row>
    <row r="834" spans="9:9" ht="15.75" customHeight="1" x14ac:dyDescent="0.3">
      <c r="I834" s="7"/>
    </row>
    <row r="835" spans="9:9" ht="15.75" customHeight="1" x14ac:dyDescent="0.3">
      <c r="I835" s="7"/>
    </row>
    <row r="836" spans="9:9" ht="15.75" customHeight="1" x14ac:dyDescent="0.3">
      <c r="I836" s="7"/>
    </row>
    <row r="837" spans="9:9" ht="15.75" customHeight="1" x14ac:dyDescent="0.3">
      <c r="I837" s="7"/>
    </row>
    <row r="838" spans="9:9" ht="15.75" customHeight="1" x14ac:dyDescent="0.3">
      <c r="I838" s="7"/>
    </row>
    <row r="839" spans="9:9" ht="15.75" customHeight="1" x14ac:dyDescent="0.3">
      <c r="I839" s="7"/>
    </row>
    <row r="840" spans="9:9" ht="15.75" customHeight="1" x14ac:dyDescent="0.3">
      <c r="I840" s="7"/>
    </row>
    <row r="841" spans="9:9" ht="15.75" customHeight="1" x14ac:dyDescent="0.3">
      <c r="I841" s="7"/>
    </row>
    <row r="842" spans="9:9" ht="15.75" customHeight="1" x14ac:dyDescent="0.3">
      <c r="I842" s="7"/>
    </row>
    <row r="843" spans="9:9" ht="15.75" customHeight="1" x14ac:dyDescent="0.3">
      <c r="I843" s="7"/>
    </row>
    <row r="844" spans="9:9" ht="15.75" customHeight="1" x14ac:dyDescent="0.3">
      <c r="I844" s="7"/>
    </row>
    <row r="845" spans="9:9" ht="15.75" customHeight="1" x14ac:dyDescent="0.3">
      <c r="I845" s="7"/>
    </row>
    <row r="846" spans="9:9" ht="15.75" customHeight="1" x14ac:dyDescent="0.3">
      <c r="I846" s="7"/>
    </row>
    <row r="847" spans="9:9" ht="15.75" customHeight="1" x14ac:dyDescent="0.3">
      <c r="I847" s="7"/>
    </row>
    <row r="848" spans="9:9" ht="15.75" customHeight="1" x14ac:dyDescent="0.3">
      <c r="I848" s="7"/>
    </row>
    <row r="849" spans="9:9" ht="15.75" customHeight="1" x14ac:dyDescent="0.3">
      <c r="I849" s="7"/>
    </row>
    <row r="850" spans="9:9" ht="15.75" customHeight="1" x14ac:dyDescent="0.3">
      <c r="I850" s="7"/>
    </row>
    <row r="851" spans="9:9" ht="15.75" customHeight="1" x14ac:dyDescent="0.3">
      <c r="I851" s="7"/>
    </row>
    <row r="852" spans="9:9" ht="15.75" customHeight="1" x14ac:dyDescent="0.3">
      <c r="I852" s="7"/>
    </row>
    <row r="853" spans="9:9" ht="15.75" customHeight="1" x14ac:dyDescent="0.3">
      <c r="I853" s="7"/>
    </row>
    <row r="854" spans="9:9" ht="15.75" customHeight="1" x14ac:dyDescent="0.3">
      <c r="I854" s="7"/>
    </row>
    <row r="855" spans="9:9" ht="15.75" customHeight="1" x14ac:dyDescent="0.3">
      <c r="I855" s="7"/>
    </row>
    <row r="856" spans="9:9" ht="15.75" customHeight="1" x14ac:dyDescent="0.3">
      <c r="I856" s="7"/>
    </row>
    <row r="857" spans="9:9" ht="15.75" customHeight="1" x14ac:dyDescent="0.3">
      <c r="I857" s="7"/>
    </row>
    <row r="858" spans="9:9" ht="15.75" customHeight="1" x14ac:dyDescent="0.3">
      <c r="I858" s="7"/>
    </row>
    <row r="859" spans="9:9" ht="15.75" customHeight="1" x14ac:dyDescent="0.3">
      <c r="I859" s="7"/>
    </row>
    <row r="860" spans="9:9" ht="15.75" customHeight="1" x14ac:dyDescent="0.3">
      <c r="I860" s="7"/>
    </row>
    <row r="861" spans="9:9" ht="15.75" customHeight="1" x14ac:dyDescent="0.3">
      <c r="I861" s="7"/>
    </row>
    <row r="862" spans="9:9" ht="15.75" customHeight="1" x14ac:dyDescent="0.3">
      <c r="I862" s="7"/>
    </row>
    <row r="863" spans="9:9" ht="15.75" customHeight="1" x14ac:dyDescent="0.3">
      <c r="I863" s="7"/>
    </row>
    <row r="864" spans="9:9" ht="15.75" customHeight="1" x14ac:dyDescent="0.3">
      <c r="I864" s="7"/>
    </row>
    <row r="865" spans="9:9" ht="15.75" customHeight="1" x14ac:dyDescent="0.3">
      <c r="I865" s="7"/>
    </row>
    <row r="866" spans="9:9" ht="15.75" customHeight="1" x14ac:dyDescent="0.3">
      <c r="I866" s="7"/>
    </row>
    <row r="867" spans="9:9" ht="15.75" customHeight="1" x14ac:dyDescent="0.3">
      <c r="I867" s="7"/>
    </row>
    <row r="868" spans="9:9" ht="15.75" customHeight="1" x14ac:dyDescent="0.3">
      <c r="I868" s="7"/>
    </row>
    <row r="869" spans="9:9" ht="15.75" customHeight="1" x14ac:dyDescent="0.3">
      <c r="I869" s="7"/>
    </row>
    <row r="870" spans="9:9" ht="15.75" customHeight="1" x14ac:dyDescent="0.3">
      <c r="I870" s="7"/>
    </row>
    <row r="871" spans="9:9" ht="15.75" customHeight="1" x14ac:dyDescent="0.3">
      <c r="I871" s="7"/>
    </row>
    <row r="872" spans="9:9" ht="15.75" customHeight="1" x14ac:dyDescent="0.3">
      <c r="I872" s="7"/>
    </row>
    <row r="873" spans="9:9" ht="15.75" customHeight="1" x14ac:dyDescent="0.3">
      <c r="I873" s="7"/>
    </row>
    <row r="874" spans="9:9" ht="15.75" customHeight="1" x14ac:dyDescent="0.3">
      <c r="I874" s="7"/>
    </row>
    <row r="875" spans="9:9" ht="15.75" customHeight="1" x14ac:dyDescent="0.3">
      <c r="I875" s="7"/>
    </row>
    <row r="876" spans="9:9" ht="15.75" customHeight="1" x14ac:dyDescent="0.3">
      <c r="I876" s="7"/>
    </row>
    <row r="877" spans="9:9" ht="15.75" customHeight="1" x14ac:dyDescent="0.3">
      <c r="I877" s="7"/>
    </row>
    <row r="878" spans="9:9" ht="15.75" customHeight="1" x14ac:dyDescent="0.3">
      <c r="I878" s="7"/>
    </row>
    <row r="879" spans="9:9" ht="15.75" customHeight="1" x14ac:dyDescent="0.3">
      <c r="I879" s="7"/>
    </row>
    <row r="880" spans="9:9" ht="15.75" customHeight="1" x14ac:dyDescent="0.3">
      <c r="I880" s="7"/>
    </row>
    <row r="881" spans="9:9" ht="15.75" customHeight="1" x14ac:dyDescent="0.3">
      <c r="I881" s="7"/>
    </row>
    <row r="882" spans="9:9" ht="15.75" customHeight="1" x14ac:dyDescent="0.3">
      <c r="I882" s="7"/>
    </row>
    <row r="883" spans="9:9" ht="15.75" customHeight="1" x14ac:dyDescent="0.3">
      <c r="I883" s="7"/>
    </row>
    <row r="884" spans="9:9" ht="15.75" customHeight="1" x14ac:dyDescent="0.3">
      <c r="I884" s="7"/>
    </row>
    <row r="885" spans="9:9" ht="15.75" customHeight="1" x14ac:dyDescent="0.3">
      <c r="I885" s="7"/>
    </row>
    <row r="886" spans="9:9" ht="15.75" customHeight="1" x14ac:dyDescent="0.3">
      <c r="I886" s="7"/>
    </row>
    <row r="887" spans="9:9" ht="15.75" customHeight="1" x14ac:dyDescent="0.3">
      <c r="I887" s="7"/>
    </row>
    <row r="888" spans="9:9" ht="15.75" customHeight="1" x14ac:dyDescent="0.3">
      <c r="I888" s="7"/>
    </row>
    <row r="889" spans="9:9" ht="15.75" customHeight="1" x14ac:dyDescent="0.3">
      <c r="I889" s="7"/>
    </row>
    <row r="890" spans="9:9" ht="15.75" customHeight="1" x14ac:dyDescent="0.3">
      <c r="I890" s="7"/>
    </row>
    <row r="891" spans="9:9" ht="15.75" customHeight="1" x14ac:dyDescent="0.3">
      <c r="I891" s="7"/>
    </row>
    <row r="892" spans="9:9" ht="15.75" customHeight="1" x14ac:dyDescent="0.3">
      <c r="I892" s="7"/>
    </row>
    <row r="893" spans="9:9" ht="15.75" customHeight="1" x14ac:dyDescent="0.3">
      <c r="I893" s="7"/>
    </row>
    <row r="894" spans="9:9" ht="15.75" customHeight="1" x14ac:dyDescent="0.3">
      <c r="I894" s="7"/>
    </row>
    <row r="895" spans="9:9" ht="15.75" customHeight="1" x14ac:dyDescent="0.3">
      <c r="I895" s="7"/>
    </row>
    <row r="896" spans="9:9" ht="15.75" customHeight="1" x14ac:dyDescent="0.3">
      <c r="I896" s="7"/>
    </row>
    <row r="897" spans="9:9" ht="15.75" customHeight="1" x14ac:dyDescent="0.3">
      <c r="I897" s="7"/>
    </row>
    <row r="898" spans="9:9" ht="15.75" customHeight="1" x14ac:dyDescent="0.3">
      <c r="I898" s="7"/>
    </row>
    <row r="899" spans="9:9" ht="15.75" customHeight="1" x14ac:dyDescent="0.3">
      <c r="I899" s="7"/>
    </row>
    <row r="900" spans="9:9" ht="15.75" customHeight="1" x14ac:dyDescent="0.3">
      <c r="I900" s="7"/>
    </row>
    <row r="901" spans="9:9" ht="15.75" customHeight="1" x14ac:dyDescent="0.3">
      <c r="I901" s="7"/>
    </row>
    <row r="902" spans="9:9" ht="15.75" customHeight="1" x14ac:dyDescent="0.3">
      <c r="I902" s="7"/>
    </row>
    <row r="903" spans="9:9" ht="15.75" customHeight="1" x14ac:dyDescent="0.3">
      <c r="I903" s="7"/>
    </row>
    <row r="904" spans="9:9" ht="15.75" customHeight="1" x14ac:dyDescent="0.3">
      <c r="I904" s="7"/>
    </row>
    <row r="905" spans="9:9" ht="15.75" customHeight="1" x14ac:dyDescent="0.3">
      <c r="I905" s="7"/>
    </row>
    <row r="906" spans="9:9" ht="15.75" customHeight="1" x14ac:dyDescent="0.3">
      <c r="I906" s="7"/>
    </row>
    <row r="907" spans="9:9" ht="15.75" customHeight="1" x14ac:dyDescent="0.3">
      <c r="I907" s="7"/>
    </row>
    <row r="908" spans="9:9" ht="15.75" customHeight="1" x14ac:dyDescent="0.3">
      <c r="I908" s="7"/>
    </row>
    <row r="909" spans="9:9" ht="15.75" customHeight="1" x14ac:dyDescent="0.3">
      <c r="I909" s="7"/>
    </row>
    <row r="910" spans="9:9" ht="15.75" customHeight="1" x14ac:dyDescent="0.3">
      <c r="I910" s="7"/>
    </row>
    <row r="911" spans="9:9" ht="15.75" customHeight="1" x14ac:dyDescent="0.3">
      <c r="I911" s="7"/>
    </row>
    <row r="912" spans="9:9" ht="15.75" customHeight="1" x14ac:dyDescent="0.3">
      <c r="I912" s="7"/>
    </row>
    <row r="913" spans="9:9" ht="15.75" customHeight="1" x14ac:dyDescent="0.3">
      <c r="I913" s="7"/>
    </row>
    <row r="914" spans="9:9" ht="15.75" customHeight="1" x14ac:dyDescent="0.3">
      <c r="I914" s="7"/>
    </row>
    <row r="915" spans="9:9" ht="15.75" customHeight="1" x14ac:dyDescent="0.3">
      <c r="I915" s="7"/>
    </row>
    <row r="916" spans="9:9" ht="15.75" customHeight="1" x14ac:dyDescent="0.3">
      <c r="I916" s="7"/>
    </row>
    <row r="917" spans="9:9" ht="15.75" customHeight="1" x14ac:dyDescent="0.3">
      <c r="I917" s="7"/>
    </row>
    <row r="918" spans="9:9" ht="15.75" customHeight="1" x14ac:dyDescent="0.3">
      <c r="I918" s="7"/>
    </row>
    <row r="919" spans="9:9" ht="15.75" customHeight="1" x14ac:dyDescent="0.3">
      <c r="I919" s="7"/>
    </row>
    <row r="920" spans="9:9" ht="15.75" customHeight="1" x14ac:dyDescent="0.3">
      <c r="I920" s="7"/>
    </row>
    <row r="921" spans="9:9" ht="15.75" customHeight="1" x14ac:dyDescent="0.3">
      <c r="I921" s="7"/>
    </row>
    <row r="922" spans="9:9" ht="15.75" customHeight="1" x14ac:dyDescent="0.3">
      <c r="I922" s="7"/>
    </row>
    <row r="923" spans="9:9" ht="15.75" customHeight="1" x14ac:dyDescent="0.3">
      <c r="I923" s="7"/>
    </row>
    <row r="924" spans="9:9" ht="15.75" customHeight="1" x14ac:dyDescent="0.3">
      <c r="I924" s="7"/>
    </row>
    <row r="925" spans="9:9" ht="15.75" customHeight="1" x14ac:dyDescent="0.3">
      <c r="I925" s="7"/>
    </row>
    <row r="926" spans="9:9" ht="15.75" customHeight="1" x14ac:dyDescent="0.3">
      <c r="I926" s="7"/>
    </row>
    <row r="927" spans="9:9" ht="15.75" customHeight="1" x14ac:dyDescent="0.3">
      <c r="I927" s="7"/>
    </row>
    <row r="928" spans="9:9" ht="15.75" customHeight="1" x14ac:dyDescent="0.3">
      <c r="I928" s="7"/>
    </row>
    <row r="929" spans="9:9" ht="15.75" customHeight="1" x14ac:dyDescent="0.3">
      <c r="I929" s="7"/>
    </row>
    <row r="930" spans="9:9" ht="15.75" customHeight="1" x14ac:dyDescent="0.3">
      <c r="I930" s="7"/>
    </row>
    <row r="931" spans="9:9" ht="15.75" customHeight="1" x14ac:dyDescent="0.3">
      <c r="I931" s="7"/>
    </row>
    <row r="932" spans="9:9" ht="15.75" customHeight="1" x14ac:dyDescent="0.3">
      <c r="I932" s="7"/>
    </row>
    <row r="933" spans="9:9" ht="15.75" customHeight="1" x14ac:dyDescent="0.3">
      <c r="I933" s="7"/>
    </row>
    <row r="934" spans="9:9" ht="15.75" customHeight="1" x14ac:dyDescent="0.3">
      <c r="I934" s="7"/>
    </row>
    <row r="935" spans="9:9" ht="15.75" customHeight="1" x14ac:dyDescent="0.3">
      <c r="I935" s="7"/>
    </row>
    <row r="936" spans="9:9" ht="15.75" customHeight="1" x14ac:dyDescent="0.3">
      <c r="I936" s="7"/>
    </row>
    <row r="937" spans="9:9" ht="15.75" customHeight="1" x14ac:dyDescent="0.3">
      <c r="I937" s="7"/>
    </row>
    <row r="938" spans="9:9" ht="15.75" customHeight="1" x14ac:dyDescent="0.3">
      <c r="I938" s="7"/>
    </row>
    <row r="939" spans="9:9" ht="15.75" customHeight="1" x14ac:dyDescent="0.3">
      <c r="I939" s="7"/>
    </row>
    <row r="940" spans="9:9" ht="15.75" customHeight="1" x14ac:dyDescent="0.3">
      <c r="I940" s="7"/>
    </row>
    <row r="941" spans="9:9" ht="15.75" customHeight="1" x14ac:dyDescent="0.3">
      <c r="I941" s="7"/>
    </row>
    <row r="942" spans="9:9" ht="15.75" customHeight="1" x14ac:dyDescent="0.3">
      <c r="I942" s="7"/>
    </row>
    <row r="943" spans="9:9" ht="15.75" customHeight="1" x14ac:dyDescent="0.3">
      <c r="I943" s="7"/>
    </row>
    <row r="944" spans="9:9" ht="15.75" customHeight="1" x14ac:dyDescent="0.3">
      <c r="I944" s="7"/>
    </row>
    <row r="945" spans="9:9" ht="15.75" customHeight="1" x14ac:dyDescent="0.3">
      <c r="I945" s="7"/>
    </row>
    <row r="946" spans="9:9" ht="15.75" customHeight="1" x14ac:dyDescent="0.3">
      <c r="I946" s="7"/>
    </row>
    <row r="947" spans="9:9" ht="15.75" customHeight="1" x14ac:dyDescent="0.3">
      <c r="I947" s="7"/>
    </row>
    <row r="948" spans="9:9" ht="15.75" customHeight="1" x14ac:dyDescent="0.3">
      <c r="I948" s="7"/>
    </row>
    <row r="949" spans="9:9" ht="15.75" customHeight="1" x14ac:dyDescent="0.3">
      <c r="I949" s="7"/>
    </row>
    <row r="950" spans="9:9" ht="15.75" customHeight="1" x14ac:dyDescent="0.3">
      <c r="I950" s="7"/>
    </row>
    <row r="951" spans="9:9" ht="15.75" customHeight="1" x14ac:dyDescent="0.3">
      <c r="I951" s="7"/>
    </row>
    <row r="952" spans="9:9" ht="15.75" customHeight="1" x14ac:dyDescent="0.3">
      <c r="I952" s="7"/>
    </row>
    <row r="953" spans="9:9" ht="15.75" customHeight="1" x14ac:dyDescent="0.3">
      <c r="I953" s="7"/>
    </row>
    <row r="954" spans="9:9" ht="15.75" customHeight="1" x14ac:dyDescent="0.3">
      <c r="I954" s="7"/>
    </row>
    <row r="955" spans="9:9" ht="15.75" customHeight="1" x14ac:dyDescent="0.3">
      <c r="I955" s="7"/>
    </row>
    <row r="956" spans="9:9" ht="15.75" customHeight="1" x14ac:dyDescent="0.3">
      <c r="I956" s="7"/>
    </row>
    <row r="957" spans="9:9" ht="15.75" customHeight="1" x14ac:dyDescent="0.3">
      <c r="I957" s="7"/>
    </row>
    <row r="958" spans="9:9" ht="15.75" customHeight="1" x14ac:dyDescent="0.3">
      <c r="I958" s="7"/>
    </row>
    <row r="959" spans="9:9" ht="15.75" customHeight="1" x14ac:dyDescent="0.3">
      <c r="I959" s="7"/>
    </row>
    <row r="960" spans="9:9" ht="15.75" customHeight="1" x14ac:dyDescent="0.3">
      <c r="I960" s="7"/>
    </row>
    <row r="961" spans="9:9" ht="15.75" customHeight="1" x14ac:dyDescent="0.3">
      <c r="I961" s="7"/>
    </row>
    <row r="962" spans="9:9" ht="15.75" customHeight="1" x14ac:dyDescent="0.3">
      <c r="I962" s="7"/>
    </row>
    <row r="963" spans="9:9" ht="15.75" customHeight="1" x14ac:dyDescent="0.3">
      <c r="I963" s="7"/>
    </row>
    <row r="964" spans="9:9" ht="15.75" customHeight="1" x14ac:dyDescent="0.3">
      <c r="I964" s="7"/>
    </row>
    <row r="965" spans="9:9" ht="15.75" customHeight="1" x14ac:dyDescent="0.3">
      <c r="I965" s="7"/>
    </row>
    <row r="966" spans="9:9" ht="15.75" customHeight="1" x14ac:dyDescent="0.3">
      <c r="I966" s="7"/>
    </row>
    <row r="967" spans="9:9" ht="15.75" customHeight="1" x14ac:dyDescent="0.3">
      <c r="I967" s="7"/>
    </row>
    <row r="968" spans="9:9" ht="15.75" customHeight="1" x14ac:dyDescent="0.3">
      <c r="I968" s="7"/>
    </row>
    <row r="969" spans="9:9" ht="15.75" customHeight="1" x14ac:dyDescent="0.3">
      <c r="I969" s="7"/>
    </row>
    <row r="970" spans="9:9" ht="15.75" customHeight="1" x14ac:dyDescent="0.3">
      <c r="I970" s="7"/>
    </row>
    <row r="971" spans="9:9" ht="15.75" customHeight="1" x14ac:dyDescent="0.3">
      <c r="I971" s="7"/>
    </row>
    <row r="972" spans="9:9" ht="15.75" customHeight="1" x14ac:dyDescent="0.3">
      <c r="I972" s="7"/>
    </row>
    <row r="973" spans="9:9" ht="15.75" customHeight="1" x14ac:dyDescent="0.3">
      <c r="I973" s="7"/>
    </row>
    <row r="974" spans="9:9" ht="15.75" customHeight="1" x14ac:dyDescent="0.3">
      <c r="I974" s="7"/>
    </row>
    <row r="975" spans="9:9" ht="15.75" customHeight="1" x14ac:dyDescent="0.3">
      <c r="I975" s="7"/>
    </row>
    <row r="976" spans="9:9" ht="15.75" customHeight="1" x14ac:dyDescent="0.3">
      <c r="I976" s="7"/>
    </row>
    <row r="977" spans="9:9" ht="15.75" customHeight="1" x14ac:dyDescent="0.3">
      <c r="I977" s="7"/>
    </row>
    <row r="978" spans="9:9" ht="15.75" customHeight="1" x14ac:dyDescent="0.3">
      <c r="I978" s="7"/>
    </row>
    <row r="979" spans="9:9" ht="15.75" customHeight="1" x14ac:dyDescent="0.3">
      <c r="I979" s="7"/>
    </row>
    <row r="980" spans="9:9" ht="15.75" customHeight="1" x14ac:dyDescent="0.3">
      <c r="I980" s="7"/>
    </row>
    <row r="981" spans="9:9" ht="15.75" customHeight="1" x14ac:dyDescent="0.3">
      <c r="I981" s="7"/>
    </row>
    <row r="982" spans="9:9" ht="15.75" customHeight="1" x14ac:dyDescent="0.3">
      <c r="I982" s="7"/>
    </row>
    <row r="983" spans="9:9" ht="15.75" customHeight="1" x14ac:dyDescent="0.3">
      <c r="I983" s="7"/>
    </row>
    <row r="984" spans="9:9" ht="15.75" customHeight="1" x14ac:dyDescent="0.3">
      <c r="I984" s="7"/>
    </row>
    <row r="985" spans="9:9" ht="15.75" customHeight="1" x14ac:dyDescent="0.3">
      <c r="I985" s="7"/>
    </row>
    <row r="986" spans="9:9" ht="15.75" customHeight="1" x14ac:dyDescent="0.3">
      <c r="I986" s="7"/>
    </row>
    <row r="987" spans="9:9" ht="15.75" customHeight="1" x14ac:dyDescent="0.3">
      <c r="I987" s="7"/>
    </row>
    <row r="988" spans="9:9" ht="15.75" customHeight="1" x14ac:dyDescent="0.3">
      <c r="I988" s="7"/>
    </row>
    <row r="989" spans="9:9" ht="15.75" customHeight="1" x14ac:dyDescent="0.3">
      <c r="I989" s="7"/>
    </row>
    <row r="990" spans="9:9" ht="15.75" customHeight="1" x14ac:dyDescent="0.3">
      <c r="I990" s="7"/>
    </row>
    <row r="991" spans="9:9" ht="15.75" customHeight="1" x14ac:dyDescent="0.3">
      <c r="I991" s="7"/>
    </row>
    <row r="992" spans="9:9" ht="15.75" customHeight="1" x14ac:dyDescent="0.3">
      <c r="I992" s="7"/>
    </row>
    <row r="993" spans="9:9" ht="15.75" customHeight="1" x14ac:dyDescent="0.3">
      <c r="I993" s="7"/>
    </row>
    <row r="994" spans="9:9" ht="15.75" customHeight="1" x14ac:dyDescent="0.3">
      <c r="I994" s="7"/>
    </row>
    <row r="995" spans="9:9" ht="15.75" customHeight="1" x14ac:dyDescent="0.3">
      <c r="I995" s="7"/>
    </row>
    <row r="996" spans="9:9" ht="15.75" customHeight="1" x14ac:dyDescent="0.3">
      <c r="I996" s="7"/>
    </row>
    <row r="997" spans="9:9" ht="15.75" customHeight="1" x14ac:dyDescent="0.3">
      <c r="I997" s="7"/>
    </row>
    <row r="998" spans="9:9" ht="15.75" customHeight="1" x14ac:dyDescent="0.3">
      <c r="I998" s="7"/>
    </row>
    <row r="999" spans="9:9" ht="15.75" customHeight="1" x14ac:dyDescent="0.3">
      <c r="I999" s="7"/>
    </row>
    <row r="1000" spans="9:9" ht="15" customHeight="1" x14ac:dyDescent="0.3">
      <c r="I1000" s="7"/>
    </row>
  </sheetData>
  <pageMargins left="0.7" right="0.7" top="0.75" bottom="0.75" header="0" footer="0"/>
  <pageSetup orientation="landscape"/>
  <ignoredErrors>
    <ignoredError sqref="I2 I3:I184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workbookViewId="0">
      <selection activeCell="D107" sqref="D107"/>
    </sheetView>
  </sheetViews>
  <sheetFormatPr defaultColWidth="14.44140625" defaultRowHeight="15" customHeight="1" x14ac:dyDescent="0.3"/>
  <cols>
    <col min="1" max="1" width="1.6640625" customWidth="1"/>
    <col min="2" max="2" width="3.6640625" customWidth="1"/>
    <col min="3" max="3" width="26.109375" customWidth="1"/>
    <col min="4" max="4" width="10" customWidth="1"/>
    <col min="5" max="5" width="14" customWidth="1"/>
    <col min="6" max="6" width="6.6640625" customWidth="1"/>
    <col min="7" max="7" width="13.6640625" customWidth="1"/>
    <col min="8" max="8" width="11.5546875" customWidth="1"/>
    <col min="9" max="9" width="14.33203125" customWidth="1"/>
    <col min="10" max="26" width="8.6640625" customWidth="1"/>
  </cols>
  <sheetData>
    <row r="1" spans="1:26" ht="52.5" customHeight="1" x14ac:dyDescent="0.3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" spans="1:26" ht="14.4" x14ac:dyDescent="0.3">
      <c r="C5" s="4" t="s">
        <v>1</v>
      </c>
      <c r="D5" s="4" t="s">
        <v>2</v>
      </c>
      <c r="E5" s="4" t="s">
        <v>3</v>
      </c>
      <c r="F5" s="4" t="s">
        <v>4</v>
      </c>
      <c r="G5" s="5" t="s">
        <v>5</v>
      </c>
      <c r="H5" s="4" t="s">
        <v>6</v>
      </c>
      <c r="I5" s="4" t="s">
        <v>7</v>
      </c>
    </row>
    <row r="6" spans="1:26" ht="14.4" x14ac:dyDescent="0.3">
      <c r="C6" s="4" t="s">
        <v>8</v>
      </c>
      <c r="D6" s="4" t="s">
        <v>9</v>
      </c>
      <c r="E6" s="4" t="s">
        <v>10</v>
      </c>
      <c r="F6" s="4">
        <v>22</v>
      </c>
      <c r="G6" s="5">
        <v>44446</v>
      </c>
      <c r="H6" s="4">
        <v>112780</v>
      </c>
      <c r="I6" s="4" t="s">
        <v>11</v>
      </c>
    </row>
    <row r="7" spans="1:26" ht="14.4" x14ac:dyDescent="0.3">
      <c r="C7" s="4" t="s">
        <v>12</v>
      </c>
      <c r="D7" s="4" t="s">
        <v>9</v>
      </c>
      <c r="E7" s="4" t="s">
        <v>13</v>
      </c>
      <c r="F7" s="4">
        <v>46</v>
      </c>
      <c r="G7" s="5">
        <v>44758</v>
      </c>
      <c r="H7" s="4">
        <v>70610</v>
      </c>
      <c r="I7" s="4" t="s">
        <v>14</v>
      </c>
    </row>
    <row r="8" spans="1:26" ht="14.4" x14ac:dyDescent="0.3">
      <c r="C8" s="4" t="s">
        <v>15</v>
      </c>
      <c r="D8" s="4" t="s">
        <v>16</v>
      </c>
      <c r="E8" s="4" t="s">
        <v>10</v>
      </c>
      <c r="F8" s="4">
        <v>28</v>
      </c>
      <c r="G8" s="5">
        <v>44357</v>
      </c>
      <c r="H8" s="4">
        <v>53240</v>
      </c>
      <c r="I8" s="4" t="s">
        <v>14</v>
      </c>
    </row>
    <row r="9" spans="1:26" ht="14.4" x14ac:dyDescent="0.3">
      <c r="C9" s="4" t="s">
        <v>17</v>
      </c>
      <c r="D9" s="4"/>
      <c r="E9" s="4" t="s">
        <v>18</v>
      </c>
      <c r="F9" s="4">
        <v>37</v>
      </c>
      <c r="G9" s="5">
        <v>44146</v>
      </c>
      <c r="H9" s="4">
        <v>115440</v>
      </c>
      <c r="I9" s="4" t="s">
        <v>19</v>
      </c>
    </row>
    <row r="10" spans="1:26" ht="14.4" x14ac:dyDescent="0.3">
      <c r="C10" s="4" t="s">
        <v>20</v>
      </c>
      <c r="D10" s="4" t="s">
        <v>9</v>
      </c>
      <c r="E10" s="4" t="s">
        <v>10</v>
      </c>
      <c r="F10" s="4">
        <v>32</v>
      </c>
      <c r="G10" s="5">
        <v>44465</v>
      </c>
      <c r="H10" s="4">
        <v>53540</v>
      </c>
      <c r="I10" s="4" t="s">
        <v>14</v>
      </c>
    </row>
    <row r="11" spans="1:26" ht="14.4" x14ac:dyDescent="0.3">
      <c r="C11" s="4" t="s">
        <v>21</v>
      </c>
      <c r="D11" s="4" t="s">
        <v>16</v>
      </c>
      <c r="E11" s="4" t="s">
        <v>13</v>
      </c>
      <c r="F11" s="4">
        <v>30</v>
      </c>
      <c r="G11" s="5">
        <v>44861</v>
      </c>
      <c r="H11" s="4">
        <v>112570</v>
      </c>
      <c r="I11" s="4" t="s">
        <v>14</v>
      </c>
    </row>
    <row r="12" spans="1:26" ht="14.4" x14ac:dyDescent="0.3">
      <c r="C12" s="4" t="s">
        <v>22</v>
      </c>
      <c r="D12" s="4" t="s">
        <v>9</v>
      </c>
      <c r="E12" s="4" t="s">
        <v>13</v>
      </c>
      <c r="F12" s="4">
        <v>33</v>
      </c>
      <c r="G12" s="5">
        <v>44701</v>
      </c>
      <c r="H12" s="4">
        <v>48530</v>
      </c>
      <c r="I12" s="4" t="s">
        <v>11</v>
      </c>
    </row>
    <row r="13" spans="1:26" ht="14.4" x14ac:dyDescent="0.3">
      <c r="C13" s="4" t="s">
        <v>23</v>
      </c>
      <c r="D13" s="4" t="s">
        <v>16</v>
      </c>
      <c r="E13" s="4" t="s">
        <v>24</v>
      </c>
      <c r="F13" s="4">
        <v>24</v>
      </c>
      <c r="G13" s="5">
        <v>44148</v>
      </c>
      <c r="H13" s="4">
        <v>62780</v>
      </c>
      <c r="I13" s="4" t="s">
        <v>14</v>
      </c>
    </row>
    <row r="14" spans="1:26" ht="14.4" x14ac:dyDescent="0.3">
      <c r="C14" s="4" t="s">
        <v>25</v>
      </c>
      <c r="D14" s="4" t="s">
        <v>9</v>
      </c>
      <c r="E14" s="4" t="s">
        <v>24</v>
      </c>
      <c r="F14" s="4">
        <v>33</v>
      </c>
      <c r="G14" s="5">
        <v>44509</v>
      </c>
      <c r="H14" s="4">
        <v>53870</v>
      </c>
      <c r="I14" s="4" t="s">
        <v>14</v>
      </c>
    </row>
    <row r="15" spans="1:26" ht="14.4" x14ac:dyDescent="0.3">
      <c r="C15" s="4" t="s">
        <v>26</v>
      </c>
      <c r="D15" s="4" t="s">
        <v>16</v>
      </c>
      <c r="E15" s="4" t="s">
        <v>27</v>
      </c>
      <c r="F15" s="4">
        <v>27</v>
      </c>
      <c r="G15" s="5">
        <v>44122</v>
      </c>
      <c r="H15" s="4">
        <v>119110</v>
      </c>
      <c r="I15" s="4" t="s">
        <v>14</v>
      </c>
    </row>
    <row r="16" spans="1:26" ht="14.4" x14ac:dyDescent="0.3">
      <c r="C16" s="4" t="s">
        <v>28</v>
      </c>
      <c r="D16" s="4" t="s">
        <v>9</v>
      </c>
      <c r="E16" s="4" t="s">
        <v>24</v>
      </c>
      <c r="F16" s="4">
        <v>29</v>
      </c>
      <c r="G16" s="5">
        <v>44180</v>
      </c>
      <c r="H16" s="4">
        <v>112110</v>
      </c>
      <c r="I16" s="4" t="s">
        <v>19</v>
      </c>
    </row>
    <row r="17" spans="3:9" ht="14.4" x14ac:dyDescent="0.3">
      <c r="C17" s="4" t="s">
        <v>29</v>
      </c>
      <c r="D17" s="4" t="s">
        <v>9</v>
      </c>
      <c r="E17" s="4" t="s">
        <v>10</v>
      </c>
      <c r="F17" s="4">
        <v>25</v>
      </c>
      <c r="G17" s="5">
        <v>44383</v>
      </c>
      <c r="H17" s="4">
        <v>65700</v>
      </c>
      <c r="I17" s="4" t="s">
        <v>14</v>
      </c>
    </row>
    <row r="18" spans="3:9" ht="14.4" x14ac:dyDescent="0.3">
      <c r="C18" s="4" t="s">
        <v>30</v>
      </c>
      <c r="D18" s="4" t="s">
        <v>9</v>
      </c>
      <c r="E18" s="4" t="s">
        <v>24</v>
      </c>
      <c r="F18" s="4">
        <v>37</v>
      </c>
      <c r="G18" s="5">
        <v>44701</v>
      </c>
      <c r="H18" s="4">
        <v>69070</v>
      </c>
      <c r="I18" s="4" t="s">
        <v>14</v>
      </c>
    </row>
    <row r="19" spans="3:9" ht="14.4" x14ac:dyDescent="0.3">
      <c r="C19" s="4" t="s">
        <v>31</v>
      </c>
      <c r="D19" s="4" t="s">
        <v>9</v>
      </c>
      <c r="E19" s="4" t="s">
        <v>24</v>
      </c>
      <c r="F19" s="4">
        <v>20</v>
      </c>
      <c r="G19" s="5">
        <v>44459</v>
      </c>
      <c r="H19" s="4">
        <v>107700</v>
      </c>
      <c r="I19" s="4" t="s">
        <v>14</v>
      </c>
    </row>
    <row r="20" spans="3:9" ht="14.4" x14ac:dyDescent="0.3">
      <c r="C20" s="4" t="s">
        <v>32</v>
      </c>
      <c r="D20" s="4" t="s">
        <v>16</v>
      </c>
      <c r="E20" s="4" t="s">
        <v>24</v>
      </c>
      <c r="F20" s="4">
        <v>32</v>
      </c>
      <c r="G20" s="5">
        <v>44354</v>
      </c>
      <c r="H20" s="4">
        <v>43840</v>
      </c>
      <c r="I20" s="4" t="s">
        <v>11</v>
      </c>
    </row>
    <row r="21" spans="3:9" ht="15.75" customHeight="1" x14ac:dyDescent="0.3">
      <c r="C21" s="4" t="s">
        <v>33</v>
      </c>
      <c r="D21" s="4" t="s">
        <v>9</v>
      </c>
      <c r="E21" s="4" t="s">
        <v>13</v>
      </c>
      <c r="F21" s="4">
        <v>40</v>
      </c>
      <c r="G21" s="5">
        <v>44263</v>
      </c>
      <c r="H21" s="4">
        <v>99750</v>
      </c>
      <c r="I21" s="4" t="s">
        <v>14</v>
      </c>
    </row>
    <row r="22" spans="3:9" ht="15.75" customHeight="1" x14ac:dyDescent="0.3">
      <c r="C22" s="4" t="s">
        <v>34</v>
      </c>
      <c r="D22" s="4" t="s">
        <v>9</v>
      </c>
      <c r="E22" s="4" t="s">
        <v>13</v>
      </c>
      <c r="F22" s="4">
        <v>21</v>
      </c>
      <c r="G22" s="5">
        <v>44104</v>
      </c>
      <c r="H22" s="4">
        <v>37920</v>
      </c>
      <c r="I22" s="4" t="s">
        <v>14</v>
      </c>
    </row>
    <row r="23" spans="3:9" ht="15.75" customHeight="1" x14ac:dyDescent="0.3">
      <c r="C23" s="4" t="s">
        <v>35</v>
      </c>
      <c r="D23" s="4" t="s">
        <v>9</v>
      </c>
      <c r="E23" s="4" t="s">
        <v>13</v>
      </c>
      <c r="F23" s="4">
        <v>21</v>
      </c>
      <c r="G23" s="5">
        <v>44762</v>
      </c>
      <c r="H23" s="4">
        <v>57090</v>
      </c>
      <c r="I23" s="4" t="s">
        <v>14</v>
      </c>
    </row>
    <row r="24" spans="3:9" ht="15.75" customHeight="1" x14ac:dyDescent="0.3">
      <c r="C24" s="4" t="s">
        <v>36</v>
      </c>
      <c r="D24" s="4" t="s">
        <v>16</v>
      </c>
      <c r="E24" s="4" t="s">
        <v>24</v>
      </c>
      <c r="F24" s="4">
        <v>31</v>
      </c>
      <c r="G24" s="5">
        <v>44145</v>
      </c>
      <c r="H24" s="4">
        <v>41980</v>
      </c>
      <c r="I24" s="4" t="s">
        <v>14</v>
      </c>
    </row>
    <row r="25" spans="3:9" ht="15.75" customHeight="1" x14ac:dyDescent="0.3">
      <c r="C25" s="4" t="s">
        <v>37</v>
      </c>
      <c r="D25" s="4" t="s">
        <v>9</v>
      </c>
      <c r="E25" s="4" t="s">
        <v>27</v>
      </c>
      <c r="F25" s="4">
        <v>21</v>
      </c>
      <c r="G25" s="5">
        <v>44242</v>
      </c>
      <c r="H25" s="4">
        <v>75880</v>
      </c>
      <c r="I25" s="4" t="s">
        <v>14</v>
      </c>
    </row>
    <row r="26" spans="3:9" ht="15.75" customHeight="1" x14ac:dyDescent="0.3">
      <c r="C26" s="4" t="s">
        <v>38</v>
      </c>
      <c r="D26" s="4" t="s">
        <v>16</v>
      </c>
      <c r="E26" s="4" t="s">
        <v>18</v>
      </c>
      <c r="F26" s="4">
        <v>34</v>
      </c>
      <c r="G26" s="5">
        <v>44653</v>
      </c>
      <c r="H26" s="4">
        <v>58940</v>
      </c>
      <c r="I26" s="4" t="s">
        <v>14</v>
      </c>
    </row>
    <row r="27" spans="3:9" ht="15.75" customHeight="1" x14ac:dyDescent="0.3">
      <c r="C27" s="4" t="s">
        <v>39</v>
      </c>
      <c r="D27" s="4" t="s">
        <v>16</v>
      </c>
      <c r="E27" s="4" t="s">
        <v>18</v>
      </c>
      <c r="F27" s="4">
        <v>30</v>
      </c>
      <c r="G27" s="5">
        <v>44389</v>
      </c>
      <c r="H27" s="4">
        <v>67910</v>
      </c>
      <c r="I27" s="4" t="s">
        <v>19</v>
      </c>
    </row>
    <row r="28" spans="3:9" ht="15.75" customHeight="1" x14ac:dyDescent="0.3">
      <c r="C28" s="4" t="s">
        <v>40</v>
      </c>
      <c r="D28" s="4" t="s">
        <v>16</v>
      </c>
      <c r="E28" s="4" t="s">
        <v>24</v>
      </c>
      <c r="F28" s="4">
        <v>31</v>
      </c>
      <c r="G28" s="5">
        <v>44663</v>
      </c>
      <c r="H28" s="4">
        <v>58100</v>
      </c>
      <c r="I28" s="4" t="s">
        <v>14</v>
      </c>
    </row>
    <row r="29" spans="3:9" ht="15.75" customHeight="1" x14ac:dyDescent="0.3">
      <c r="C29" s="4" t="s">
        <v>41</v>
      </c>
      <c r="D29" s="4" t="s">
        <v>9</v>
      </c>
      <c r="E29" s="4" t="s">
        <v>18</v>
      </c>
      <c r="F29" s="4">
        <v>27</v>
      </c>
      <c r="G29" s="5">
        <v>44567</v>
      </c>
      <c r="H29" s="4">
        <v>48980</v>
      </c>
      <c r="I29" s="4" t="s">
        <v>14</v>
      </c>
    </row>
    <row r="30" spans="3:9" ht="15.75" customHeight="1" x14ac:dyDescent="0.3">
      <c r="C30" s="4" t="s">
        <v>42</v>
      </c>
      <c r="D30" s="4"/>
      <c r="E30" s="4" t="s">
        <v>18</v>
      </c>
      <c r="F30" s="4">
        <v>30</v>
      </c>
      <c r="G30" s="5">
        <v>44597</v>
      </c>
      <c r="H30" s="4">
        <v>64000</v>
      </c>
      <c r="I30" s="4" t="s">
        <v>14</v>
      </c>
    </row>
    <row r="31" spans="3:9" ht="15.75" customHeight="1" x14ac:dyDescent="0.3">
      <c r="C31" s="4" t="s">
        <v>43</v>
      </c>
      <c r="D31" s="4" t="s">
        <v>16</v>
      </c>
      <c r="E31" s="4" t="s">
        <v>13</v>
      </c>
      <c r="F31" s="4">
        <v>42</v>
      </c>
      <c r="G31" s="5">
        <v>44779</v>
      </c>
      <c r="H31" s="4">
        <v>75000</v>
      </c>
      <c r="I31" s="4" t="s">
        <v>44</v>
      </c>
    </row>
    <row r="32" spans="3:9" ht="15.75" customHeight="1" x14ac:dyDescent="0.3">
      <c r="C32" s="4" t="s">
        <v>45</v>
      </c>
      <c r="D32" s="4" t="s">
        <v>16</v>
      </c>
      <c r="E32" s="4" t="s">
        <v>24</v>
      </c>
      <c r="F32" s="4">
        <v>40</v>
      </c>
      <c r="G32" s="5">
        <v>44337</v>
      </c>
      <c r="H32" s="4">
        <v>87620</v>
      </c>
      <c r="I32" s="4" t="s">
        <v>14</v>
      </c>
    </row>
    <row r="33" spans="3:9" ht="15.75" customHeight="1" x14ac:dyDescent="0.3">
      <c r="C33" s="4" t="s">
        <v>46</v>
      </c>
      <c r="D33" s="4" t="s">
        <v>16</v>
      </c>
      <c r="E33" s="4" t="s">
        <v>24</v>
      </c>
      <c r="F33" s="4">
        <v>29</v>
      </c>
      <c r="G33" s="5">
        <v>44023</v>
      </c>
      <c r="H33" s="4">
        <v>34980</v>
      </c>
      <c r="I33" s="4" t="s">
        <v>14</v>
      </c>
    </row>
    <row r="34" spans="3:9" ht="15.75" customHeight="1" x14ac:dyDescent="0.3">
      <c r="C34" s="4" t="s">
        <v>47</v>
      </c>
      <c r="D34" s="4" t="s">
        <v>16</v>
      </c>
      <c r="E34" s="4" t="s">
        <v>18</v>
      </c>
      <c r="F34" s="4">
        <v>28</v>
      </c>
      <c r="G34" s="5">
        <v>44185</v>
      </c>
      <c r="H34" s="4">
        <v>75970</v>
      </c>
      <c r="I34" s="4" t="s">
        <v>14</v>
      </c>
    </row>
    <row r="35" spans="3:9" ht="15.75" customHeight="1" x14ac:dyDescent="0.3">
      <c r="C35" s="4" t="s">
        <v>48</v>
      </c>
      <c r="D35" s="4" t="s">
        <v>16</v>
      </c>
      <c r="E35" s="4" t="s">
        <v>18</v>
      </c>
      <c r="F35" s="4">
        <v>34</v>
      </c>
      <c r="G35" s="5">
        <v>44612</v>
      </c>
      <c r="H35" s="4">
        <v>60130</v>
      </c>
      <c r="I35" s="4" t="s">
        <v>14</v>
      </c>
    </row>
    <row r="36" spans="3:9" ht="15.75" customHeight="1" x14ac:dyDescent="0.3">
      <c r="C36" s="4" t="s">
        <v>49</v>
      </c>
      <c r="D36" s="4" t="s">
        <v>16</v>
      </c>
      <c r="E36" s="4" t="s">
        <v>24</v>
      </c>
      <c r="F36" s="4">
        <v>33</v>
      </c>
      <c r="G36" s="5">
        <v>44374</v>
      </c>
      <c r="H36" s="4">
        <v>75480</v>
      </c>
      <c r="I36" s="4" t="s">
        <v>50</v>
      </c>
    </row>
    <row r="37" spans="3:9" ht="15.75" customHeight="1" x14ac:dyDescent="0.3">
      <c r="C37" s="4" t="s">
        <v>51</v>
      </c>
      <c r="D37" s="4" t="s">
        <v>9</v>
      </c>
      <c r="E37" s="4" t="s">
        <v>13</v>
      </c>
      <c r="F37" s="4">
        <v>33</v>
      </c>
      <c r="G37" s="5">
        <v>44164</v>
      </c>
      <c r="H37" s="4">
        <v>115920</v>
      </c>
      <c r="I37" s="4" t="s">
        <v>14</v>
      </c>
    </row>
    <row r="38" spans="3:9" ht="15.75" customHeight="1" x14ac:dyDescent="0.3">
      <c r="C38" s="4" t="s">
        <v>52</v>
      </c>
      <c r="D38" s="4" t="s">
        <v>16</v>
      </c>
      <c r="E38" s="4" t="s">
        <v>10</v>
      </c>
      <c r="F38" s="4">
        <v>36</v>
      </c>
      <c r="G38" s="5">
        <v>44494</v>
      </c>
      <c r="H38" s="4">
        <v>78540</v>
      </c>
      <c r="I38" s="4" t="s">
        <v>14</v>
      </c>
    </row>
    <row r="39" spans="3:9" ht="15.75" customHeight="1" x14ac:dyDescent="0.3">
      <c r="C39" s="4" t="s">
        <v>53</v>
      </c>
      <c r="D39" s="4" t="s">
        <v>9</v>
      </c>
      <c r="E39" s="4" t="s">
        <v>13</v>
      </c>
      <c r="F39" s="4">
        <v>25</v>
      </c>
      <c r="G39" s="5">
        <v>44726</v>
      </c>
      <c r="H39" s="4">
        <v>109190</v>
      </c>
      <c r="I39" s="4" t="s">
        <v>11</v>
      </c>
    </row>
    <row r="40" spans="3:9" ht="15.75" customHeight="1" x14ac:dyDescent="0.3">
      <c r="C40" s="4" t="s">
        <v>54</v>
      </c>
      <c r="D40" s="4" t="s">
        <v>16</v>
      </c>
      <c r="E40" s="4" t="s">
        <v>10</v>
      </c>
      <c r="F40" s="4">
        <v>34</v>
      </c>
      <c r="G40" s="5">
        <v>44721</v>
      </c>
      <c r="H40" s="4">
        <v>49630</v>
      </c>
      <c r="I40" s="4" t="s">
        <v>19</v>
      </c>
    </row>
    <row r="41" spans="3:9" ht="15.75" customHeight="1" x14ac:dyDescent="0.3">
      <c r="C41" s="4" t="s">
        <v>55</v>
      </c>
      <c r="D41" s="4" t="s">
        <v>16</v>
      </c>
      <c r="E41" s="4" t="s">
        <v>13</v>
      </c>
      <c r="F41" s="4">
        <v>28</v>
      </c>
      <c r="G41" s="5">
        <v>44630</v>
      </c>
      <c r="H41" s="4">
        <v>99970</v>
      </c>
      <c r="I41" s="4" t="s">
        <v>14</v>
      </c>
    </row>
    <row r="42" spans="3:9" ht="15.75" customHeight="1" x14ac:dyDescent="0.3">
      <c r="C42" s="4" t="s">
        <v>56</v>
      </c>
      <c r="D42" s="4" t="s">
        <v>16</v>
      </c>
      <c r="E42" s="4" t="s">
        <v>24</v>
      </c>
      <c r="F42" s="4">
        <v>33</v>
      </c>
      <c r="G42" s="5">
        <v>44190</v>
      </c>
      <c r="H42" s="4">
        <v>96140</v>
      </c>
      <c r="I42" s="4" t="s">
        <v>14</v>
      </c>
    </row>
    <row r="43" spans="3:9" ht="15.75" customHeight="1" x14ac:dyDescent="0.3">
      <c r="C43" s="4" t="s">
        <v>57</v>
      </c>
      <c r="D43" s="4" t="s">
        <v>9</v>
      </c>
      <c r="E43" s="4" t="s">
        <v>13</v>
      </c>
      <c r="F43" s="4">
        <v>31</v>
      </c>
      <c r="G43" s="5">
        <v>44724</v>
      </c>
      <c r="H43" s="4">
        <v>103550</v>
      </c>
      <c r="I43" s="4" t="s">
        <v>14</v>
      </c>
    </row>
    <row r="44" spans="3:9" ht="15.75" customHeight="1" x14ac:dyDescent="0.3">
      <c r="C44" s="4" t="s">
        <v>58</v>
      </c>
      <c r="D44" s="4" t="s">
        <v>9</v>
      </c>
      <c r="E44" s="4" t="s">
        <v>24</v>
      </c>
      <c r="F44" s="4">
        <v>31</v>
      </c>
      <c r="G44" s="5">
        <v>44511</v>
      </c>
      <c r="H44" s="4">
        <v>48950</v>
      </c>
      <c r="I44" s="4" t="s">
        <v>14</v>
      </c>
    </row>
    <row r="45" spans="3:9" ht="15.75" customHeight="1" x14ac:dyDescent="0.3">
      <c r="C45" s="4" t="s">
        <v>59</v>
      </c>
      <c r="D45" s="4" t="s">
        <v>9</v>
      </c>
      <c r="E45" s="4" t="s">
        <v>18</v>
      </c>
      <c r="F45" s="4">
        <v>24</v>
      </c>
      <c r="G45" s="5">
        <v>44436</v>
      </c>
      <c r="H45" s="4">
        <v>52610</v>
      </c>
      <c r="I45" s="4" t="s">
        <v>19</v>
      </c>
    </row>
    <row r="46" spans="3:9" ht="15.75" customHeight="1" x14ac:dyDescent="0.3">
      <c r="C46" s="4" t="s">
        <v>60</v>
      </c>
      <c r="D46" s="4" t="s">
        <v>16</v>
      </c>
      <c r="E46" s="4" t="s">
        <v>13</v>
      </c>
      <c r="F46" s="4">
        <v>36</v>
      </c>
      <c r="G46" s="5">
        <v>44529</v>
      </c>
      <c r="H46" s="4">
        <v>78390</v>
      </c>
      <c r="I46" s="4" t="s">
        <v>14</v>
      </c>
    </row>
    <row r="47" spans="3:9" ht="15.75" customHeight="1" x14ac:dyDescent="0.3">
      <c r="C47" s="4" t="s">
        <v>61</v>
      </c>
      <c r="D47" s="4" t="s">
        <v>16</v>
      </c>
      <c r="E47" s="4" t="s">
        <v>18</v>
      </c>
      <c r="F47" s="4">
        <v>33</v>
      </c>
      <c r="G47" s="5">
        <v>44809</v>
      </c>
      <c r="H47" s="4">
        <v>86570</v>
      </c>
      <c r="I47" s="4" t="s">
        <v>14</v>
      </c>
    </row>
    <row r="48" spans="3:9" ht="15.75" customHeight="1" x14ac:dyDescent="0.3">
      <c r="C48" s="4" t="s">
        <v>62</v>
      </c>
      <c r="D48" s="4" t="s">
        <v>16</v>
      </c>
      <c r="E48" s="4" t="s">
        <v>24</v>
      </c>
      <c r="F48" s="4">
        <v>27</v>
      </c>
      <c r="G48" s="5">
        <v>44686</v>
      </c>
      <c r="H48" s="4">
        <v>83750</v>
      </c>
      <c r="I48" s="4" t="s">
        <v>14</v>
      </c>
    </row>
    <row r="49" spans="3:9" ht="15.75" customHeight="1" x14ac:dyDescent="0.3">
      <c r="C49" s="4" t="s">
        <v>63</v>
      </c>
      <c r="D49" s="4" t="s">
        <v>16</v>
      </c>
      <c r="E49" s="4" t="s">
        <v>18</v>
      </c>
      <c r="F49" s="4">
        <v>34</v>
      </c>
      <c r="G49" s="5">
        <v>44445</v>
      </c>
      <c r="H49" s="4">
        <v>92450</v>
      </c>
      <c r="I49" s="4" t="s">
        <v>14</v>
      </c>
    </row>
    <row r="50" spans="3:9" ht="15.75" customHeight="1" x14ac:dyDescent="0.3">
      <c r="C50" s="4" t="s">
        <v>64</v>
      </c>
      <c r="D50" s="4" t="s">
        <v>9</v>
      </c>
      <c r="E50" s="4" t="s">
        <v>24</v>
      </c>
      <c r="F50" s="4">
        <v>20</v>
      </c>
      <c r="G50" s="5">
        <v>44183</v>
      </c>
      <c r="H50" s="4">
        <v>112650</v>
      </c>
      <c r="I50" s="4" t="s">
        <v>14</v>
      </c>
    </row>
    <row r="51" spans="3:9" ht="15.75" customHeight="1" x14ac:dyDescent="0.3">
      <c r="C51" s="4" t="s">
        <v>65</v>
      </c>
      <c r="D51" s="4" t="s">
        <v>9</v>
      </c>
      <c r="E51" s="4" t="s">
        <v>13</v>
      </c>
      <c r="F51" s="4">
        <v>20</v>
      </c>
      <c r="G51" s="5">
        <v>44744</v>
      </c>
      <c r="H51" s="4">
        <v>79570</v>
      </c>
      <c r="I51" s="4" t="s">
        <v>14</v>
      </c>
    </row>
    <row r="52" spans="3:9" ht="15.75" customHeight="1" x14ac:dyDescent="0.3">
      <c r="C52" s="4" t="s">
        <v>66</v>
      </c>
      <c r="D52" s="4" t="s">
        <v>16</v>
      </c>
      <c r="E52" s="4" t="s">
        <v>10</v>
      </c>
      <c r="F52" s="4">
        <v>20</v>
      </c>
      <c r="G52" s="5">
        <v>44537</v>
      </c>
      <c r="H52" s="4">
        <v>68900</v>
      </c>
      <c r="I52" s="4" t="s">
        <v>19</v>
      </c>
    </row>
    <row r="53" spans="3:9" ht="15.75" customHeight="1" x14ac:dyDescent="0.3">
      <c r="C53" s="4" t="s">
        <v>67</v>
      </c>
      <c r="D53" s="4" t="s">
        <v>16</v>
      </c>
      <c r="E53" s="4" t="s">
        <v>24</v>
      </c>
      <c r="F53" s="4">
        <v>25</v>
      </c>
      <c r="G53" s="5">
        <v>44694</v>
      </c>
      <c r="H53" s="4">
        <v>80700</v>
      </c>
      <c r="I53" s="4" t="s">
        <v>11</v>
      </c>
    </row>
    <row r="54" spans="3:9" ht="15.75" customHeight="1" x14ac:dyDescent="0.3">
      <c r="C54" s="4" t="s">
        <v>68</v>
      </c>
      <c r="D54" s="4" t="s">
        <v>9</v>
      </c>
      <c r="E54" s="4" t="s">
        <v>13</v>
      </c>
      <c r="F54" s="4">
        <v>19</v>
      </c>
      <c r="G54" s="5">
        <v>44277</v>
      </c>
      <c r="H54" s="4">
        <v>58960</v>
      </c>
      <c r="I54" s="4" t="s">
        <v>14</v>
      </c>
    </row>
    <row r="55" spans="3:9" ht="15.75" customHeight="1" x14ac:dyDescent="0.3">
      <c r="C55" s="4" t="s">
        <v>69</v>
      </c>
      <c r="D55" s="4" t="s">
        <v>9</v>
      </c>
      <c r="E55" s="4" t="s">
        <v>24</v>
      </c>
      <c r="F55" s="4">
        <v>36</v>
      </c>
      <c r="G55" s="5">
        <v>44019</v>
      </c>
      <c r="H55" s="4">
        <v>118840</v>
      </c>
      <c r="I55" s="4" t="s">
        <v>14</v>
      </c>
    </row>
    <row r="56" spans="3:9" ht="15.75" customHeight="1" x14ac:dyDescent="0.3">
      <c r="C56" s="4" t="s">
        <v>70</v>
      </c>
      <c r="D56" s="4" t="s">
        <v>9</v>
      </c>
      <c r="E56" s="4" t="s">
        <v>18</v>
      </c>
      <c r="F56" s="4">
        <v>28</v>
      </c>
      <c r="G56" s="5">
        <v>44041</v>
      </c>
      <c r="H56" s="4">
        <v>48170</v>
      </c>
      <c r="I56" s="4" t="s">
        <v>11</v>
      </c>
    </row>
    <row r="57" spans="3:9" ht="15.75" customHeight="1" x14ac:dyDescent="0.3">
      <c r="C57" s="4" t="s">
        <v>71</v>
      </c>
      <c r="D57" s="4" t="s">
        <v>16</v>
      </c>
      <c r="E57" s="4" t="s">
        <v>27</v>
      </c>
      <c r="F57" s="4">
        <v>32</v>
      </c>
      <c r="G57" s="5">
        <v>44400</v>
      </c>
      <c r="H57" s="4">
        <v>45510</v>
      </c>
      <c r="I57" s="4" t="s">
        <v>14</v>
      </c>
    </row>
    <row r="58" spans="3:9" ht="15.75" customHeight="1" x14ac:dyDescent="0.3">
      <c r="C58" s="4" t="s">
        <v>64</v>
      </c>
      <c r="D58" s="4" t="s">
        <v>9</v>
      </c>
      <c r="E58" s="4" t="s">
        <v>13</v>
      </c>
      <c r="F58" s="4">
        <v>34</v>
      </c>
      <c r="G58" s="5">
        <v>44703</v>
      </c>
      <c r="H58" s="4">
        <v>112650</v>
      </c>
      <c r="I58" s="4" t="s">
        <v>14</v>
      </c>
    </row>
    <row r="59" spans="3:9" ht="15.75" customHeight="1" x14ac:dyDescent="0.3">
      <c r="C59" s="4" t="s">
        <v>72</v>
      </c>
      <c r="D59" s="4" t="s">
        <v>16</v>
      </c>
      <c r="E59" s="4" t="s">
        <v>13</v>
      </c>
      <c r="F59" s="4">
        <v>36</v>
      </c>
      <c r="G59" s="5">
        <v>44085</v>
      </c>
      <c r="H59" s="4">
        <v>114890</v>
      </c>
      <c r="I59" s="4" t="s">
        <v>14</v>
      </c>
    </row>
    <row r="60" spans="3:9" ht="15.75" customHeight="1" x14ac:dyDescent="0.3">
      <c r="C60" s="4" t="s">
        <v>73</v>
      </c>
      <c r="D60" s="4" t="s">
        <v>9</v>
      </c>
      <c r="E60" s="4" t="s">
        <v>24</v>
      </c>
      <c r="F60" s="4">
        <v>30</v>
      </c>
      <c r="G60" s="5">
        <v>44850</v>
      </c>
      <c r="H60" s="4">
        <v>69710</v>
      </c>
      <c r="I60" s="4" t="s">
        <v>14</v>
      </c>
    </row>
    <row r="61" spans="3:9" ht="15.75" customHeight="1" x14ac:dyDescent="0.3">
      <c r="C61" s="4" t="s">
        <v>74</v>
      </c>
      <c r="D61" s="4" t="s">
        <v>9</v>
      </c>
      <c r="E61" s="4" t="s">
        <v>18</v>
      </c>
      <c r="F61" s="4">
        <v>36</v>
      </c>
      <c r="G61" s="5">
        <v>44333</v>
      </c>
      <c r="H61" s="4">
        <v>71380</v>
      </c>
      <c r="I61" s="4" t="s">
        <v>14</v>
      </c>
    </row>
    <row r="62" spans="3:9" ht="15.75" customHeight="1" x14ac:dyDescent="0.3">
      <c r="C62" s="4" t="s">
        <v>75</v>
      </c>
      <c r="D62" s="4" t="s">
        <v>16</v>
      </c>
      <c r="E62" s="4" t="s">
        <v>10</v>
      </c>
      <c r="F62" s="4">
        <v>38</v>
      </c>
      <c r="G62" s="5">
        <v>44377</v>
      </c>
      <c r="H62" s="4">
        <v>109160</v>
      </c>
      <c r="I62" s="4" t="s">
        <v>44</v>
      </c>
    </row>
    <row r="63" spans="3:9" ht="15.75" customHeight="1" x14ac:dyDescent="0.3">
      <c r="C63" s="4" t="s">
        <v>76</v>
      </c>
      <c r="D63" s="4" t="s">
        <v>9</v>
      </c>
      <c r="E63" s="4" t="s">
        <v>13</v>
      </c>
      <c r="F63" s="4">
        <v>27</v>
      </c>
      <c r="G63" s="5">
        <v>44609</v>
      </c>
      <c r="H63" s="4">
        <v>113280</v>
      </c>
      <c r="I63" s="4" t="s">
        <v>50</v>
      </c>
    </row>
    <row r="64" spans="3:9" ht="15.75" customHeight="1" x14ac:dyDescent="0.3">
      <c r="C64" s="4" t="s">
        <v>77</v>
      </c>
      <c r="D64" s="4" t="s">
        <v>9</v>
      </c>
      <c r="E64" s="4" t="s">
        <v>24</v>
      </c>
      <c r="F64" s="4">
        <v>30</v>
      </c>
      <c r="G64" s="5">
        <v>44273</v>
      </c>
      <c r="H64" s="4">
        <v>69120</v>
      </c>
      <c r="I64" s="4" t="s">
        <v>14</v>
      </c>
    </row>
    <row r="65" spans="3:9" ht="15.75" customHeight="1" x14ac:dyDescent="0.3">
      <c r="C65" s="4" t="s">
        <v>78</v>
      </c>
      <c r="D65" s="4" t="s">
        <v>16</v>
      </c>
      <c r="E65" s="4" t="s">
        <v>27</v>
      </c>
      <c r="F65" s="4">
        <v>37</v>
      </c>
      <c r="G65" s="5">
        <v>44451</v>
      </c>
      <c r="H65" s="4">
        <v>118100</v>
      </c>
      <c r="I65" s="4" t="s">
        <v>14</v>
      </c>
    </row>
    <row r="66" spans="3:9" ht="15.75" customHeight="1" x14ac:dyDescent="0.3">
      <c r="C66" s="4" t="s">
        <v>79</v>
      </c>
      <c r="D66" s="4" t="s">
        <v>16</v>
      </c>
      <c r="E66" s="4" t="s">
        <v>13</v>
      </c>
      <c r="F66" s="4">
        <v>22</v>
      </c>
      <c r="G66" s="5">
        <v>44450</v>
      </c>
      <c r="H66" s="4">
        <v>76900</v>
      </c>
      <c r="I66" s="4" t="s">
        <v>11</v>
      </c>
    </row>
    <row r="67" spans="3:9" ht="15.75" customHeight="1" x14ac:dyDescent="0.3">
      <c r="C67" s="4" t="s">
        <v>80</v>
      </c>
      <c r="D67" s="4" t="s">
        <v>16</v>
      </c>
      <c r="E67" s="4" t="s">
        <v>24</v>
      </c>
      <c r="F67" s="4">
        <v>43</v>
      </c>
      <c r="G67" s="5">
        <v>45045</v>
      </c>
      <c r="H67" s="4">
        <v>114870</v>
      </c>
      <c r="I67" s="4" t="s">
        <v>14</v>
      </c>
    </row>
    <row r="68" spans="3:9" ht="15.75" customHeight="1" x14ac:dyDescent="0.3">
      <c r="C68" s="4" t="s">
        <v>81</v>
      </c>
      <c r="D68" s="4"/>
      <c r="E68" s="4" t="s">
        <v>24</v>
      </c>
      <c r="F68" s="4">
        <v>32</v>
      </c>
      <c r="G68" s="5">
        <v>44774</v>
      </c>
      <c r="H68" s="4">
        <v>91310</v>
      </c>
      <c r="I68" s="4" t="s">
        <v>14</v>
      </c>
    </row>
    <row r="69" spans="3:9" ht="15.75" customHeight="1" x14ac:dyDescent="0.3">
      <c r="C69" s="4" t="s">
        <v>82</v>
      </c>
      <c r="D69" s="4" t="s">
        <v>16</v>
      </c>
      <c r="E69" s="4" t="s">
        <v>13</v>
      </c>
      <c r="F69" s="4">
        <v>28</v>
      </c>
      <c r="G69" s="5">
        <v>44486</v>
      </c>
      <c r="H69" s="4">
        <v>104770</v>
      </c>
      <c r="I69" s="4" t="s">
        <v>14</v>
      </c>
    </row>
    <row r="70" spans="3:9" ht="15.75" customHeight="1" x14ac:dyDescent="0.3">
      <c r="C70" s="4" t="s">
        <v>83</v>
      </c>
      <c r="D70" s="4" t="s">
        <v>9</v>
      </c>
      <c r="E70" s="4" t="s">
        <v>10</v>
      </c>
      <c r="F70" s="4">
        <v>27</v>
      </c>
      <c r="G70" s="5">
        <v>44134</v>
      </c>
      <c r="H70" s="4">
        <v>54970</v>
      </c>
      <c r="I70" s="4" t="s">
        <v>14</v>
      </c>
    </row>
    <row r="71" spans="3:9" ht="15.75" customHeight="1" x14ac:dyDescent="0.3">
      <c r="C71" s="4" t="s">
        <v>84</v>
      </c>
      <c r="D71" s="4"/>
      <c r="E71" s="4" t="s">
        <v>24</v>
      </c>
      <c r="F71" s="4">
        <v>26</v>
      </c>
      <c r="G71" s="5">
        <v>44271</v>
      </c>
      <c r="H71" s="4">
        <v>90700</v>
      </c>
      <c r="I71" s="4" t="s">
        <v>11</v>
      </c>
    </row>
    <row r="72" spans="3:9" ht="15.75" customHeight="1" x14ac:dyDescent="0.3">
      <c r="C72" s="4" t="s">
        <v>85</v>
      </c>
      <c r="D72" s="4" t="s">
        <v>16</v>
      </c>
      <c r="E72" s="4" t="s">
        <v>10</v>
      </c>
      <c r="F72" s="4">
        <v>38</v>
      </c>
      <c r="G72" s="5">
        <v>44329</v>
      </c>
      <c r="H72" s="4">
        <v>56870</v>
      </c>
      <c r="I72" s="4" t="s">
        <v>11</v>
      </c>
    </row>
    <row r="73" spans="3:9" ht="15.75" customHeight="1" x14ac:dyDescent="0.3">
      <c r="C73" s="4" t="s">
        <v>86</v>
      </c>
      <c r="D73" s="4" t="s">
        <v>16</v>
      </c>
      <c r="E73" s="4" t="s">
        <v>10</v>
      </c>
      <c r="F73" s="4">
        <v>25</v>
      </c>
      <c r="G73" s="5">
        <v>44205</v>
      </c>
      <c r="H73" s="4">
        <v>92700</v>
      </c>
      <c r="I73" s="4" t="s">
        <v>14</v>
      </c>
    </row>
    <row r="74" spans="3:9" ht="15.75" customHeight="1" x14ac:dyDescent="0.3">
      <c r="C74" s="4" t="s">
        <v>87</v>
      </c>
      <c r="D74" s="4" t="s">
        <v>16</v>
      </c>
      <c r="E74" s="4" t="s">
        <v>18</v>
      </c>
      <c r="F74" s="4">
        <v>21</v>
      </c>
      <c r="G74" s="5">
        <v>44317</v>
      </c>
      <c r="H74" s="4">
        <v>65920</v>
      </c>
      <c r="I74" s="4" t="s">
        <v>14</v>
      </c>
    </row>
    <row r="75" spans="3:9" ht="15.75" customHeight="1" x14ac:dyDescent="0.3">
      <c r="C75" s="4" t="s">
        <v>88</v>
      </c>
      <c r="D75" s="4" t="s">
        <v>9</v>
      </c>
      <c r="E75" s="4" t="s">
        <v>13</v>
      </c>
      <c r="F75" s="4">
        <v>26</v>
      </c>
      <c r="G75" s="5">
        <v>44225</v>
      </c>
      <c r="H75" s="4">
        <v>47360</v>
      </c>
      <c r="I75" s="4" t="s">
        <v>14</v>
      </c>
    </row>
    <row r="76" spans="3:9" ht="15.75" customHeight="1" x14ac:dyDescent="0.3">
      <c r="C76" s="4" t="s">
        <v>89</v>
      </c>
      <c r="D76" s="4" t="s">
        <v>9</v>
      </c>
      <c r="E76" s="4" t="s">
        <v>13</v>
      </c>
      <c r="F76" s="4">
        <v>30</v>
      </c>
      <c r="G76" s="5">
        <v>44666</v>
      </c>
      <c r="H76" s="4">
        <v>60570</v>
      </c>
      <c r="I76" s="4" t="s">
        <v>14</v>
      </c>
    </row>
    <row r="77" spans="3:9" ht="15.75" customHeight="1" x14ac:dyDescent="0.3">
      <c r="C77" s="4" t="s">
        <v>90</v>
      </c>
      <c r="D77" s="4" t="s">
        <v>16</v>
      </c>
      <c r="E77" s="4" t="s">
        <v>13</v>
      </c>
      <c r="F77" s="4">
        <v>28</v>
      </c>
      <c r="G77" s="5">
        <v>44649</v>
      </c>
      <c r="H77" s="4">
        <v>104120</v>
      </c>
      <c r="I77" s="4" t="s">
        <v>14</v>
      </c>
    </row>
    <row r="78" spans="3:9" ht="15.75" customHeight="1" x14ac:dyDescent="0.3">
      <c r="C78" s="4" t="s">
        <v>91</v>
      </c>
      <c r="D78" s="4" t="s">
        <v>9</v>
      </c>
      <c r="E78" s="4" t="s">
        <v>24</v>
      </c>
      <c r="F78" s="4">
        <v>37</v>
      </c>
      <c r="G78" s="5">
        <v>44338</v>
      </c>
      <c r="H78" s="4">
        <v>88050</v>
      </c>
      <c r="I78" s="4" t="s">
        <v>19</v>
      </c>
    </row>
    <row r="79" spans="3:9" ht="15.75" customHeight="1" x14ac:dyDescent="0.3">
      <c r="C79" s="4" t="s">
        <v>92</v>
      </c>
      <c r="D79" s="4" t="s">
        <v>9</v>
      </c>
      <c r="E79" s="4" t="s">
        <v>24</v>
      </c>
      <c r="F79" s="4">
        <v>24</v>
      </c>
      <c r="G79" s="5">
        <v>44686</v>
      </c>
      <c r="H79" s="4">
        <v>100420</v>
      </c>
      <c r="I79" s="4" t="s">
        <v>14</v>
      </c>
    </row>
    <row r="80" spans="3:9" ht="15.75" customHeight="1" x14ac:dyDescent="0.3">
      <c r="C80" s="4" t="s">
        <v>93</v>
      </c>
      <c r="D80" s="4" t="s">
        <v>16</v>
      </c>
      <c r="E80" s="4" t="s">
        <v>13</v>
      </c>
      <c r="F80" s="4">
        <v>30</v>
      </c>
      <c r="G80" s="5">
        <v>44850</v>
      </c>
      <c r="H80" s="4">
        <v>114180</v>
      </c>
      <c r="I80" s="4" t="s">
        <v>14</v>
      </c>
    </row>
    <row r="81" spans="3:9" ht="15.75" customHeight="1" x14ac:dyDescent="0.3">
      <c r="C81" s="4" t="s">
        <v>94</v>
      </c>
      <c r="D81" s="4" t="s">
        <v>16</v>
      </c>
      <c r="E81" s="4" t="s">
        <v>24</v>
      </c>
      <c r="F81" s="4">
        <v>21</v>
      </c>
      <c r="G81" s="5">
        <v>44678</v>
      </c>
      <c r="H81" s="4">
        <v>33920</v>
      </c>
      <c r="I81" s="4" t="s">
        <v>14</v>
      </c>
    </row>
    <row r="82" spans="3:9" ht="15.75" customHeight="1" x14ac:dyDescent="0.3">
      <c r="C82" s="4" t="s">
        <v>95</v>
      </c>
      <c r="D82" s="4" t="s">
        <v>9</v>
      </c>
      <c r="E82" s="4" t="s">
        <v>13</v>
      </c>
      <c r="F82" s="4">
        <v>23</v>
      </c>
      <c r="G82" s="5">
        <v>44440</v>
      </c>
      <c r="H82" s="4">
        <v>106460</v>
      </c>
      <c r="I82" s="4" t="s">
        <v>14</v>
      </c>
    </row>
    <row r="83" spans="3:9" ht="15.75" customHeight="1" x14ac:dyDescent="0.3">
      <c r="C83" s="4" t="s">
        <v>96</v>
      </c>
      <c r="D83" s="4" t="s">
        <v>9</v>
      </c>
      <c r="E83" s="4" t="s">
        <v>13</v>
      </c>
      <c r="F83" s="4">
        <v>35</v>
      </c>
      <c r="G83" s="5">
        <v>44727</v>
      </c>
      <c r="H83" s="4">
        <v>40400</v>
      </c>
      <c r="I83" s="4" t="s">
        <v>14</v>
      </c>
    </row>
    <row r="84" spans="3:9" ht="15.75" customHeight="1" x14ac:dyDescent="0.3">
      <c r="C84" s="4" t="s">
        <v>97</v>
      </c>
      <c r="D84" s="4" t="s">
        <v>9</v>
      </c>
      <c r="E84" s="4" t="s">
        <v>18</v>
      </c>
      <c r="F84" s="4">
        <v>27</v>
      </c>
      <c r="G84" s="5">
        <v>44236</v>
      </c>
      <c r="H84" s="4">
        <v>91650</v>
      </c>
      <c r="I84" s="4" t="s">
        <v>11</v>
      </c>
    </row>
    <row r="85" spans="3:9" ht="15.75" customHeight="1" x14ac:dyDescent="0.3">
      <c r="C85" s="4" t="s">
        <v>98</v>
      </c>
      <c r="D85" s="4" t="s">
        <v>9</v>
      </c>
      <c r="E85" s="4" t="s">
        <v>10</v>
      </c>
      <c r="F85" s="4">
        <v>43</v>
      </c>
      <c r="G85" s="5">
        <v>44620</v>
      </c>
      <c r="H85" s="4">
        <v>36040</v>
      </c>
      <c r="I85" s="4" t="s">
        <v>14</v>
      </c>
    </row>
    <row r="86" spans="3:9" ht="15.75" customHeight="1" x14ac:dyDescent="0.3">
      <c r="C86" s="4" t="s">
        <v>99</v>
      </c>
      <c r="D86" s="4" t="s">
        <v>16</v>
      </c>
      <c r="E86" s="4" t="s">
        <v>24</v>
      </c>
      <c r="F86" s="4">
        <v>40</v>
      </c>
      <c r="G86" s="5">
        <v>44381</v>
      </c>
      <c r="H86" s="4">
        <v>104410</v>
      </c>
      <c r="I86" s="4" t="s">
        <v>14</v>
      </c>
    </row>
    <row r="87" spans="3:9" ht="15.75" customHeight="1" x14ac:dyDescent="0.3">
      <c r="C87" s="4" t="s">
        <v>100</v>
      </c>
      <c r="D87" s="4" t="s">
        <v>9</v>
      </c>
      <c r="E87" s="4" t="s">
        <v>18</v>
      </c>
      <c r="F87" s="4">
        <v>30</v>
      </c>
      <c r="G87" s="5">
        <v>44606</v>
      </c>
      <c r="H87" s="4">
        <v>96800</v>
      </c>
      <c r="I87" s="4" t="s">
        <v>14</v>
      </c>
    </row>
    <row r="88" spans="3:9" ht="15.75" customHeight="1" x14ac:dyDescent="0.3">
      <c r="C88" s="4" t="s">
        <v>101</v>
      </c>
      <c r="D88" s="4" t="s">
        <v>16</v>
      </c>
      <c r="E88" s="4" t="s">
        <v>18</v>
      </c>
      <c r="F88" s="4">
        <v>34</v>
      </c>
      <c r="G88" s="5">
        <v>44459</v>
      </c>
      <c r="H88" s="4">
        <v>85000</v>
      </c>
      <c r="I88" s="4" t="s">
        <v>14</v>
      </c>
    </row>
    <row r="89" spans="3:9" ht="15.75" customHeight="1" x14ac:dyDescent="0.3">
      <c r="C89" s="4" t="s">
        <v>102</v>
      </c>
      <c r="D89" s="4" t="s">
        <v>9</v>
      </c>
      <c r="E89" s="4" t="s">
        <v>10</v>
      </c>
      <c r="F89" s="4">
        <v>28</v>
      </c>
      <c r="G89" s="5">
        <v>44820</v>
      </c>
      <c r="H89" s="4">
        <v>43510</v>
      </c>
      <c r="I89" s="4" t="s">
        <v>50</v>
      </c>
    </row>
    <row r="90" spans="3:9" ht="15.75" customHeight="1" x14ac:dyDescent="0.3">
      <c r="C90" s="4" t="s">
        <v>103</v>
      </c>
      <c r="D90" s="4" t="s">
        <v>9</v>
      </c>
      <c r="E90" s="4" t="s">
        <v>18</v>
      </c>
      <c r="F90" s="4">
        <v>33</v>
      </c>
      <c r="G90" s="5">
        <v>44243</v>
      </c>
      <c r="H90" s="4">
        <v>59430</v>
      </c>
      <c r="I90" s="4" t="s">
        <v>14</v>
      </c>
    </row>
    <row r="91" spans="3:9" ht="15.75" customHeight="1" x14ac:dyDescent="0.3">
      <c r="C91" s="4" t="s">
        <v>104</v>
      </c>
      <c r="D91" s="4" t="s">
        <v>16</v>
      </c>
      <c r="E91" s="4" t="s">
        <v>18</v>
      </c>
      <c r="F91" s="4">
        <v>33</v>
      </c>
      <c r="G91" s="5">
        <v>44067</v>
      </c>
      <c r="H91" s="4">
        <v>65360</v>
      </c>
      <c r="I91" s="4" t="s">
        <v>14</v>
      </c>
    </row>
    <row r="92" spans="3:9" ht="15.75" customHeight="1" x14ac:dyDescent="0.3">
      <c r="C92" s="4" t="s">
        <v>105</v>
      </c>
      <c r="D92" s="4" t="s">
        <v>16</v>
      </c>
      <c r="E92" s="4" t="s">
        <v>13</v>
      </c>
      <c r="F92" s="4">
        <v>32</v>
      </c>
      <c r="G92" s="5">
        <v>44611</v>
      </c>
      <c r="H92" s="4">
        <v>41570</v>
      </c>
      <c r="I92" s="4" t="s">
        <v>14</v>
      </c>
    </row>
    <row r="93" spans="3:9" ht="15.75" customHeight="1" x14ac:dyDescent="0.3">
      <c r="C93" s="4" t="s">
        <v>106</v>
      </c>
      <c r="D93" s="4" t="s">
        <v>16</v>
      </c>
      <c r="E93" s="4" t="s">
        <v>24</v>
      </c>
      <c r="F93" s="4">
        <v>33</v>
      </c>
      <c r="G93" s="5">
        <v>44312</v>
      </c>
      <c r="H93" s="4">
        <v>75280</v>
      </c>
      <c r="I93" s="4" t="s">
        <v>14</v>
      </c>
    </row>
    <row r="94" spans="3:9" ht="15.75" customHeight="1" x14ac:dyDescent="0.3">
      <c r="C94" s="4" t="s">
        <v>107</v>
      </c>
      <c r="D94" s="4" t="s">
        <v>9</v>
      </c>
      <c r="E94" s="4" t="s">
        <v>10</v>
      </c>
      <c r="F94" s="4">
        <v>33</v>
      </c>
      <c r="G94" s="5">
        <v>44385</v>
      </c>
      <c r="H94" s="4">
        <v>74550</v>
      </c>
      <c r="I94" s="4" t="s">
        <v>14</v>
      </c>
    </row>
    <row r="95" spans="3:9" ht="15.75" customHeight="1" x14ac:dyDescent="0.3">
      <c r="C95" s="4" t="s">
        <v>108</v>
      </c>
      <c r="D95" s="4" t="s">
        <v>9</v>
      </c>
      <c r="E95" s="4" t="s">
        <v>13</v>
      </c>
      <c r="F95" s="4">
        <v>30</v>
      </c>
      <c r="G95" s="5">
        <v>44701</v>
      </c>
      <c r="H95" s="4">
        <v>67950</v>
      </c>
      <c r="I95" s="4" t="s">
        <v>14</v>
      </c>
    </row>
    <row r="96" spans="3:9" ht="15.75" customHeight="1" x14ac:dyDescent="0.3">
      <c r="C96" s="4" t="s">
        <v>109</v>
      </c>
      <c r="D96" s="4" t="s">
        <v>9</v>
      </c>
      <c r="E96" s="4" t="s">
        <v>18</v>
      </c>
      <c r="F96" s="4">
        <v>42</v>
      </c>
      <c r="G96" s="5">
        <v>44731</v>
      </c>
      <c r="H96" s="4">
        <v>70270</v>
      </c>
      <c r="I96" s="4" t="s">
        <v>19</v>
      </c>
    </row>
    <row r="97" spans="3:9" ht="15.75" customHeight="1" x14ac:dyDescent="0.3">
      <c r="C97" s="4" t="s">
        <v>110</v>
      </c>
      <c r="D97" s="4" t="s">
        <v>9</v>
      </c>
      <c r="E97" s="4" t="s">
        <v>13</v>
      </c>
      <c r="F97" s="4">
        <v>26</v>
      </c>
      <c r="G97" s="5">
        <v>44411</v>
      </c>
      <c r="H97" s="4">
        <v>53540</v>
      </c>
      <c r="I97" s="4" t="s">
        <v>14</v>
      </c>
    </row>
    <row r="98" spans="3:9" ht="15.75" customHeight="1" x14ac:dyDescent="0.3">
      <c r="C98" s="4" t="s">
        <v>8</v>
      </c>
      <c r="D98" s="4" t="s">
        <v>9</v>
      </c>
      <c r="E98" s="4" t="s">
        <v>10</v>
      </c>
      <c r="F98" s="4">
        <v>22</v>
      </c>
      <c r="G98" s="5">
        <v>44446</v>
      </c>
      <c r="H98" s="4">
        <v>112780</v>
      </c>
      <c r="I98" s="4" t="s">
        <v>11</v>
      </c>
    </row>
    <row r="99" spans="3:9" ht="15.75" customHeight="1" x14ac:dyDescent="0.3">
      <c r="C99" s="4" t="s">
        <v>12</v>
      </c>
      <c r="D99" s="4" t="s">
        <v>9</v>
      </c>
      <c r="E99" s="4" t="s">
        <v>13</v>
      </c>
      <c r="F99" s="4">
        <v>46</v>
      </c>
      <c r="G99" s="5">
        <v>44758</v>
      </c>
      <c r="H99" s="4">
        <v>70610</v>
      </c>
      <c r="I99" s="4" t="s">
        <v>14</v>
      </c>
    </row>
    <row r="100" spans="3:9" ht="15.75" customHeight="1" x14ac:dyDescent="0.3">
      <c r="C100" s="4" t="s">
        <v>15</v>
      </c>
      <c r="D100" s="4" t="s">
        <v>16</v>
      </c>
      <c r="E100" s="4" t="s">
        <v>10</v>
      </c>
      <c r="F100" s="4">
        <v>28</v>
      </c>
      <c r="G100" s="5">
        <v>44357</v>
      </c>
      <c r="H100" s="4">
        <v>53240</v>
      </c>
      <c r="I100" s="4" t="s">
        <v>14</v>
      </c>
    </row>
    <row r="101" spans="3:9" ht="15.75" customHeight="1" x14ac:dyDescent="0.3">
      <c r="C101" s="4" t="s">
        <v>17</v>
      </c>
      <c r="D101" s="4"/>
      <c r="E101" s="4" t="s">
        <v>18</v>
      </c>
      <c r="F101" s="4">
        <v>37</v>
      </c>
      <c r="G101" s="5">
        <v>44146</v>
      </c>
      <c r="H101" s="4">
        <v>115440</v>
      </c>
      <c r="I101" s="4" t="s">
        <v>19</v>
      </c>
    </row>
    <row r="102" spans="3:9" ht="15.75" customHeight="1" x14ac:dyDescent="0.3">
      <c r="C102" s="4" t="s">
        <v>20</v>
      </c>
      <c r="D102" s="4" t="s">
        <v>9</v>
      </c>
      <c r="E102" s="4" t="s">
        <v>10</v>
      </c>
      <c r="F102" s="4">
        <v>32</v>
      </c>
      <c r="G102" s="5">
        <v>44465</v>
      </c>
      <c r="H102" s="4">
        <v>53540</v>
      </c>
      <c r="I102" s="4" t="s">
        <v>14</v>
      </c>
    </row>
    <row r="103" spans="3:9" ht="15.75" customHeight="1" x14ac:dyDescent="0.3">
      <c r="C103" s="4" t="s">
        <v>21</v>
      </c>
      <c r="D103" s="4" t="s">
        <v>16</v>
      </c>
      <c r="E103" s="4" t="s">
        <v>13</v>
      </c>
      <c r="F103" s="4">
        <v>30</v>
      </c>
      <c r="G103" s="5">
        <v>44861</v>
      </c>
      <c r="H103" s="4">
        <v>112570</v>
      </c>
      <c r="I103" s="4" t="s">
        <v>14</v>
      </c>
    </row>
    <row r="104" spans="3:9" ht="15.75" customHeight="1" x14ac:dyDescent="0.3">
      <c r="C104" s="4" t="s">
        <v>22</v>
      </c>
      <c r="D104" s="4" t="s">
        <v>9</v>
      </c>
      <c r="E104" s="4" t="s">
        <v>13</v>
      </c>
      <c r="F104" s="4">
        <v>33</v>
      </c>
      <c r="G104" s="5">
        <v>44701</v>
      </c>
      <c r="H104" s="4">
        <v>48530</v>
      </c>
      <c r="I104" s="4" t="s">
        <v>11</v>
      </c>
    </row>
    <row r="105" spans="3:9" ht="15.75" customHeight="1" x14ac:dyDescent="0.3">
      <c r="C105" s="4" t="s">
        <v>23</v>
      </c>
      <c r="D105" s="4" t="s">
        <v>16</v>
      </c>
      <c r="E105" s="4" t="s">
        <v>24</v>
      </c>
      <c r="F105" s="4">
        <v>24</v>
      </c>
      <c r="G105" s="5">
        <v>44148</v>
      </c>
      <c r="H105" s="4">
        <v>62780</v>
      </c>
      <c r="I105" s="4" t="s">
        <v>14</v>
      </c>
    </row>
    <row r="106" spans="3:9" ht="15.75" customHeight="1" x14ac:dyDescent="0.3"/>
    <row r="107" spans="3:9" ht="15.75" customHeight="1" x14ac:dyDescent="0.3"/>
    <row r="108" spans="3:9" ht="15.75" customHeight="1" x14ac:dyDescent="0.3"/>
    <row r="109" spans="3:9" ht="15.75" customHeight="1" x14ac:dyDescent="0.3"/>
    <row r="110" spans="3:9" ht="15.75" customHeight="1" x14ac:dyDescent="0.3"/>
    <row r="111" spans="3:9" ht="15.75" customHeight="1" x14ac:dyDescent="0.3"/>
    <row r="112" spans="3:9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96" workbookViewId="0">
      <selection activeCell="B8" sqref="B8"/>
    </sheetView>
  </sheetViews>
  <sheetFormatPr defaultColWidth="14.44140625" defaultRowHeight="15" customHeight="1" x14ac:dyDescent="0.3"/>
  <cols>
    <col min="1" max="1" width="8.6640625" customWidth="1"/>
    <col min="2" max="2" width="30.44140625" customWidth="1"/>
    <col min="3" max="3" width="10" customWidth="1"/>
    <col min="4" max="4" width="6.6640625" customWidth="1"/>
    <col min="5" max="5" width="14.33203125" customWidth="1"/>
    <col min="6" max="6" width="13.6640625" customWidth="1"/>
    <col min="7" max="7" width="14" customWidth="1"/>
    <col min="8" max="8" width="8.5546875" customWidth="1"/>
    <col min="9" max="26" width="8.6640625" customWidth="1"/>
  </cols>
  <sheetData>
    <row r="1" spans="1:8" ht="14.4" x14ac:dyDescent="0.3">
      <c r="A1" s="4" t="s">
        <v>111</v>
      </c>
    </row>
    <row r="2" spans="1:8" ht="14.4" x14ac:dyDescent="0.3">
      <c r="B2" s="4" t="s">
        <v>1</v>
      </c>
      <c r="C2" s="4" t="s">
        <v>2</v>
      </c>
      <c r="D2" s="4" t="s">
        <v>4</v>
      </c>
      <c r="E2" s="4" t="s">
        <v>7</v>
      </c>
      <c r="F2" s="4" t="s">
        <v>5</v>
      </c>
      <c r="G2" s="4" t="s">
        <v>3</v>
      </c>
      <c r="H2" s="4" t="s">
        <v>6</v>
      </c>
    </row>
    <row r="3" spans="1:8" ht="14.4" x14ac:dyDescent="0.3">
      <c r="B3" s="4" t="s">
        <v>112</v>
      </c>
      <c r="C3" s="4" t="s">
        <v>9</v>
      </c>
      <c r="D3" s="4">
        <v>20</v>
      </c>
      <c r="E3" s="4" t="s">
        <v>14</v>
      </c>
      <c r="F3" s="5">
        <v>44122</v>
      </c>
      <c r="G3" s="4" t="s">
        <v>24</v>
      </c>
      <c r="H3" s="4">
        <v>112650</v>
      </c>
    </row>
    <row r="4" spans="1:8" ht="14.4" x14ac:dyDescent="0.3">
      <c r="B4" s="4" t="s">
        <v>113</v>
      </c>
      <c r="C4" s="4" t="s">
        <v>16</v>
      </c>
      <c r="D4" s="4">
        <v>32</v>
      </c>
      <c r="E4" s="4" t="s">
        <v>11</v>
      </c>
      <c r="F4" s="5">
        <v>44293</v>
      </c>
      <c r="G4" s="4" t="s">
        <v>24</v>
      </c>
      <c r="H4" s="4">
        <v>43840</v>
      </c>
    </row>
    <row r="5" spans="1:8" ht="14.4" x14ac:dyDescent="0.3">
      <c r="B5" s="4" t="s">
        <v>114</v>
      </c>
      <c r="C5" s="4" t="s">
        <v>9</v>
      </c>
      <c r="D5" s="4">
        <v>31</v>
      </c>
      <c r="E5" s="4" t="s">
        <v>14</v>
      </c>
      <c r="F5" s="5">
        <v>44663</v>
      </c>
      <c r="G5" s="4" t="s">
        <v>13</v>
      </c>
      <c r="H5" s="4">
        <v>103550</v>
      </c>
    </row>
    <row r="6" spans="1:8" ht="14.4" x14ac:dyDescent="0.3">
      <c r="B6" s="4" t="s">
        <v>115</v>
      </c>
      <c r="C6" s="4" t="s">
        <v>16</v>
      </c>
      <c r="D6" s="4">
        <v>32</v>
      </c>
      <c r="E6" s="4" t="s">
        <v>14</v>
      </c>
      <c r="F6" s="5">
        <v>44339</v>
      </c>
      <c r="G6" s="4" t="s">
        <v>27</v>
      </c>
      <c r="H6" s="4">
        <v>45510</v>
      </c>
    </row>
    <row r="7" spans="1:8" ht="14.4" x14ac:dyDescent="0.3">
      <c r="B7" s="4" t="s">
        <v>116</v>
      </c>
      <c r="C7" s="4"/>
      <c r="D7" s="4">
        <v>37</v>
      </c>
      <c r="E7" s="4" t="s">
        <v>19</v>
      </c>
      <c r="F7" s="5">
        <v>44085</v>
      </c>
      <c r="G7" s="4" t="s">
        <v>18</v>
      </c>
      <c r="H7" s="4">
        <v>115440</v>
      </c>
    </row>
    <row r="8" spans="1:8" ht="14.4" x14ac:dyDescent="0.3">
      <c r="B8" s="4" t="s">
        <v>117</v>
      </c>
      <c r="C8" s="4" t="s">
        <v>16</v>
      </c>
      <c r="D8" s="4">
        <v>38</v>
      </c>
      <c r="E8" s="4" t="s">
        <v>11</v>
      </c>
      <c r="F8" s="5">
        <v>44268</v>
      </c>
      <c r="G8" s="4" t="s">
        <v>10</v>
      </c>
      <c r="H8" s="4">
        <v>56870</v>
      </c>
    </row>
    <row r="9" spans="1:8" ht="14.4" x14ac:dyDescent="0.3">
      <c r="B9" s="4" t="s">
        <v>118</v>
      </c>
      <c r="C9" s="4" t="s">
        <v>16</v>
      </c>
      <c r="D9" s="4">
        <v>25</v>
      </c>
      <c r="E9" s="4" t="s">
        <v>14</v>
      </c>
      <c r="F9" s="5">
        <v>44144</v>
      </c>
      <c r="G9" s="4" t="s">
        <v>10</v>
      </c>
      <c r="H9" s="4">
        <v>92700</v>
      </c>
    </row>
    <row r="10" spans="1:8" ht="14.4" x14ac:dyDescent="0.3">
      <c r="B10" s="4" t="s">
        <v>119</v>
      </c>
      <c r="C10" s="4"/>
      <c r="D10" s="4">
        <v>32</v>
      </c>
      <c r="E10" s="4" t="s">
        <v>14</v>
      </c>
      <c r="F10" s="5">
        <v>44713</v>
      </c>
      <c r="G10" s="4" t="s">
        <v>24</v>
      </c>
      <c r="H10" s="4">
        <v>91310</v>
      </c>
    </row>
    <row r="11" spans="1:8" ht="14.4" x14ac:dyDescent="0.3">
      <c r="B11" s="4" t="s">
        <v>120</v>
      </c>
      <c r="C11" s="4" t="s">
        <v>9</v>
      </c>
      <c r="D11" s="4">
        <v>33</v>
      </c>
      <c r="E11" s="4" t="s">
        <v>14</v>
      </c>
      <c r="F11" s="5">
        <v>44324</v>
      </c>
      <c r="G11" s="4" t="s">
        <v>10</v>
      </c>
      <c r="H11" s="4">
        <v>74550</v>
      </c>
    </row>
    <row r="12" spans="1:8" ht="14.4" x14ac:dyDescent="0.3">
      <c r="B12" s="4" t="s">
        <v>121</v>
      </c>
      <c r="C12" s="4" t="s">
        <v>9</v>
      </c>
      <c r="D12" s="4">
        <v>25</v>
      </c>
      <c r="E12" s="4" t="s">
        <v>11</v>
      </c>
      <c r="F12" s="5">
        <v>44665</v>
      </c>
      <c r="G12" s="4" t="s">
        <v>13</v>
      </c>
      <c r="H12" s="4">
        <v>109190</v>
      </c>
    </row>
    <row r="13" spans="1:8" ht="14.4" x14ac:dyDescent="0.3">
      <c r="B13" s="4" t="s">
        <v>122</v>
      </c>
      <c r="C13" s="4" t="s">
        <v>16</v>
      </c>
      <c r="D13" s="4">
        <v>40</v>
      </c>
      <c r="E13" s="4" t="s">
        <v>14</v>
      </c>
      <c r="F13" s="5">
        <v>44320</v>
      </c>
      <c r="G13" s="4" t="s">
        <v>24</v>
      </c>
      <c r="H13" s="4">
        <v>104410</v>
      </c>
    </row>
    <row r="14" spans="1:8" ht="14.4" x14ac:dyDescent="0.3">
      <c r="B14" s="4" t="s">
        <v>123</v>
      </c>
      <c r="C14" s="4" t="s">
        <v>9</v>
      </c>
      <c r="D14" s="4">
        <v>30</v>
      </c>
      <c r="E14" s="4" t="s">
        <v>14</v>
      </c>
      <c r="F14" s="5">
        <v>44544</v>
      </c>
      <c r="G14" s="4" t="s">
        <v>18</v>
      </c>
      <c r="H14" s="4">
        <v>96800</v>
      </c>
    </row>
    <row r="15" spans="1:8" ht="14.4" x14ac:dyDescent="0.3">
      <c r="B15" s="4" t="s">
        <v>124</v>
      </c>
      <c r="C15" s="4" t="s">
        <v>9</v>
      </c>
      <c r="D15" s="4">
        <v>28</v>
      </c>
      <c r="E15" s="4" t="s">
        <v>11</v>
      </c>
      <c r="F15" s="5">
        <v>43980</v>
      </c>
      <c r="G15" s="4" t="s">
        <v>18</v>
      </c>
      <c r="H15" s="4">
        <v>48170</v>
      </c>
    </row>
    <row r="16" spans="1:8" ht="14.4" x14ac:dyDescent="0.3">
      <c r="B16" s="4" t="s">
        <v>125</v>
      </c>
      <c r="C16" s="4" t="s">
        <v>9</v>
      </c>
      <c r="D16" s="4">
        <v>21</v>
      </c>
      <c r="E16" s="4" t="s">
        <v>14</v>
      </c>
      <c r="F16" s="5">
        <v>44042</v>
      </c>
      <c r="G16" s="4" t="s">
        <v>13</v>
      </c>
      <c r="H16" s="4">
        <v>37920</v>
      </c>
    </row>
    <row r="17" spans="2:8" ht="14.4" x14ac:dyDescent="0.3">
      <c r="B17" s="4" t="s">
        <v>126</v>
      </c>
      <c r="C17" s="4" t="s">
        <v>9</v>
      </c>
      <c r="D17" s="4">
        <v>34</v>
      </c>
      <c r="E17" s="4" t="s">
        <v>14</v>
      </c>
      <c r="F17" s="5">
        <v>44642</v>
      </c>
      <c r="G17" s="4" t="s">
        <v>13</v>
      </c>
      <c r="H17" s="4">
        <v>112650</v>
      </c>
    </row>
    <row r="18" spans="2:8" ht="14.4" x14ac:dyDescent="0.3">
      <c r="B18" s="4" t="s">
        <v>127</v>
      </c>
      <c r="C18" s="4" t="s">
        <v>16</v>
      </c>
      <c r="D18" s="4">
        <v>34</v>
      </c>
      <c r="E18" s="4" t="s">
        <v>19</v>
      </c>
      <c r="F18" s="5">
        <v>44660</v>
      </c>
      <c r="G18" s="4" t="s">
        <v>10</v>
      </c>
      <c r="H18" s="4">
        <v>49630</v>
      </c>
    </row>
    <row r="19" spans="2:8" ht="14.4" x14ac:dyDescent="0.3">
      <c r="B19" s="4" t="s">
        <v>128</v>
      </c>
      <c r="C19" s="4" t="s">
        <v>9</v>
      </c>
      <c r="D19" s="4">
        <v>36</v>
      </c>
      <c r="E19" s="4" t="s">
        <v>14</v>
      </c>
      <c r="F19" s="5">
        <v>43958</v>
      </c>
      <c r="G19" s="4" t="s">
        <v>24</v>
      </c>
      <c r="H19" s="4">
        <v>118840</v>
      </c>
    </row>
    <row r="20" spans="2:8" ht="14.4" x14ac:dyDescent="0.3">
      <c r="B20" s="4" t="s">
        <v>129</v>
      </c>
      <c r="C20" s="4" t="s">
        <v>9</v>
      </c>
      <c r="D20" s="4">
        <v>30</v>
      </c>
      <c r="E20" s="4" t="s">
        <v>14</v>
      </c>
      <c r="F20" s="5">
        <v>44789</v>
      </c>
      <c r="G20" s="4" t="s">
        <v>24</v>
      </c>
      <c r="H20" s="4">
        <v>69710</v>
      </c>
    </row>
    <row r="21" spans="2:8" ht="15.75" customHeight="1" x14ac:dyDescent="0.3">
      <c r="B21" s="4" t="s">
        <v>130</v>
      </c>
      <c r="C21" s="4" t="s">
        <v>9</v>
      </c>
      <c r="D21" s="4">
        <v>20</v>
      </c>
      <c r="E21" s="4" t="s">
        <v>14</v>
      </c>
      <c r="F21" s="5">
        <v>44683</v>
      </c>
      <c r="G21" s="4" t="s">
        <v>13</v>
      </c>
      <c r="H21" s="4">
        <v>79570</v>
      </c>
    </row>
    <row r="22" spans="2:8" ht="15.75" customHeight="1" x14ac:dyDescent="0.3">
      <c r="B22" s="4" t="s">
        <v>131</v>
      </c>
      <c r="C22" s="4" t="s">
        <v>16</v>
      </c>
      <c r="D22" s="4">
        <v>22</v>
      </c>
      <c r="E22" s="4" t="s">
        <v>11</v>
      </c>
      <c r="F22" s="5">
        <v>44388</v>
      </c>
      <c r="G22" s="4" t="s">
        <v>13</v>
      </c>
      <c r="H22" s="4">
        <v>76900</v>
      </c>
    </row>
    <row r="23" spans="2:8" ht="15.75" customHeight="1" x14ac:dyDescent="0.3">
      <c r="B23" s="4" t="s">
        <v>132</v>
      </c>
      <c r="C23" s="4" t="s">
        <v>9</v>
      </c>
      <c r="D23" s="4">
        <v>27</v>
      </c>
      <c r="E23" s="4" t="s">
        <v>14</v>
      </c>
      <c r="F23" s="5">
        <v>44073</v>
      </c>
      <c r="G23" s="4" t="s">
        <v>10</v>
      </c>
      <c r="H23" s="4">
        <v>54970</v>
      </c>
    </row>
    <row r="24" spans="2:8" ht="15.75" customHeight="1" x14ac:dyDescent="0.3">
      <c r="B24" s="4" t="s">
        <v>133</v>
      </c>
      <c r="C24" s="4" t="s">
        <v>9</v>
      </c>
      <c r="D24" s="4">
        <v>37</v>
      </c>
      <c r="E24" s="4" t="s">
        <v>19</v>
      </c>
      <c r="F24" s="5">
        <v>44277</v>
      </c>
      <c r="G24" s="4" t="s">
        <v>24</v>
      </c>
      <c r="H24" s="4">
        <v>88050</v>
      </c>
    </row>
    <row r="25" spans="2:8" ht="15.75" customHeight="1" x14ac:dyDescent="0.3">
      <c r="B25" s="4" t="s">
        <v>134</v>
      </c>
      <c r="C25" s="4" t="s">
        <v>9</v>
      </c>
      <c r="D25" s="4">
        <v>43</v>
      </c>
      <c r="E25" s="4" t="s">
        <v>14</v>
      </c>
      <c r="F25" s="5">
        <v>44558</v>
      </c>
      <c r="G25" s="4" t="s">
        <v>10</v>
      </c>
      <c r="H25" s="4">
        <v>36040</v>
      </c>
    </row>
    <row r="26" spans="2:8" ht="15.75" customHeight="1" x14ac:dyDescent="0.3">
      <c r="B26" s="4" t="s">
        <v>135</v>
      </c>
      <c r="C26" s="4" t="s">
        <v>16</v>
      </c>
      <c r="D26" s="4">
        <v>42</v>
      </c>
      <c r="E26" s="4" t="s">
        <v>44</v>
      </c>
      <c r="F26" s="5">
        <v>44718</v>
      </c>
      <c r="G26" s="4" t="s">
        <v>13</v>
      </c>
      <c r="H26" s="4">
        <v>75000</v>
      </c>
    </row>
    <row r="27" spans="2:8" ht="15.75" customHeight="1" x14ac:dyDescent="0.3">
      <c r="B27" s="4" t="s">
        <v>136</v>
      </c>
      <c r="C27" s="4" t="s">
        <v>9</v>
      </c>
      <c r="D27" s="4">
        <v>35</v>
      </c>
      <c r="E27" s="4" t="s">
        <v>14</v>
      </c>
      <c r="F27" s="5">
        <v>44666</v>
      </c>
      <c r="G27" s="4" t="s">
        <v>13</v>
      </c>
      <c r="H27" s="4">
        <v>40400</v>
      </c>
    </row>
    <row r="28" spans="2:8" ht="15.75" customHeight="1" x14ac:dyDescent="0.3">
      <c r="B28" s="4" t="s">
        <v>137</v>
      </c>
      <c r="C28" s="4" t="s">
        <v>9</v>
      </c>
      <c r="D28" s="4">
        <v>24</v>
      </c>
      <c r="E28" s="4" t="s">
        <v>14</v>
      </c>
      <c r="F28" s="5">
        <v>44625</v>
      </c>
      <c r="G28" s="4" t="s">
        <v>24</v>
      </c>
      <c r="H28" s="4">
        <v>100420</v>
      </c>
    </row>
    <row r="29" spans="2:8" ht="15.75" customHeight="1" x14ac:dyDescent="0.3">
      <c r="B29" s="4" t="s">
        <v>138</v>
      </c>
      <c r="C29" s="4" t="s">
        <v>16</v>
      </c>
      <c r="D29" s="4">
        <v>31</v>
      </c>
      <c r="E29" s="4" t="s">
        <v>14</v>
      </c>
      <c r="F29" s="5">
        <v>44604</v>
      </c>
      <c r="G29" s="4" t="s">
        <v>24</v>
      </c>
      <c r="H29" s="4">
        <v>58100</v>
      </c>
    </row>
    <row r="30" spans="2:8" ht="15.75" customHeight="1" x14ac:dyDescent="0.3">
      <c r="B30" s="4" t="s">
        <v>139</v>
      </c>
      <c r="C30" s="4" t="s">
        <v>16</v>
      </c>
      <c r="D30" s="4">
        <v>44</v>
      </c>
      <c r="E30" s="4" t="s">
        <v>14</v>
      </c>
      <c r="F30" s="5">
        <v>44985</v>
      </c>
      <c r="G30" s="4" t="s">
        <v>24</v>
      </c>
      <c r="H30" s="4">
        <v>114870</v>
      </c>
    </row>
    <row r="31" spans="2:8" ht="15.75" customHeight="1" x14ac:dyDescent="0.3">
      <c r="B31" s="4" t="s">
        <v>140</v>
      </c>
      <c r="C31" s="4" t="s">
        <v>16</v>
      </c>
      <c r="D31" s="4">
        <v>32</v>
      </c>
      <c r="E31" s="4" t="s">
        <v>14</v>
      </c>
      <c r="F31" s="5">
        <v>44549</v>
      </c>
      <c r="G31" s="4" t="s">
        <v>13</v>
      </c>
      <c r="H31" s="4">
        <v>41570</v>
      </c>
    </row>
    <row r="32" spans="2:8" ht="15.75" customHeight="1" x14ac:dyDescent="0.3">
      <c r="B32" s="4" t="s">
        <v>141</v>
      </c>
      <c r="C32" s="4" t="s">
        <v>16</v>
      </c>
      <c r="D32" s="4">
        <v>30</v>
      </c>
      <c r="E32" s="4" t="s">
        <v>14</v>
      </c>
      <c r="F32" s="5">
        <v>44800</v>
      </c>
      <c r="G32" s="4" t="s">
        <v>13</v>
      </c>
      <c r="H32" s="4">
        <v>112570</v>
      </c>
    </row>
    <row r="33" spans="2:8" ht="15.75" customHeight="1" x14ac:dyDescent="0.3">
      <c r="B33" s="4" t="s">
        <v>142</v>
      </c>
      <c r="C33" s="4" t="s">
        <v>9</v>
      </c>
      <c r="D33" s="4">
        <v>26</v>
      </c>
      <c r="E33" s="4" t="s">
        <v>14</v>
      </c>
      <c r="F33" s="5">
        <v>44164</v>
      </c>
      <c r="G33" s="4" t="s">
        <v>13</v>
      </c>
      <c r="H33" s="4">
        <v>47360</v>
      </c>
    </row>
    <row r="34" spans="2:8" ht="15.75" customHeight="1" x14ac:dyDescent="0.3">
      <c r="B34" s="4" t="s">
        <v>143</v>
      </c>
      <c r="C34" s="4" t="s">
        <v>16</v>
      </c>
      <c r="D34" s="4">
        <v>21</v>
      </c>
      <c r="E34" s="4" t="s">
        <v>14</v>
      </c>
      <c r="F34" s="5">
        <v>44256</v>
      </c>
      <c r="G34" s="4" t="s">
        <v>18</v>
      </c>
      <c r="H34" s="4">
        <v>65920</v>
      </c>
    </row>
    <row r="35" spans="2:8" ht="15.75" customHeight="1" x14ac:dyDescent="0.3">
      <c r="B35" s="4" t="s">
        <v>144</v>
      </c>
      <c r="C35" s="4" t="s">
        <v>16</v>
      </c>
      <c r="D35" s="4">
        <v>28</v>
      </c>
      <c r="E35" s="4" t="s">
        <v>14</v>
      </c>
      <c r="F35" s="5">
        <v>44571</v>
      </c>
      <c r="G35" s="4" t="s">
        <v>13</v>
      </c>
      <c r="H35" s="4">
        <v>99970</v>
      </c>
    </row>
    <row r="36" spans="2:8" ht="15.75" customHeight="1" x14ac:dyDescent="0.3">
      <c r="B36" s="4" t="s">
        <v>145</v>
      </c>
      <c r="C36" s="4" t="s">
        <v>16</v>
      </c>
      <c r="D36" s="4">
        <v>25</v>
      </c>
      <c r="E36" s="4" t="s">
        <v>11</v>
      </c>
      <c r="F36" s="5">
        <v>44633</v>
      </c>
      <c r="G36" s="4" t="s">
        <v>24</v>
      </c>
      <c r="H36" s="4">
        <v>80700</v>
      </c>
    </row>
    <row r="37" spans="2:8" ht="15.75" customHeight="1" x14ac:dyDescent="0.3">
      <c r="B37" s="4" t="s">
        <v>146</v>
      </c>
      <c r="C37" s="4" t="s">
        <v>9</v>
      </c>
      <c r="D37" s="4">
        <v>24</v>
      </c>
      <c r="E37" s="4" t="s">
        <v>19</v>
      </c>
      <c r="F37" s="5">
        <v>44375</v>
      </c>
      <c r="G37" s="4" t="s">
        <v>18</v>
      </c>
      <c r="H37" s="4">
        <v>52610</v>
      </c>
    </row>
    <row r="38" spans="2:8" ht="15.75" customHeight="1" x14ac:dyDescent="0.3">
      <c r="B38" s="4" t="s">
        <v>147</v>
      </c>
      <c r="C38" s="4" t="s">
        <v>9</v>
      </c>
      <c r="D38" s="4">
        <v>29</v>
      </c>
      <c r="E38" s="4" t="s">
        <v>19</v>
      </c>
      <c r="F38" s="5">
        <v>44119</v>
      </c>
      <c r="G38" s="4" t="s">
        <v>24</v>
      </c>
      <c r="H38" s="4">
        <v>112110</v>
      </c>
    </row>
    <row r="39" spans="2:8" ht="15.75" customHeight="1" x14ac:dyDescent="0.3">
      <c r="B39" s="4" t="s">
        <v>148</v>
      </c>
      <c r="C39" s="4" t="s">
        <v>16</v>
      </c>
      <c r="D39" s="4">
        <v>27</v>
      </c>
      <c r="E39" s="4" t="s">
        <v>14</v>
      </c>
      <c r="F39" s="5">
        <v>44061</v>
      </c>
      <c r="G39" s="4" t="s">
        <v>27</v>
      </c>
      <c r="H39" s="4">
        <v>119110</v>
      </c>
    </row>
    <row r="40" spans="2:8" ht="15.75" customHeight="1" x14ac:dyDescent="0.3">
      <c r="B40" s="4" t="s">
        <v>149</v>
      </c>
      <c r="C40" s="4" t="s">
        <v>9</v>
      </c>
      <c r="D40" s="4">
        <v>22</v>
      </c>
      <c r="E40" s="4" t="s">
        <v>11</v>
      </c>
      <c r="F40" s="5">
        <v>44384</v>
      </c>
      <c r="G40" s="4" t="s">
        <v>10</v>
      </c>
      <c r="H40" s="4">
        <v>112780</v>
      </c>
    </row>
    <row r="41" spans="2:8" ht="15.75" customHeight="1" x14ac:dyDescent="0.3">
      <c r="B41" s="4" t="s">
        <v>150</v>
      </c>
      <c r="C41" s="4" t="s">
        <v>16</v>
      </c>
      <c r="D41" s="4">
        <v>36</v>
      </c>
      <c r="E41" s="4" t="s">
        <v>14</v>
      </c>
      <c r="F41" s="5">
        <v>44023</v>
      </c>
      <c r="G41" s="4" t="s">
        <v>13</v>
      </c>
      <c r="H41" s="4">
        <v>114890</v>
      </c>
    </row>
    <row r="42" spans="2:8" ht="15.75" customHeight="1" x14ac:dyDescent="0.3">
      <c r="B42" s="4" t="s">
        <v>151</v>
      </c>
      <c r="C42" s="4" t="s">
        <v>9</v>
      </c>
      <c r="D42" s="4">
        <v>27</v>
      </c>
      <c r="E42" s="4" t="s">
        <v>14</v>
      </c>
      <c r="F42" s="5">
        <v>44506</v>
      </c>
      <c r="G42" s="4" t="s">
        <v>18</v>
      </c>
      <c r="H42" s="4">
        <v>48980</v>
      </c>
    </row>
    <row r="43" spans="2:8" ht="15.75" customHeight="1" x14ac:dyDescent="0.3">
      <c r="B43" s="4" t="s">
        <v>152</v>
      </c>
      <c r="C43" s="4" t="s">
        <v>9</v>
      </c>
      <c r="D43" s="4">
        <v>21</v>
      </c>
      <c r="E43" s="4" t="s">
        <v>14</v>
      </c>
      <c r="F43" s="5">
        <v>44180</v>
      </c>
      <c r="G43" s="4" t="s">
        <v>27</v>
      </c>
      <c r="H43" s="4">
        <v>75880</v>
      </c>
    </row>
    <row r="44" spans="2:8" ht="15.75" customHeight="1" x14ac:dyDescent="0.3">
      <c r="B44" s="4" t="s">
        <v>153</v>
      </c>
      <c r="C44" s="4" t="s">
        <v>16</v>
      </c>
      <c r="D44" s="4">
        <v>28</v>
      </c>
      <c r="E44" s="4" t="s">
        <v>14</v>
      </c>
      <c r="F44" s="5">
        <v>44296</v>
      </c>
      <c r="G44" s="4" t="s">
        <v>10</v>
      </c>
      <c r="H44" s="4">
        <v>53240</v>
      </c>
    </row>
    <row r="45" spans="2:8" ht="15.75" customHeight="1" x14ac:dyDescent="0.3">
      <c r="B45" s="4" t="s">
        <v>154</v>
      </c>
      <c r="C45" s="4" t="s">
        <v>16</v>
      </c>
      <c r="D45" s="4">
        <v>34</v>
      </c>
      <c r="E45" s="4" t="s">
        <v>14</v>
      </c>
      <c r="F45" s="5">
        <v>44397</v>
      </c>
      <c r="G45" s="4" t="s">
        <v>18</v>
      </c>
      <c r="H45" s="4">
        <v>85000</v>
      </c>
    </row>
    <row r="46" spans="2:8" ht="15.75" customHeight="1" x14ac:dyDescent="0.3">
      <c r="B46" s="4" t="s">
        <v>155</v>
      </c>
      <c r="C46" s="4" t="s">
        <v>16</v>
      </c>
      <c r="D46" s="4">
        <v>21</v>
      </c>
      <c r="E46" s="4" t="s">
        <v>14</v>
      </c>
      <c r="F46" s="5">
        <v>44619</v>
      </c>
      <c r="G46" s="4" t="s">
        <v>24</v>
      </c>
      <c r="H46" s="4">
        <v>33920</v>
      </c>
    </row>
    <row r="47" spans="2:8" ht="15.75" customHeight="1" x14ac:dyDescent="0.3">
      <c r="B47" s="4" t="s">
        <v>156</v>
      </c>
      <c r="C47" s="4" t="s">
        <v>16</v>
      </c>
      <c r="D47" s="4">
        <v>33</v>
      </c>
      <c r="E47" s="4" t="s">
        <v>14</v>
      </c>
      <c r="F47" s="5">
        <v>44253</v>
      </c>
      <c r="G47" s="4" t="s">
        <v>24</v>
      </c>
      <c r="H47" s="4">
        <v>75280</v>
      </c>
    </row>
    <row r="48" spans="2:8" ht="15.75" customHeight="1" x14ac:dyDescent="0.3">
      <c r="B48" s="4" t="s">
        <v>157</v>
      </c>
      <c r="C48" s="4" t="s">
        <v>16</v>
      </c>
      <c r="D48" s="4">
        <v>34</v>
      </c>
      <c r="E48" s="4" t="s">
        <v>14</v>
      </c>
      <c r="F48" s="5">
        <v>44594</v>
      </c>
      <c r="G48" s="4" t="s">
        <v>18</v>
      </c>
      <c r="H48" s="4">
        <v>58940</v>
      </c>
    </row>
    <row r="49" spans="2:8" ht="15.75" customHeight="1" x14ac:dyDescent="0.3">
      <c r="B49" s="4" t="s">
        <v>158</v>
      </c>
      <c r="C49" s="4" t="s">
        <v>16</v>
      </c>
      <c r="D49" s="4">
        <v>28</v>
      </c>
      <c r="E49" s="4" t="s">
        <v>14</v>
      </c>
      <c r="F49" s="5">
        <v>44425</v>
      </c>
      <c r="G49" s="4" t="s">
        <v>13</v>
      </c>
      <c r="H49" s="4">
        <v>104770</v>
      </c>
    </row>
    <row r="50" spans="2:8" ht="15.75" customHeight="1" x14ac:dyDescent="0.3">
      <c r="B50" s="4" t="s">
        <v>159</v>
      </c>
      <c r="C50" s="4" t="s">
        <v>9</v>
      </c>
      <c r="D50" s="4">
        <v>21</v>
      </c>
      <c r="E50" s="4" t="s">
        <v>14</v>
      </c>
      <c r="F50" s="5">
        <v>44701</v>
      </c>
      <c r="G50" s="4" t="s">
        <v>13</v>
      </c>
      <c r="H50" s="4">
        <v>57090</v>
      </c>
    </row>
    <row r="51" spans="2:8" ht="15.75" customHeight="1" x14ac:dyDescent="0.3">
      <c r="B51" s="4" t="s">
        <v>160</v>
      </c>
      <c r="C51" s="4" t="s">
        <v>9</v>
      </c>
      <c r="D51" s="4">
        <v>27</v>
      </c>
      <c r="E51" s="4" t="s">
        <v>11</v>
      </c>
      <c r="F51" s="5">
        <v>44174</v>
      </c>
      <c r="G51" s="4" t="s">
        <v>18</v>
      </c>
      <c r="H51" s="4">
        <v>91650</v>
      </c>
    </row>
    <row r="52" spans="2:8" ht="15.75" customHeight="1" x14ac:dyDescent="0.3">
      <c r="B52" s="4" t="s">
        <v>161</v>
      </c>
      <c r="C52" s="4" t="s">
        <v>9</v>
      </c>
      <c r="D52" s="4">
        <v>42</v>
      </c>
      <c r="E52" s="4" t="s">
        <v>19</v>
      </c>
      <c r="F52" s="5">
        <v>44670</v>
      </c>
      <c r="G52" s="4" t="s">
        <v>18</v>
      </c>
      <c r="H52" s="4">
        <v>70270</v>
      </c>
    </row>
    <row r="53" spans="2:8" ht="15.75" customHeight="1" x14ac:dyDescent="0.3">
      <c r="B53" s="4" t="s">
        <v>162</v>
      </c>
      <c r="C53" s="4" t="s">
        <v>16</v>
      </c>
      <c r="D53" s="4">
        <v>28</v>
      </c>
      <c r="E53" s="4" t="s">
        <v>14</v>
      </c>
      <c r="F53" s="5">
        <v>44124</v>
      </c>
      <c r="G53" s="4" t="s">
        <v>18</v>
      </c>
      <c r="H53" s="4">
        <v>75970</v>
      </c>
    </row>
    <row r="54" spans="2:8" ht="15.75" customHeight="1" x14ac:dyDescent="0.3">
      <c r="B54" s="4" t="s">
        <v>163</v>
      </c>
      <c r="C54" s="4"/>
      <c r="D54" s="4">
        <v>27</v>
      </c>
      <c r="E54" s="4" t="s">
        <v>11</v>
      </c>
      <c r="F54" s="5">
        <v>44212</v>
      </c>
      <c r="G54" s="4" t="s">
        <v>24</v>
      </c>
      <c r="H54" s="4">
        <v>90700</v>
      </c>
    </row>
    <row r="55" spans="2:8" ht="15.75" customHeight="1" x14ac:dyDescent="0.3">
      <c r="B55" s="4" t="s">
        <v>164</v>
      </c>
      <c r="C55" s="4" t="s">
        <v>9</v>
      </c>
      <c r="D55" s="4">
        <v>30</v>
      </c>
      <c r="E55" s="4" t="s">
        <v>14</v>
      </c>
      <c r="F55" s="5">
        <v>44607</v>
      </c>
      <c r="G55" s="4" t="s">
        <v>13</v>
      </c>
      <c r="H55" s="4">
        <v>60570</v>
      </c>
    </row>
    <row r="56" spans="2:8" ht="15.75" customHeight="1" x14ac:dyDescent="0.3">
      <c r="B56" s="4" t="s">
        <v>165</v>
      </c>
      <c r="C56" s="4" t="s">
        <v>9</v>
      </c>
      <c r="D56" s="4">
        <v>33</v>
      </c>
      <c r="E56" s="4" t="s">
        <v>14</v>
      </c>
      <c r="F56" s="5">
        <v>44103</v>
      </c>
      <c r="G56" s="4" t="s">
        <v>13</v>
      </c>
      <c r="H56" s="4">
        <v>115920</v>
      </c>
    </row>
    <row r="57" spans="2:8" ht="15.75" customHeight="1" x14ac:dyDescent="0.3">
      <c r="B57" s="4" t="s">
        <v>166</v>
      </c>
      <c r="C57" s="4" t="s">
        <v>16</v>
      </c>
      <c r="D57" s="4">
        <v>33</v>
      </c>
      <c r="E57" s="4" t="s">
        <v>14</v>
      </c>
      <c r="F57" s="5">
        <v>44006</v>
      </c>
      <c r="G57" s="4" t="s">
        <v>18</v>
      </c>
      <c r="H57" s="4">
        <v>65360</v>
      </c>
    </row>
    <row r="58" spans="2:8" ht="15.75" customHeight="1" x14ac:dyDescent="0.3">
      <c r="B58" s="4" t="s">
        <v>167</v>
      </c>
      <c r="C58" s="4"/>
      <c r="D58" s="4">
        <v>30</v>
      </c>
      <c r="E58" s="4" t="s">
        <v>14</v>
      </c>
      <c r="F58" s="5">
        <v>44535</v>
      </c>
      <c r="G58" s="4" t="s">
        <v>18</v>
      </c>
      <c r="H58" s="4">
        <v>64000</v>
      </c>
    </row>
    <row r="59" spans="2:8" ht="15.75" customHeight="1" x14ac:dyDescent="0.3">
      <c r="B59" s="4" t="s">
        <v>168</v>
      </c>
      <c r="C59" s="4" t="s">
        <v>16</v>
      </c>
      <c r="D59" s="4">
        <v>34</v>
      </c>
      <c r="E59" s="4" t="s">
        <v>14</v>
      </c>
      <c r="F59" s="5">
        <v>44383</v>
      </c>
      <c r="G59" s="4" t="s">
        <v>18</v>
      </c>
      <c r="H59" s="4">
        <v>92450</v>
      </c>
    </row>
    <row r="60" spans="2:8" ht="15.75" customHeight="1" x14ac:dyDescent="0.3">
      <c r="B60" s="4" t="s">
        <v>169</v>
      </c>
      <c r="C60" s="4" t="s">
        <v>9</v>
      </c>
      <c r="D60" s="4">
        <v>31</v>
      </c>
      <c r="E60" s="4" t="s">
        <v>14</v>
      </c>
      <c r="F60" s="5">
        <v>44450</v>
      </c>
      <c r="G60" s="4" t="s">
        <v>24</v>
      </c>
      <c r="H60" s="4">
        <v>48950</v>
      </c>
    </row>
    <row r="61" spans="2:8" ht="15.75" customHeight="1" x14ac:dyDescent="0.3">
      <c r="B61" s="4" t="s">
        <v>170</v>
      </c>
      <c r="C61" s="4" t="s">
        <v>16</v>
      </c>
      <c r="D61" s="4">
        <v>27</v>
      </c>
      <c r="E61" s="4" t="s">
        <v>14</v>
      </c>
      <c r="F61" s="5">
        <v>44625</v>
      </c>
      <c r="G61" s="4" t="s">
        <v>24</v>
      </c>
      <c r="H61" s="4">
        <v>83750</v>
      </c>
    </row>
    <row r="62" spans="2:8" ht="15.75" customHeight="1" x14ac:dyDescent="0.3">
      <c r="B62" s="4" t="s">
        <v>171</v>
      </c>
      <c r="C62" s="4" t="s">
        <v>16</v>
      </c>
      <c r="D62" s="4">
        <v>40</v>
      </c>
      <c r="E62" s="4" t="s">
        <v>14</v>
      </c>
      <c r="F62" s="5">
        <v>44276</v>
      </c>
      <c r="G62" s="4" t="s">
        <v>24</v>
      </c>
      <c r="H62" s="4">
        <v>87620</v>
      </c>
    </row>
    <row r="63" spans="2:8" ht="15.75" customHeight="1" x14ac:dyDescent="0.3">
      <c r="B63" s="4" t="s">
        <v>172</v>
      </c>
      <c r="C63" s="4" t="s">
        <v>16</v>
      </c>
      <c r="D63" s="4">
        <v>20</v>
      </c>
      <c r="E63" s="4" t="s">
        <v>19</v>
      </c>
      <c r="F63" s="5">
        <v>44476</v>
      </c>
      <c r="G63" s="4" t="s">
        <v>10</v>
      </c>
      <c r="H63" s="4">
        <v>68900</v>
      </c>
    </row>
    <row r="64" spans="2:8" ht="15.75" customHeight="1" x14ac:dyDescent="0.3">
      <c r="B64" s="4" t="s">
        <v>173</v>
      </c>
      <c r="C64" s="4" t="s">
        <v>9</v>
      </c>
      <c r="D64" s="4">
        <v>32</v>
      </c>
      <c r="E64" s="4" t="s">
        <v>14</v>
      </c>
      <c r="F64" s="5">
        <v>44403</v>
      </c>
      <c r="G64" s="4" t="s">
        <v>10</v>
      </c>
      <c r="H64" s="4">
        <v>53540</v>
      </c>
    </row>
    <row r="65" spans="2:8" ht="15.75" customHeight="1" x14ac:dyDescent="0.3">
      <c r="B65" s="4" t="s">
        <v>174</v>
      </c>
      <c r="C65" s="4" t="s">
        <v>9</v>
      </c>
      <c r="D65" s="4">
        <v>28</v>
      </c>
      <c r="E65" s="4" t="s">
        <v>50</v>
      </c>
      <c r="F65" s="5">
        <v>44758</v>
      </c>
      <c r="G65" s="4" t="s">
        <v>10</v>
      </c>
      <c r="H65" s="4">
        <v>43510</v>
      </c>
    </row>
    <row r="66" spans="2:8" ht="15.75" customHeight="1" x14ac:dyDescent="0.3">
      <c r="B66" s="4" t="s">
        <v>175</v>
      </c>
      <c r="C66" s="4" t="s">
        <v>16</v>
      </c>
      <c r="D66" s="4">
        <v>38</v>
      </c>
      <c r="E66" s="4" t="s">
        <v>44</v>
      </c>
      <c r="F66" s="5">
        <v>44316</v>
      </c>
      <c r="G66" s="4" t="s">
        <v>10</v>
      </c>
      <c r="H66" s="4">
        <v>109160</v>
      </c>
    </row>
    <row r="67" spans="2:8" ht="15.75" customHeight="1" x14ac:dyDescent="0.3">
      <c r="B67" s="4" t="s">
        <v>176</v>
      </c>
      <c r="C67" s="4" t="s">
        <v>9</v>
      </c>
      <c r="D67" s="4">
        <v>40</v>
      </c>
      <c r="E67" s="4" t="s">
        <v>14</v>
      </c>
      <c r="F67" s="5">
        <v>44204</v>
      </c>
      <c r="G67" s="4" t="s">
        <v>13</v>
      </c>
      <c r="H67" s="4">
        <v>99750</v>
      </c>
    </row>
    <row r="68" spans="2:8" ht="15.75" customHeight="1" x14ac:dyDescent="0.3">
      <c r="B68" s="4" t="s">
        <v>177</v>
      </c>
      <c r="C68" s="4" t="s">
        <v>16</v>
      </c>
      <c r="D68" s="4">
        <v>31</v>
      </c>
      <c r="E68" s="4" t="s">
        <v>14</v>
      </c>
      <c r="F68" s="5">
        <v>44084</v>
      </c>
      <c r="G68" s="4" t="s">
        <v>24</v>
      </c>
      <c r="H68" s="4">
        <v>41980</v>
      </c>
    </row>
    <row r="69" spans="2:8" ht="15.75" customHeight="1" x14ac:dyDescent="0.3">
      <c r="B69" s="4" t="s">
        <v>178</v>
      </c>
      <c r="C69" s="4" t="s">
        <v>9</v>
      </c>
      <c r="D69" s="4">
        <v>36</v>
      </c>
      <c r="E69" s="4" t="s">
        <v>14</v>
      </c>
      <c r="F69" s="5">
        <v>44272</v>
      </c>
      <c r="G69" s="4" t="s">
        <v>18</v>
      </c>
      <c r="H69" s="4">
        <v>71380</v>
      </c>
    </row>
    <row r="70" spans="2:8" ht="15.75" customHeight="1" x14ac:dyDescent="0.3">
      <c r="B70" s="4" t="s">
        <v>179</v>
      </c>
      <c r="C70" s="4" t="s">
        <v>9</v>
      </c>
      <c r="D70" s="4">
        <v>27</v>
      </c>
      <c r="E70" s="4" t="s">
        <v>50</v>
      </c>
      <c r="F70" s="5">
        <v>44547</v>
      </c>
      <c r="G70" s="4" t="s">
        <v>13</v>
      </c>
      <c r="H70" s="4">
        <v>113280</v>
      </c>
    </row>
    <row r="71" spans="2:8" ht="15.75" customHeight="1" x14ac:dyDescent="0.3">
      <c r="B71" s="4" t="s">
        <v>180</v>
      </c>
      <c r="C71" s="4" t="s">
        <v>16</v>
      </c>
      <c r="D71" s="4">
        <v>33</v>
      </c>
      <c r="E71" s="4" t="s">
        <v>14</v>
      </c>
      <c r="F71" s="5">
        <v>44747</v>
      </c>
      <c r="G71" s="4" t="s">
        <v>18</v>
      </c>
      <c r="H71" s="4">
        <v>86570</v>
      </c>
    </row>
    <row r="72" spans="2:8" ht="15.75" customHeight="1" x14ac:dyDescent="0.3">
      <c r="B72" s="4" t="s">
        <v>181</v>
      </c>
      <c r="C72" s="4" t="s">
        <v>9</v>
      </c>
      <c r="D72" s="4">
        <v>26</v>
      </c>
      <c r="E72" s="4" t="s">
        <v>14</v>
      </c>
      <c r="F72" s="5">
        <v>44350</v>
      </c>
      <c r="G72" s="4" t="s">
        <v>13</v>
      </c>
      <c r="H72" s="4">
        <v>53540</v>
      </c>
    </row>
    <row r="73" spans="2:8" ht="15.75" customHeight="1" x14ac:dyDescent="0.3">
      <c r="B73" s="4" t="s">
        <v>182</v>
      </c>
      <c r="C73" s="4" t="s">
        <v>9</v>
      </c>
      <c r="D73" s="4">
        <v>37</v>
      </c>
      <c r="E73" s="4" t="s">
        <v>14</v>
      </c>
      <c r="F73" s="5">
        <v>44640</v>
      </c>
      <c r="G73" s="4" t="s">
        <v>24</v>
      </c>
      <c r="H73" s="4">
        <v>69070</v>
      </c>
    </row>
    <row r="74" spans="2:8" ht="15.75" customHeight="1" x14ac:dyDescent="0.3">
      <c r="B74" s="4" t="s">
        <v>183</v>
      </c>
      <c r="C74" s="4" t="s">
        <v>16</v>
      </c>
      <c r="D74" s="4">
        <v>30</v>
      </c>
      <c r="E74" s="4" t="s">
        <v>19</v>
      </c>
      <c r="F74" s="5">
        <v>44328</v>
      </c>
      <c r="G74" s="4" t="s">
        <v>18</v>
      </c>
      <c r="H74" s="4">
        <v>67910</v>
      </c>
    </row>
    <row r="75" spans="2:8" ht="15.75" customHeight="1" x14ac:dyDescent="0.3">
      <c r="B75" s="4" t="s">
        <v>184</v>
      </c>
      <c r="C75" s="4" t="s">
        <v>9</v>
      </c>
      <c r="D75" s="4">
        <v>30</v>
      </c>
      <c r="E75" s="4" t="s">
        <v>14</v>
      </c>
      <c r="F75" s="5">
        <v>44214</v>
      </c>
      <c r="G75" s="4" t="s">
        <v>24</v>
      </c>
      <c r="H75" s="4">
        <v>69120</v>
      </c>
    </row>
    <row r="76" spans="2:8" ht="15.75" customHeight="1" x14ac:dyDescent="0.3">
      <c r="B76" s="4" t="s">
        <v>185</v>
      </c>
      <c r="C76" s="4" t="s">
        <v>16</v>
      </c>
      <c r="D76" s="4">
        <v>34</v>
      </c>
      <c r="E76" s="4" t="s">
        <v>14</v>
      </c>
      <c r="F76" s="5">
        <v>44550</v>
      </c>
      <c r="G76" s="4" t="s">
        <v>18</v>
      </c>
      <c r="H76" s="4">
        <v>60130</v>
      </c>
    </row>
    <row r="77" spans="2:8" ht="15.75" customHeight="1" x14ac:dyDescent="0.3">
      <c r="B77" s="4" t="s">
        <v>186</v>
      </c>
      <c r="C77" s="4" t="s">
        <v>9</v>
      </c>
      <c r="D77" s="4">
        <v>23</v>
      </c>
      <c r="E77" s="4" t="s">
        <v>14</v>
      </c>
      <c r="F77" s="5">
        <v>44378</v>
      </c>
      <c r="G77" s="4" t="s">
        <v>13</v>
      </c>
      <c r="H77" s="4">
        <v>106460</v>
      </c>
    </row>
    <row r="78" spans="2:8" ht="15.75" customHeight="1" x14ac:dyDescent="0.3">
      <c r="B78" s="4" t="s">
        <v>187</v>
      </c>
      <c r="C78" s="4" t="s">
        <v>16</v>
      </c>
      <c r="D78" s="4">
        <v>37</v>
      </c>
      <c r="E78" s="4" t="s">
        <v>14</v>
      </c>
      <c r="F78" s="5">
        <v>44389</v>
      </c>
      <c r="G78" s="4" t="s">
        <v>27</v>
      </c>
      <c r="H78" s="4">
        <v>118100</v>
      </c>
    </row>
    <row r="79" spans="2:8" ht="15.75" customHeight="1" x14ac:dyDescent="0.3">
      <c r="B79" s="4" t="s">
        <v>188</v>
      </c>
      <c r="C79" s="4" t="s">
        <v>16</v>
      </c>
      <c r="D79" s="4">
        <v>36</v>
      </c>
      <c r="E79" s="4" t="s">
        <v>14</v>
      </c>
      <c r="F79" s="5">
        <v>44468</v>
      </c>
      <c r="G79" s="4" t="s">
        <v>13</v>
      </c>
      <c r="H79" s="4">
        <v>78390</v>
      </c>
    </row>
    <row r="80" spans="2:8" ht="15.75" customHeight="1" x14ac:dyDescent="0.3">
      <c r="B80" s="4" t="s">
        <v>189</v>
      </c>
      <c r="C80" s="4" t="s">
        <v>16</v>
      </c>
      <c r="D80" s="4">
        <v>30</v>
      </c>
      <c r="E80" s="4" t="s">
        <v>14</v>
      </c>
      <c r="F80" s="5">
        <v>44789</v>
      </c>
      <c r="G80" s="4" t="s">
        <v>13</v>
      </c>
      <c r="H80" s="4">
        <v>114180</v>
      </c>
    </row>
    <row r="81" spans="2:8" ht="15.75" customHeight="1" x14ac:dyDescent="0.3">
      <c r="B81" s="4" t="s">
        <v>190</v>
      </c>
      <c r="C81" s="4" t="s">
        <v>16</v>
      </c>
      <c r="D81" s="4">
        <v>28</v>
      </c>
      <c r="E81" s="4" t="s">
        <v>14</v>
      </c>
      <c r="F81" s="5">
        <v>44590</v>
      </c>
      <c r="G81" s="4" t="s">
        <v>13</v>
      </c>
      <c r="H81" s="4">
        <v>104120</v>
      </c>
    </row>
    <row r="82" spans="2:8" ht="15.75" customHeight="1" x14ac:dyDescent="0.3">
      <c r="B82" s="4" t="s">
        <v>191</v>
      </c>
      <c r="C82" s="4" t="s">
        <v>9</v>
      </c>
      <c r="D82" s="4">
        <v>30</v>
      </c>
      <c r="E82" s="4" t="s">
        <v>14</v>
      </c>
      <c r="F82" s="5">
        <v>44640</v>
      </c>
      <c r="G82" s="4" t="s">
        <v>13</v>
      </c>
      <c r="H82" s="4">
        <v>67950</v>
      </c>
    </row>
    <row r="83" spans="2:8" ht="15.75" customHeight="1" x14ac:dyDescent="0.3">
      <c r="B83" s="4" t="s">
        <v>192</v>
      </c>
      <c r="C83" s="4" t="s">
        <v>16</v>
      </c>
      <c r="D83" s="4">
        <v>29</v>
      </c>
      <c r="E83" s="4" t="s">
        <v>14</v>
      </c>
      <c r="F83" s="5">
        <v>43962</v>
      </c>
      <c r="G83" s="4" t="s">
        <v>24</v>
      </c>
      <c r="H83" s="4">
        <v>34980</v>
      </c>
    </row>
    <row r="84" spans="2:8" ht="15.75" customHeight="1" x14ac:dyDescent="0.3">
      <c r="B84" s="4" t="s">
        <v>193</v>
      </c>
      <c r="C84" s="4" t="s">
        <v>16</v>
      </c>
      <c r="D84" s="4">
        <v>24</v>
      </c>
      <c r="E84" s="4" t="s">
        <v>14</v>
      </c>
      <c r="F84" s="5">
        <v>44087</v>
      </c>
      <c r="G84" s="4" t="s">
        <v>24</v>
      </c>
      <c r="H84" s="4">
        <v>62780</v>
      </c>
    </row>
    <row r="85" spans="2:8" ht="15.75" customHeight="1" x14ac:dyDescent="0.3">
      <c r="B85" s="4" t="s">
        <v>194</v>
      </c>
      <c r="C85" s="4" t="s">
        <v>9</v>
      </c>
      <c r="D85" s="4">
        <v>20</v>
      </c>
      <c r="E85" s="4" t="s">
        <v>14</v>
      </c>
      <c r="F85" s="5">
        <v>44397</v>
      </c>
      <c r="G85" s="4" t="s">
        <v>24</v>
      </c>
      <c r="H85" s="4">
        <v>107700</v>
      </c>
    </row>
    <row r="86" spans="2:8" ht="15.75" customHeight="1" x14ac:dyDescent="0.3">
      <c r="B86" s="4" t="s">
        <v>195</v>
      </c>
      <c r="C86" s="4" t="s">
        <v>9</v>
      </c>
      <c r="D86" s="4">
        <v>25</v>
      </c>
      <c r="E86" s="4" t="s">
        <v>14</v>
      </c>
      <c r="F86" s="5">
        <v>44322</v>
      </c>
      <c r="G86" s="4" t="s">
        <v>10</v>
      </c>
      <c r="H86" s="4">
        <v>65700</v>
      </c>
    </row>
    <row r="87" spans="2:8" ht="15.75" customHeight="1" x14ac:dyDescent="0.3">
      <c r="B87" s="4" t="s">
        <v>196</v>
      </c>
      <c r="C87" s="4" t="s">
        <v>16</v>
      </c>
      <c r="D87" s="4">
        <v>33</v>
      </c>
      <c r="E87" s="4" t="s">
        <v>50</v>
      </c>
      <c r="F87" s="5">
        <v>44313</v>
      </c>
      <c r="G87" s="4" t="s">
        <v>24</v>
      </c>
      <c r="H87" s="4">
        <v>75480</v>
      </c>
    </row>
    <row r="88" spans="2:8" ht="15.75" customHeight="1" x14ac:dyDescent="0.3">
      <c r="B88" s="4" t="s">
        <v>197</v>
      </c>
      <c r="C88" s="4" t="s">
        <v>9</v>
      </c>
      <c r="D88" s="4">
        <v>33</v>
      </c>
      <c r="E88" s="4" t="s">
        <v>14</v>
      </c>
      <c r="F88" s="5">
        <v>44448</v>
      </c>
      <c r="G88" s="4" t="s">
        <v>24</v>
      </c>
      <c r="H88" s="4">
        <v>53870</v>
      </c>
    </row>
    <row r="89" spans="2:8" ht="15.75" customHeight="1" x14ac:dyDescent="0.3">
      <c r="B89" s="4" t="s">
        <v>198</v>
      </c>
      <c r="C89" s="4" t="s">
        <v>16</v>
      </c>
      <c r="D89" s="4">
        <v>36</v>
      </c>
      <c r="E89" s="4" t="s">
        <v>14</v>
      </c>
      <c r="F89" s="5">
        <v>44433</v>
      </c>
      <c r="G89" s="4" t="s">
        <v>10</v>
      </c>
      <c r="H89" s="4">
        <v>78540</v>
      </c>
    </row>
    <row r="90" spans="2:8" ht="15.75" customHeight="1" x14ac:dyDescent="0.3">
      <c r="B90" s="4" t="s">
        <v>199</v>
      </c>
      <c r="C90" s="4" t="s">
        <v>9</v>
      </c>
      <c r="D90" s="4">
        <v>19</v>
      </c>
      <c r="E90" s="4" t="s">
        <v>14</v>
      </c>
      <c r="F90" s="5">
        <v>44218</v>
      </c>
      <c r="G90" s="4" t="s">
        <v>13</v>
      </c>
      <c r="H90" s="4">
        <v>58960</v>
      </c>
    </row>
    <row r="91" spans="2:8" ht="15.75" customHeight="1" x14ac:dyDescent="0.3">
      <c r="B91" s="4" t="s">
        <v>200</v>
      </c>
      <c r="C91" s="4" t="s">
        <v>9</v>
      </c>
      <c r="D91" s="4">
        <v>46</v>
      </c>
      <c r="E91" s="4" t="s">
        <v>14</v>
      </c>
      <c r="F91" s="5">
        <v>44697</v>
      </c>
      <c r="G91" s="4" t="s">
        <v>13</v>
      </c>
      <c r="H91" s="4">
        <v>70610</v>
      </c>
    </row>
    <row r="92" spans="2:8" ht="15.75" customHeight="1" x14ac:dyDescent="0.3">
      <c r="B92" s="4" t="s">
        <v>201</v>
      </c>
      <c r="C92" s="4" t="s">
        <v>9</v>
      </c>
      <c r="D92" s="4">
        <v>33</v>
      </c>
      <c r="E92" s="4" t="s">
        <v>14</v>
      </c>
      <c r="F92" s="5">
        <v>44181</v>
      </c>
      <c r="G92" s="4" t="s">
        <v>18</v>
      </c>
      <c r="H92" s="4">
        <v>59430</v>
      </c>
    </row>
    <row r="93" spans="2:8" ht="15.75" customHeight="1" x14ac:dyDescent="0.3">
      <c r="B93" s="4" t="s">
        <v>202</v>
      </c>
      <c r="C93" s="4" t="s">
        <v>9</v>
      </c>
      <c r="D93" s="4">
        <v>33</v>
      </c>
      <c r="E93" s="4" t="s">
        <v>11</v>
      </c>
      <c r="F93" s="5">
        <v>44640</v>
      </c>
      <c r="G93" s="4" t="s">
        <v>13</v>
      </c>
      <c r="H93" s="4">
        <v>48530</v>
      </c>
    </row>
    <row r="94" spans="2:8" ht="15.75" customHeight="1" x14ac:dyDescent="0.3">
      <c r="B94" s="4" t="s">
        <v>203</v>
      </c>
      <c r="C94" s="4" t="s">
        <v>16</v>
      </c>
      <c r="D94" s="4">
        <v>33</v>
      </c>
      <c r="E94" s="4" t="s">
        <v>14</v>
      </c>
      <c r="F94" s="5">
        <v>44129</v>
      </c>
      <c r="G94" s="4" t="s">
        <v>24</v>
      </c>
      <c r="H94" s="4">
        <v>96140</v>
      </c>
    </row>
    <row r="95" spans="2:8" ht="15.75" customHeight="1" x14ac:dyDescent="0.3">
      <c r="B95" s="4" t="s">
        <v>112</v>
      </c>
      <c r="C95" s="4" t="s">
        <v>9</v>
      </c>
      <c r="D95" s="4">
        <v>20</v>
      </c>
      <c r="E95" s="4" t="s">
        <v>14</v>
      </c>
      <c r="F95" s="5">
        <v>44122</v>
      </c>
      <c r="G95" s="4" t="s">
        <v>24</v>
      </c>
      <c r="H95" s="4">
        <v>112650</v>
      </c>
    </row>
    <row r="96" spans="2:8" ht="15.75" customHeight="1" x14ac:dyDescent="0.3">
      <c r="B96" s="4" t="s">
        <v>113</v>
      </c>
      <c r="C96" s="4" t="s">
        <v>16</v>
      </c>
      <c r="D96" s="4">
        <v>32</v>
      </c>
      <c r="E96" s="4" t="s">
        <v>11</v>
      </c>
      <c r="F96" s="5">
        <v>44293</v>
      </c>
      <c r="G96" s="4" t="s">
        <v>24</v>
      </c>
      <c r="H96" s="4">
        <v>43840</v>
      </c>
    </row>
    <row r="97" spans="2:8" ht="15.75" customHeight="1" x14ac:dyDescent="0.3">
      <c r="B97" s="4" t="s">
        <v>114</v>
      </c>
      <c r="C97" s="4" t="s">
        <v>9</v>
      </c>
      <c r="D97" s="4">
        <v>31</v>
      </c>
      <c r="E97" s="4" t="s">
        <v>14</v>
      </c>
      <c r="F97" s="5">
        <v>44663</v>
      </c>
      <c r="G97" s="4" t="s">
        <v>13</v>
      </c>
      <c r="H97" s="4">
        <v>103550</v>
      </c>
    </row>
    <row r="98" spans="2:8" ht="15.75" customHeight="1" x14ac:dyDescent="0.3">
      <c r="B98" s="4" t="s">
        <v>115</v>
      </c>
      <c r="C98" s="4" t="s">
        <v>16</v>
      </c>
      <c r="D98" s="4">
        <v>32</v>
      </c>
      <c r="E98" s="4" t="s">
        <v>14</v>
      </c>
      <c r="F98" s="5">
        <v>44339</v>
      </c>
      <c r="G98" s="4" t="s">
        <v>27</v>
      </c>
      <c r="H98" s="4">
        <v>45510</v>
      </c>
    </row>
    <row r="99" spans="2:8" ht="15.75" customHeight="1" x14ac:dyDescent="0.3">
      <c r="B99" s="4" t="s">
        <v>116</v>
      </c>
      <c r="C99" s="4"/>
      <c r="D99" s="4">
        <v>37</v>
      </c>
      <c r="E99" s="4" t="s">
        <v>19</v>
      </c>
      <c r="F99" s="5">
        <v>44085</v>
      </c>
      <c r="G99" s="4" t="s">
        <v>18</v>
      </c>
      <c r="H99" s="4">
        <v>115440</v>
      </c>
    </row>
    <row r="100" spans="2:8" ht="15.75" customHeight="1" x14ac:dyDescent="0.3">
      <c r="B100" s="4" t="s">
        <v>117</v>
      </c>
      <c r="C100" s="4" t="s">
        <v>16</v>
      </c>
      <c r="D100" s="4">
        <v>38</v>
      </c>
      <c r="E100" s="4" t="s">
        <v>11</v>
      </c>
      <c r="F100" s="5">
        <v>44268</v>
      </c>
      <c r="G100" s="4" t="s">
        <v>10</v>
      </c>
      <c r="H100" s="4">
        <v>56870</v>
      </c>
    </row>
    <row r="101" spans="2:8" ht="15.75" customHeight="1" x14ac:dyDescent="0.3">
      <c r="B101" s="4" t="s">
        <v>118</v>
      </c>
      <c r="C101" s="4" t="s">
        <v>16</v>
      </c>
      <c r="D101" s="4">
        <v>25</v>
      </c>
      <c r="E101" s="4" t="s">
        <v>14</v>
      </c>
      <c r="F101" s="5">
        <v>44144</v>
      </c>
      <c r="G101" s="4" t="s">
        <v>10</v>
      </c>
      <c r="H101" s="4">
        <v>92700</v>
      </c>
    </row>
    <row r="102" spans="2:8" ht="15.75" customHeight="1" x14ac:dyDescent="0.3">
      <c r="B102" s="4" t="s">
        <v>119</v>
      </c>
      <c r="C102" s="4"/>
      <c r="D102" s="4">
        <v>32</v>
      </c>
      <c r="E102" s="4" t="s">
        <v>14</v>
      </c>
      <c r="F102" s="5">
        <v>44713</v>
      </c>
      <c r="G102" s="4" t="s">
        <v>24</v>
      </c>
      <c r="H102" s="4">
        <v>91310</v>
      </c>
    </row>
    <row r="103" spans="2:8" ht="15.75" customHeight="1" x14ac:dyDescent="0.3">
      <c r="B103" s="4" t="s">
        <v>120</v>
      </c>
      <c r="C103" s="4" t="s">
        <v>9</v>
      </c>
      <c r="D103" s="4">
        <v>33</v>
      </c>
      <c r="E103" s="4" t="s">
        <v>14</v>
      </c>
      <c r="F103" s="5">
        <v>44324</v>
      </c>
      <c r="G103" s="4" t="s">
        <v>10</v>
      </c>
      <c r="H103" s="4">
        <v>74550</v>
      </c>
    </row>
    <row r="104" spans="2:8" ht="15.75" customHeight="1" x14ac:dyDescent="0.3">
      <c r="B104" s="4" t="s">
        <v>121</v>
      </c>
      <c r="C104" s="4" t="s">
        <v>9</v>
      </c>
      <c r="D104" s="4">
        <v>25</v>
      </c>
      <c r="E104" s="4" t="s">
        <v>11</v>
      </c>
      <c r="F104" s="5">
        <v>44665</v>
      </c>
      <c r="G104" s="4" t="s">
        <v>13</v>
      </c>
      <c r="H104" s="4">
        <v>109190</v>
      </c>
    </row>
    <row r="105" spans="2:8" ht="15.75" customHeight="1" x14ac:dyDescent="0.3">
      <c r="B105" s="4" t="s">
        <v>122</v>
      </c>
      <c r="C105" s="4" t="s">
        <v>16</v>
      </c>
      <c r="D105" s="4">
        <v>40</v>
      </c>
      <c r="E105" s="4" t="s">
        <v>14</v>
      </c>
      <c r="F105" s="5">
        <v>44320</v>
      </c>
      <c r="G105" s="4" t="s">
        <v>24</v>
      </c>
      <c r="H105" s="4">
        <v>104410</v>
      </c>
    </row>
    <row r="106" spans="2:8" ht="15.75" customHeight="1" x14ac:dyDescent="0.3">
      <c r="B106" s="4" t="s">
        <v>123</v>
      </c>
      <c r="C106" s="4" t="s">
        <v>9</v>
      </c>
      <c r="D106" s="4">
        <v>30</v>
      </c>
      <c r="E106" s="4" t="s">
        <v>14</v>
      </c>
      <c r="F106" s="5">
        <v>44544</v>
      </c>
      <c r="G106" s="4" t="s">
        <v>18</v>
      </c>
      <c r="H106" s="4">
        <v>96800</v>
      </c>
    </row>
    <row r="107" spans="2:8" ht="15.75" customHeight="1" x14ac:dyDescent="0.3">
      <c r="B107" s="4" t="s">
        <v>124</v>
      </c>
      <c r="C107" s="4" t="s">
        <v>9</v>
      </c>
      <c r="D107" s="4">
        <v>28</v>
      </c>
      <c r="E107" s="4" t="s">
        <v>11</v>
      </c>
      <c r="F107" s="5">
        <v>43980</v>
      </c>
      <c r="G107" s="4" t="s">
        <v>18</v>
      </c>
      <c r="H107" s="4">
        <v>48170</v>
      </c>
    </row>
    <row r="108" spans="2:8" ht="15.75" customHeight="1" x14ac:dyDescent="0.3">
      <c r="B108" s="4" t="s">
        <v>125</v>
      </c>
      <c r="C108" s="4" t="s">
        <v>9</v>
      </c>
      <c r="D108" s="4">
        <v>21</v>
      </c>
      <c r="E108" s="4" t="s">
        <v>14</v>
      </c>
      <c r="F108" s="5">
        <v>44042</v>
      </c>
      <c r="G108" s="4" t="s">
        <v>13</v>
      </c>
      <c r="H108" s="4">
        <v>37920</v>
      </c>
    </row>
    <row r="109" spans="2:8" ht="15.75" customHeight="1" x14ac:dyDescent="0.3">
      <c r="B109" s="4" t="s">
        <v>126</v>
      </c>
      <c r="C109" s="4" t="s">
        <v>9</v>
      </c>
      <c r="D109" s="4">
        <v>34</v>
      </c>
      <c r="E109" s="4" t="s">
        <v>14</v>
      </c>
      <c r="F109" s="5">
        <v>44642</v>
      </c>
      <c r="G109" s="4" t="s">
        <v>13</v>
      </c>
      <c r="H109" s="4">
        <v>112650</v>
      </c>
    </row>
    <row r="110" spans="2:8" ht="15.75" customHeight="1" x14ac:dyDescent="0.3">
      <c r="B110" s="4" t="s">
        <v>127</v>
      </c>
      <c r="C110" s="4" t="s">
        <v>16</v>
      </c>
      <c r="D110" s="4">
        <v>34</v>
      </c>
      <c r="E110" s="4" t="s">
        <v>19</v>
      </c>
      <c r="F110" s="5">
        <v>44660</v>
      </c>
      <c r="G110" s="4" t="s">
        <v>10</v>
      </c>
      <c r="H110" s="4">
        <v>49630</v>
      </c>
    </row>
    <row r="111" spans="2:8" ht="15.75" customHeight="1" x14ac:dyDescent="0.3">
      <c r="B111" s="4" t="s">
        <v>128</v>
      </c>
      <c r="C111" s="4" t="s">
        <v>9</v>
      </c>
      <c r="D111" s="4">
        <v>36</v>
      </c>
      <c r="E111" s="4" t="s">
        <v>14</v>
      </c>
      <c r="F111" s="5">
        <v>43958</v>
      </c>
      <c r="G111" s="4" t="s">
        <v>24</v>
      </c>
      <c r="H111" s="4">
        <v>118840</v>
      </c>
    </row>
    <row r="112" spans="2:8" ht="15.75" customHeight="1" x14ac:dyDescent="0.3">
      <c r="B112" s="4" t="s">
        <v>129</v>
      </c>
      <c r="C112" s="4" t="s">
        <v>9</v>
      </c>
      <c r="D112" s="4">
        <v>30</v>
      </c>
      <c r="E112" s="4" t="s">
        <v>14</v>
      </c>
      <c r="F112" s="5">
        <v>44789</v>
      </c>
      <c r="G112" s="4" t="s">
        <v>24</v>
      </c>
      <c r="H112" s="4">
        <v>69710</v>
      </c>
    </row>
    <row r="113" spans="2:8" ht="15.75" customHeight="1" x14ac:dyDescent="0.3">
      <c r="B113" s="4" t="s">
        <v>130</v>
      </c>
      <c r="C113" s="4" t="s">
        <v>9</v>
      </c>
      <c r="D113" s="4">
        <v>20</v>
      </c>
      <c r="E113" s="4" t="s">
        <v>14</v>
      </c>
      <c r="F113" s="5">
        <v>44683</v>
      </c>
      <c r="G113" s="4" t="s">
        <v>13</v>
      </c>
      <c r="H113" s="4">
        <v>79570</v>
      </c>
    </row>
    <row r="114" spans="2:8" ht="15.75" customHeight="1" x14ac:dyDescent="0.3">
      <c r="B114" s="4" t="s">
        <v>131</v>
      </c>
      <c r="C114" s="4" t="s">
        <v>16</v>
      </c>
      <c r="D114" s="4">
        <v>22</v>
      </c>
      <c r="E114" s="4" t="s">
        <v>11</v>
      </c>
      <c r="F114" s="5">
        <v>44388</v>
      </c>
      <c r="G114" s="4" t="s">
        <v>13</v>
      </c>
      <c r="H114" s="4">
        <v>76900</v>
      </c>
    </row>
    <row r="115" spans="2:8" ht="15.75" customHeight="1" x14ac:dyDescent="0.3"/>
    <row r="116" spans="2:8" ht="15.75" customHeight="1" x14ac:dyDescent="0.3"/>
    <row r="117" spans="2:8" ht="15.75" customHeight="1" x14ac:dyDescent="0.3"/>
    <row r="118" spans="2:8" ht="15.75" customHeight="1" x14ac:dyDescent="0.3"/>
    <row r="119" spans="2:8" ht="15.75" customHeight="1" x14ac:dyDescent="0.3"/>
    <row r="120" spans="2:8" ht="15.75" customHeight="1" x14ac:dyDescent="0.3"/>
    <row r="121" spans="2:8" ht="15.75" customHeight="1" x14ac:dyDescent="0.3"/>
    <row r="122" spans="2:8" ht="15.75" customHeight="1" x14ac:dyDescent="0.3"/>
    <row r="123" spans="2:8" ht="15.75" customHeight="1" x14ac:dyDescent="0.3"/>
    <row r="124" spans="2:8" ht="15.75" customHeight="1" x14ac:dyDescent="0.3"/>
    <row r="125" spans="2:8" ht="15.75" customHeight="1" x14ac:dyDescent="0.3"/>
    <row r="126" spans="2:8" ht="15.75" customHeight="1" x14ac:dyDescent="0.3"/>
    <row r="127" spans="2:8" ht="15.75" customHeight="1" x14ac:dyDescent="0.3"/>
    <row r="128" spans="2: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5AF6-1C75-4175-9451-0A71EB6D24C4}">
  <dimension ref="A4:C10"/>
  <sheetViews>
    <sheetView workbookViewId="0">
      <selection activeCell="B8" sqref="B8"/>
    </sheetView>
  </sheetViews>
  <sheetFormatPr defaultRowHeight="14.4" x14ac:dyDescent="0.3"/>
  <cols>
    <col min="1" max="1" width="13.5546875" bestFit="1" customWidth="1"/>
    <col min="2" max="2" width="15" bestFit="1" customWidth="1"/>
    <col min="3" max="3" width="3.21875" bestFit="1" customWidth="1"/>
    <col min="4" max="4" width="10.5546875" bestFit="1" customWidth="1"/>
  </cols>
  <sheetData>
    <row r="4" spans="1:3" x14ac:dyDescent="0.3">
      <c r="A4" s="36" t="s">
        <v>232</v>
      </c>
      <c r="B4" s="36" t="s">
        <v>227</v>
      </c>
      <c r="C4" s="35"/>
    </row>
    <row r="5" spans="1:3" x14ac:dyDescent="0.3">
      <c r="A5" s="36" t="s">
        <v>231</v>
      </c>
      <c r="B5" s="34" t="s">
        <v>206</v>
      </c>
      <c r="C5" s="46" t="s">
        <v>208</v>
      </c>
    </row>
    <row r="6" spans="1:3" x14ac:dyDescent="0.3">
      <c r="A6" s="40" t="s">
        <v>13</v>
      </c>
      <c r="B6" s="34">
        <v>28</v>
      </c>
      <c r="C6" s="46">
        <v>27</v>
      </c>
    </row>
    <row r="7" spans="1:3" x14ac:dyDescent="0.3">
      <c r="A7" s="43" t="s">
        <v>24</v>
      </c>
      <c r="B7" s="44">
        <v>27</v>
      </c>
      <c r="C7" s="47">
        <v>27</v>
      </c>
    </row>
    <row r="8" spans="1:3" x14ac:dyDescent="0.3">
      <c r="A8" s="43" t="s">
        <v>18</v>
      </c>
      <c r="B8" s="44">
        <v>19</v>
      </c>
      <c r="C8" s="47">
        <v>19</v>
      </c>
    </row>
    <row r="9" spans="1:3" x14ac:dyDescent="0.3">
      <c r="A9" s="43" t="s">
        <v>10</v>
      </c>
      <c r="B9" s="44">
        <v>14</v>
      </c>
      <c r="C9" s="47">
        <v>14</v>
      </c>
    </row>
    <row r="10" spans="1:3" x14ac:dyDescent="0.3">
      <c r="A10" s="41" t="s">
        <v>27</v>
      </c>
      <c r="B10" s="42">
        <v>4</v>
      </c>
      <c r="C10" s="4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L932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8.6640625" customWidth="1"/>
    <col min="2" max="2" width="30" customWidth="1"/>
    <col min="3" max="3" width="17.6640625" customWidth="1"/>
    <col min="4" max="4" width="13.5546875" customWidth="1"/>
    <col min="5" max="5" width="15.109375" customWidth="1"/>
    <col min="6" max="26" width="8.6640625" customWidth="1"/>
  </cols>
  <sheetData>
    <row r="3" spans="2:12" ht="14.4" x14ac:dyDescent="0.3">
      <c r="B3" s="8">
        <v>3</v>
      </c>
      <c r="C3" s="4" t="s">
        <v>209</v>
      </c>
    </row>
    <row r="6" spans="2:12" ht="14.4" x14ac:dyDescent="0.3">
      <c r="B6" s="4" t="s">
        <v>210</v>
      </c>
      <c r="C6" s="9" t="s">
        <v>10</v>
      </c>
    </row>
    <row r="9" spans="2:12" ht="15.75" customHeight="1" x14ac:dyDescent="0.3"/>
    <row r="10" spans="2:12" ht="15.75" customHeight="1" x14ac:dyDescent="0.3">
      <c r="B10" t="s">
        <v>226</v>
      </c>
    </row>
    <row r="11" spans="2:12" ht="15.75" customHeight="1" x14ac:dyDescent="0.3">
      <c r="B11" t="str" cm="1">
        <f t="array" aca="1" ref="B11:L38" ca="1">_xlfn._xlws.FILTER(allstaff[],allstaff[Department]=C6)</f>
        <v>Waheeda Vasuman</v>
      </c>
      <c r="C11" t="str">
        <f ca="1"/>
        <v>Male</v>
      </c>
      <c r="D11">
        <f ca="1"/>
        <v>43</v>
      </c>
      <c r="E11" t="str">
        <f ca="1"/>
        <v>Average</v>
      </c>
      <c r="F11">
        <f ca="1"/>
        <v>44558</v>
      </c>
      <c r="G11" t="str">
        <f ca="1"/>
        <v>Sales</v>
      </c>
      <c r="H11">
        <f ca="1"/>
        <v>36040</v>
      </c>
      <c r="I11" t="str">
        <f ca="1"/>
        <v>IND</v>
      </c>
      <c r="J11">
        <f ca="1"/>
        <v>2.0136986301369864</v>
      </c>
      <c r="K11">
        <f ca="1"/>
        <v>1081.2</v>
      </c>
      <c r="L11">
        <f ca="1"/>
        <v>3</v>
      </c>
    </row>
    <row r="12" spans="2:12" ht="15.75" customHeight="1" x14ac:dyDescent="0.3">
      <c r="B12" t="str">
        <f ca="1"/>
        <v>Bili Sizey</v>
      </c>
      <c r="C12" t="str">
        <f ca="1"/>
        <v>Male</v>
      </c>
      <c r="D12">
        <f ca="1"/>
        <v>43</v>
      </c>
      <c r="E12" t="str">
        <f ca="1"/>
        <v>Average</v>
      </c>
      <c r="F12">
        <f ca="1"/>
        <v>44620</v>
      </c>
      <c r="G12" t="str">
        <f ca="1"/>
        <v>Sales</v>
      </c>
      <c r="H12">
        <f ca="1"/>
        <v>36040</v>
      </c>
      <c r="I12" t="str">
        <f ca="1"/>
        <v>NZ</v>
      </c>
      <c r="J12">
        <f ca="1"/>
        <v>1.8438356164383563</v>
      </c>
      <c r="K12">
        <f ca="1"/>
        <v>720.80000000000007</v>
      </c>
      <c r="L12">
        <f ca="1"/>
        <v>3</v>
      </c>
    </row>
    <row r="13" spans="2:12" ht="15.75" customHeight="1" x14ac:dyDescent="0.3">
      <c r="B13" t="str">
        <f ca="1"/>
        <v>Rupak Mehra</v>
      </c>
      <c r="C13" t="str">
        <f ca="1"/>
        <v>Male</v>
      </c>
      <c r="D13">
        <f ca="1"/>
        <v>28</v>
      </c>
      <c r="E13" t="str">
        <f ca="1"/>
        <v>Very poor</v>
      </c>
      <c r="F13">
        <f ca="1"/>
        <v>44758</v>
      </c>
      <c r="G13" t="str">
        <f ca="1"/>
        <v>Sales</v>
      </c>
      <c r="H13">
        <f ca="1"/>
        <v>43510</v>
      </c>
      <c r="I13" t="str">
        <f ca="1"/>
        <v>IND</v>
      </c>
      <c r="J13">
        <f ca="1"/>
        <v>0.9178082191780822</v>
      </c>
      <c r="K13">
        <f ca="1"/>
        <v>870.2</v>
      </c>
      <c r="L13">
        <f ca="1"/>
        <v>1</v>
      </c>
    </row>
    <row r="14" spans="2:12" ht="15.75" customHeight="1" x14ac:dyDescent="0.3">
      <c r="B14" t="str">
        <f ca="1"/>
        <v>Drusy MacCombe</v>
      </c>
      <c r="C14" t="str">
        <f ca="1"/>
        <v>Male</v>
      </c>
      <c r="D14">
        <f ca="1"/>
        <v>28</v>
      </c>
      <c r="E14" t="str">
        <f ca="1"/>
        <v>Very poor</v>
      </c>
      <c r="F14">
        <f ca="1"/>
        <v>44820</v>
      </c>
      <c r="G14" t="str">
        <f ca="1"/>
        <v>Sales</v>
      </c>
      <c r="H14">
        <f ca="1"/>
        <v>43510</v>
      </c>
      <c r="I14" t="str">
        <f ca="1"/>
        <v>NZ</v>
      </c>
      <c r="J14">
        <f ca="1"/>
        <v>0.75068493150684934</v>
      </c>
      <c r="K14">
        <f ca="1"/>
        <v>870.2</v>
      </c>
      <c r="L14">
        <f ca="1"/>
        <v>1</v>
      </c>
    </row>
    <row r="15" spans="2:12" ht="15.75" customHeight="1" x14ac:dyDescent="0.3">
      <c r="B15" t="str">
        <f ca="1"/>
        <v>Daruka Ghazali</v>
      </c>
      <c r="C15" t="str">
        <f ca="1"/>
        <v>Female</v>
      </c>
      <c r="D15">
        <f ca="1"/>
        <v>34</v>
      </c>
      <c r="E15" t="str">
        <f ca="1"/>
        <v>Poor</v>
      </c>
      <c r="F15">
        <f ca="1"/>
        <v>44660</v>
      </c>
      <c r="G15" t="str">
        <f ca="1"/>
        <v>Sales</v>
      </c>
      <c r="H15">
        <f ca="1"/>
        <v>49630</v>
      </c>
      <c r="I15" t="str">
        <f ca="1"/>
        <v>IND</v>
      </c>
      <c r="J15">
        <f ca="1"/>
        <v>1.821917808219178</v>
      </c>
      <c r="K15">
        <f ca="1"/>
        <v>992.6</v>
      </c>
      <c r="L15">
        <f ca="1"/>
        <v>2</v>
      </c>
    </row>
    <row r="16" spans="2:12" ht="15.75" customHeight="1" x14ac:dyDescent="0.3">
      <c r="B16" t="str">
        <f ca="1"/>
        <v>Violante Courtonne</v>
      </c>
      <c r="C16" t="str">
        <f ca="1"/>
        <v>Female</v>
      </c>
      <c r="D16">
        <f ca="1"/>
        <v>34</v>
      </c>
      <c r="E16" t="str">
        <f ca="1"/>
        <v>Poor</v>
      </c>
      <c r="F16">
        <f ca="1"/>
        <v>44721</v>
      </c>
      <c r="G16" t="str">
        <f ca="1"/>
        <v>Sales</v>
      </c>
      <c r="H16">
        <f ca="1"/>
        <v>49630</v>
      </c>
      <c r="I16" t="str">
        <f ca="1"/>
        <v>NZ</v>
      </c>
      <c r="J16">
        <f ca="1"/>
        <v>2.2136986301369861</v>
      </c>
      <c r="K16">
        <f ca="1"/>
        <v>1488.8999999999999</v>
      </c>
      <c r="L16">
        <f ca="1"/>
        <v>2</v>
      </c>
    </row>
    <row r="17" spans="2:12" ht="15.75" customHeight="1" x14ac:dyDescent="0.3">
      <c r="B17" t="str">
        <f ca="1"/>
        <v>Anumati Shyamari Meherhomji</v>
      </c>
      <c r="C17" t="str">
        <f ca="1"/>
        <v>Female</v>
      </c>
      <c r="D17">
        <f ca="1"/>
        <v>28</v>
      </c>
      <c r="E17" t="str">
        <f ca="1"/>
        <v>Average</v>
      </c>
      <c r="F17">
        <f ca="1"/>
        <v>44296</v>
      </c>
      <c r="G17" t="str">
        <f ca="1"/>
        <v>Sales</v>
      </c>
      <c r="H17">
        <f ca="1"/>
        <v>53240</v>
      </c>
      <c r="I17" t="str">
        <f ca="1"/>
        <v>IND</v>
      </c>
      <c r="J17">
        <f ca="1"/>
        <v>1.747945205479452</v>
      </c>
      <c r="K17">
        <f ca="1"/>
        <v>1064.8</v>
      </c>
      <c r="L17">
        <f ca="1"/>
        <v>3</v>
      </c>
    </row>
    <row r="18" spans="2:12" ht="15.75" customHeight="1" x14ac:dyDescent="0.3">
      <c r="B18" t="str">
        <f ca="1"/>
        <v>Tatum Hush</v>
      </c>
      <c r="C18" t="str">
        <f ca="1"/>
        <v>Female</v>
      </c>
      <c r="D18">
        <f ca="1"/>
        <v>28</v>
      </c>
      <c r="E18" t="str">
        <f ca="1"/>
        <v>Average</v>
      </c>
      <c r="F18">
        <f ca="1"/>
        <v>44357</v>
      </c>
      <c r="G18" t="str">
        <f ca="1"/>
        <v>Sales</v>
      </c>
      <c r="H18">
        <f ca="1"/>
        <v>53240</v>
      </c>
      <c r="I18" t="str">
        <f ca="1"/>
        <v>NZ</v>
      </c>
      <c r="J18">
        <f ca="1"/>
        <v>2.043835616438356</v>
      </c>
      <c r="K18">
        <f ca="1"/>
        <v>1597.2</v>
      </c>
      <c r="L18">
        <f ca="1"/>
        <v>3</v>
      </c>
    </row>
    <row r="19" spans="2:12" ht="15.75" customHeight="1" x14ac:dyDescent="0.3">
      <c r="B19" t="str">
        <f ca="1"/>
        <v>Geena Raghavanpillai</v>
      </c>
      <c r="C19" t="str">
        <f ca="1"/>
        <v>Male</v>
      </c>
      <c r="D19">
        <f ca="1"/>
        <v>32</v>
      </c>
      <c r="E19" t="str">
        <f ca="1"/>
        <v>Average</v>
      </c>
      <c r="F19">
        <f ca="1"/>
        <v>44403</v>
      </c>
      <c r="G19" t="str">
        <f ca="1"/>
        <v>Sales</v>
      </c>
      <c r="H19">
        <f ca="1"/>
        <v>53540</v>
      </c>
      <c r="I19" t="str">
        <f ca="1"/>
        <v>IND</v>
      </c>
      <c r="J19">
        <f ca="1"/>
        <v>1.3013698630136987</v>
      </c>
      <c r="K19">
        <f ca="1"/>
        <v>1070.8</v>
      </c>
      <c r="L19">
        <f ca="1"/>
        <v>3</v>
      </c>
    </row>
    <row r="20" spans="2:12" ht="15.75" customHeight="1" x14ac:dyDescent="0.3">
      <c r="B20" t="str">
        <f ca="1"/>
        <v>Hoyt D'Alesco</v>
      </c>
      <c r="C20" t="str">
        <f ca="1"/>
        <v>Male</v>
      </c>
      <c r="D20">
        <f ca="1"/>
        <v>32</v>
      </c>
      <c r="E20" t="str">
        <f ca="1"/>
        <v>Average</v>
      </c>
      <c r="F20">
        <f ca="1"/>
        <v>44465</v>
      </c>
      <c r="G20" t="str">
        <f ca="1"/>
        <v>Sales</v>
      </c>
      <c r="H20">
        <f ca="1"/>
        <v>53540</v>
      </c>
      <c r="I20" t="str">
        <f ca="1"/>
        <v>NZ</v>
      </c>
      <c r="J20">
        <f ca="1"/>
        <v>2.0356164383561643</v>
      </c>
      <c r="K20">
        <f ca="1"/>
        <v>1606.2</v>
      </c>
      <c r="L20">
        <f ca="1"/>
        <v>3</v>
      </c>
    </row>
    <row r="21" spans="2:12" ht="15.75" customHeight="1" x14ac:dyDescent="0.3">
      <c r="B21" t="str">
        <f ca="1"/>
        <v>Sanchali Shirish</v>
      </c>
      <c r="C21" t="str">
        <f ca="1"/>
        <v>Male</v>
      </c>
      <c r="D21">
        <f ca="1"/>
        <v>27</v>
      </c>
      <c r="E21" t="str">
        <f ca="1"/>
        <v>Average</v>
      </c>
      <c r="F21">
        <f ca="1"/>
        <v>44073</v>
      </c>
      <c r="G21" t="str">
        <f ca="1"/>
        <v>Sales</v>
      </c>
      <c r="H21">
        <f ca="1"/>
        <v>54970</v>
      </c>
      <c r="I21" t="str">
        <f ca="1"/>
        <v>IND</v>
      </c>
      <c r="J21">
        <f ca="1"/>
        <v>1.2</v>
      </c>
      <c r="K21">
        <f ca="1"/>
        <v>1099.4000000000001</v>
      </c>
      <c r="L21">
        <f ca="1"/>
        <v>3</v>
      </c>
    </row>
    <row r="22" spans="2:12" ht="15.75" customHeight="1" x14ac:dyDescent="0.3">
      <c r="B22" t="str">
        <f ca="1"/>
        <v>Alta Kaszper</v>
      </c>
      <c r="C22" t="str">
        <f ca="1"/>
        <v>Male</v>
      </c>
      <c r="D22">
        <f ca="1"/>
        <v>27</v>
      </c>
      <c r="E22" t="str">
        <f ca="1"/>
        <v>Average</v>
      </c>
      <c r="F22">
        <f ca="1"/>
        <v>44134</v>
      </c>
      <c r="G22" t="str">
        <f ca="1"/>
        <v>Sales</v>
      </c>
      <c r="H22">
        <f ca="1"/>
        <v>54970</v>
      </c>
      <c r="I22" t="str">
        <f ca="1"/>
        <v>NZ</v>
      </c>
      <c r="J22">
        <f ca="1"/>
        <v>1.263013698630137</v>
      </c>
      <c r="K22">
        <f ca="1"/>
        <v>1099.4000000000001</v>
      </c>
      <c r="L22">
        <f ca="1"/>
        <v>3</v>
      </c>
    </row>
    <row r="23" spans="2:12" ht="15.75" customHeight="1" x14ac:dyDescent="0.3">
      <c r="B23" t="str">
        <f ca="1"/>
        <v>Mirium Seemantini Shivakumar</v>
      </c>
      <c r="C23" t="str">
        <f ca="1"/>
        <v>Female</v>
      </c>
      <c r="D23">
        <f ca="1"/>
        <v>38</v>
      </c>
      <c r="E23" t="str">
        <f ca="1"/>
        <v>Above average</v>
      </c>
      <c r="F23">
        <f ca="1"/>
        <v>44268</v>
      </c>
      <c r="G23" t="str">
        <f ca="1"/>
        <v>Sales</v>
      </c>
      <c r="H23">
        <f ca="1"/>
        <v>56870</v>
      </c>
      <c r="I23" t="str">
        <f ca="1"/>
        <v>IND</v>
      </c>
      <c r="J23">
        <f ca="1"/>
        <v>1.3534246575342466</v>
      </c>
      <c r="K23">
        <f ca="1"/>
        <v>1137.4000000000001</v>
      </c>
      <c r="L23">
        <f ca="1"/>
        <v>4</v>
      </c>
    </row>
    <row r="24" spans="2:12" ht="15.75" customHeight="1" x14ac:dyDescent="0.3">
      <c r="B24" t="str">
        <f ca="1"/>
        <v>Oran Buxcy</v>
      </c>
      <c r="C24" t="str">
        <f ca="1"/>
        <v>Female</v>
      </c>
      <c r="D24">
        <f ca="1"/>
        <v>38</v>
      </c>
      <c r="E24" t="str">
        <f ca="1"/>
        <v>Above average</v>
      </c>
      <c r="F24">
        <f ca="1"/>
        <v>44329</v>
      </c>
      <c r="G24" t="str">
        <f ca="1"/>
        <v>Sales</v>
      </c>
      <c r="H24">
        <f ca="1"/>
        <v>56870</v>
      </c>
      <c r="I24" t="str">
        <f ca="1"/>
        <v>NZ</v>
      </c>
      <c r="J24">
        <f ca="1"/>
        <v>1.3671232876712329</v>
      </c>
      <c r="K24">
        <f ca="1"/>
        <v>1137.4000000000001</v>
      </c>
      <c r="L24">
        <f ca="1"/>
        <v>4</v>
      </c>
    </row>
    <row r="25" spans="2:12" ht="15.75" customHeight="1" x14ac:dyDescent="0.3">
      <c r="B25" t="str">
        <f ca="1"/>
        <v>Abhaya Priyavardhan</v>
      </c>
      <c r="C25" t="str">
        <f ca="1"/>
        <v>Male</v>
      </c>
      <c r="D25">
        <f ca="1"/>
        <v>25</v>
      </c>
      <c r="E25" t="str">
        <f ca="1"/>
        <v>Average</v>
      </c>
      <c r="F25">
        <f ca="1"/>
        <v>44322</v>
      </c>
      <c r="G25" t="str">
        <f ca="1"/>
        <v>Sales</v>
      </c>
      <c r="H25">
        <f ca="1"/>
        <v>65700</v>
      </c>
      <c r="I25" t="str">
        <f ca="1"/>
        <v>IND</v>
      </c>
      <c r="J25">
        <f ca="1"/>
        <v>0.86301369863013699</v>
      </c>
      <c r="K25">
        <f ca="1"/>
        <v>1314</v>
      </c>
      <c r="L25">
        <f ca="1"/>
        <v>3</v>
      </c>
    </row>
    <row r="26" spans="2:12" ht="15.75" customHeight="1" x14ac:dyDescent="0.3">
      <c r="B26" t="str">
        <f ca="1"/>
        <v>Kath Bletsoe</v>
      </c>
      <c r="C26" t="str">
        <f ca="1"/>
        <v>Male</v>
      </c>
      <c r="D26">
        <f ca="1"/>
        <v>25</v>
      </c>
      <c r="E26" t="str">
        <f ca="1"/>
        <v>Average</v>
      </c>
      <c r="F26">
        <f ca="1"/>
        <v>44383</v>
      </c>
      <c r="G26" t="str">
        <f ca="1"/>
        <v>Sales</v>
      </c>
      <c r="H26">
        <f ca="1"/>
        <v>65700</v>
      </c>
      <c r="I26" t="str">
        <f ca="1"/>
        <v>NZ</v>
      </c>
      <c r="J26">
        <f ca="1"/>
        <v>2.3232876712328765</v>
      </c>
      <c r="K26">
        <f ca="1"/>
        <v>1971</v>
      </c>
      <c r="L26">
        <f ca="1"/>
        <v>3</v>
      </c>
    </row>
    <row r="27" spans="2:12" ht="15.75" customHeight="1" x14ac:dyDescent="0.3">
      <c r="B27" t="str">
        <f ca="1"/>
        <v>Devasree Fullara Saurin</v>
      </c>
      <c r="C27" t="str">
        <f ca="1"/>
        <v>Female</v>
      </c>
      <c r="D27">
        <f ca="1"/>
        <v>20</v>
      </c>
      <c r="E27" t="str">
        <f ca="1"/>
        <v>Poor</v>
      </c>
      <c r="F27">
        <f ca="1"/>
        <v>44476</v>
      </c>
      <c r="G27" t="str">
        <f ca="1"/>
        <v>Sales</v>
      </c>
      <c r="H27">
        <f ca="1"/>
        <v>68900</v>
      </c>
      <c r="I27" t="str">
        <f ca="1"/>
        <v>IND</v>
      </c>
      <c r="J27">
        <f ca="1"/>
        <v>1.0410958904109588</v>
      </c>
      <c r="K27">
        <f ca="1"/>
        <v>1378</v>
      </c>
      <c r="L27">
        <f ca="1"/>
        <v>2</v>
      </c>
    </row>
    <row r="28" spans="2:12" ht="15.75" customHeight="1" x14ac:dyDescent="0.3">
      <c r="B28" t="str">
        <f ca="1"/>
        <v>Hyacinthie Braybrooke</v>
      </c>
      <c r="C28" t="str">
        <f ca="1"/>
        <v>Female</v>
      </c>
      <c r="D28">
        <f ca="1"/>
        <v>20</v>
      </c>
      <c r="E28" t="str">
        <f ca="1"/>
        <v>Poor</v>
      </c>
      <c r="F28">
        <f ca="1"/>
        <v>44537</v>
      </c>
      <c r="G28" t="str">
        <f ca="1"/>
        <v>Sales</v>
      </c>
      <c r="H28">
        <f ca="1"/>
        <v>68900</v>
      </c>
      <c r="I28" t="str">
        <f ca="1"/>
        <v>NZ</v>
      </c>
      <c r="J28">
        <f ca="1"/>
        <v>1.3452054794520547</v>
      </c>
      <c r="K28">
        <f ca="1"/>
        <v>1378</v>
      </c>
      <c r="L28">
        <f ca="1"/>
        <v>2</v>
      </c>
    </row>
    <row r="29" spans="2:12" ht="15.75" customHeight="1" x14ac:dyDescent="0.3">
      <c r="B29" t="str">
        <f ca="1"/>
        <v>Yauvani Tarpa</v>
      </c>
      <c r="C29" t="str">
        <f ca="1"/>
        <v>Male</v>
      </c>
      <c r="D29">
        <f ca="1"/>
        <v>33</v>
      </c>
      <c r="E29" t="str">
        <f ca="1"/>
        <v>Average</v>
      </c>
      <c r="F29">
        <f ca="1"/>
        <v>44324</v>
      </c>
      <c r="G29" t="str">
        <f ca="1"/>
        <v>Sales</v>
      </c>
      <c r="H29">
        <f ca="1"/>
        <v>74550</v>
      </c>
      <c r="I29" t="str">
        <f ca="1"/>
        <v>IND</v>
      </c>
      <c r="J29">
        <f ca="1"/>
        <v>2.2246575342465755</v>
      </c>
      <c r="K29">
        <f ca="1"/>
        <v>2236.5</v>
      </c>
      <c r="L29">
        <f ca="1"/>
        <v>3</v>
      </c>
    </row>
    <row r="30" spans="2:12" ht="15.75" customHeight="1" x14ac:dyDescent="0.3">
      <c r="B30" t="str">
        <f ca="1"/>
        <v>Gigi Bohling</v>
      </c>
      <c r="C30" t="str">
        <f ca="1"/>
        <v>Male</v>
      </c>
      <c r="D30">
        <f ca="1"/>
        <v>33</v>
      </c>
      <c r="E30" t="str">
        <f ca="1"/>
        <v>Average</v>
      </c>
      <c r="F30">
        <f ca="1"/>
        <v>44385</v>
      </c>
      <c r="G30" t="str">
        <f ca="1"/>
        <v>Sales</v>
      </c>
      <c r="H30">
        <f ca="1"/>
        <v>74550</v>
      </c>
      <c r="I30" t="str">
        <f ca="1"/>
        <v>NZ</v>
      </c>
      <c r="J30">
        <f ca="1"/>
        <v>2.2219178082191782</v>
      </c>
      <c r="K30">
        <f ca="1"/>
        <v>2236.5</v>
      </c>
      <c r="L30">
        <f ca="1"/>
        <v>3</v>
      </c>
    </row>
    <row r="31" spans="2:12" ht="15.75" customHeight="1" x14ac:dyDescent="0.3">
      <c r="B31" t="str">
        <f ca="1"/>
        <v>Shulabh Qutub Sundaramoorthy</v>
      </c>
      <c r="C31" t="str">
        <f ca="1"/>
        <v>Female</v>
      </c>
      <c r="D31">
        <f ca="1"/>
        <v>36</v>
      </c>
      <c r="E31" t="str">
        <f ca="1"/>
        <v>Average</v>
      </c>
      <c r="F31">
        <f ca="1"/>
        <v>44433</v>
      </c>
      <c r="G31" t="str">
        <f ca="1"/>
        <v>Sales</v>
      </c>
      <c r="H31">
        <f ca="1"/>
        <v>78540</v>
      </c>
      <c r="I31" t="str">
        <f ca="1"/>
        <v>IND</v>
      </c>
      <c r="J31">
        <f ca="1"/>
        <v>1.1589041095890411</v>
      </c>
      <c r="K31">
        <f ca="1"/>
        <v>1570.8</v>
      </c>
      <c r="L31">
        <f ca="1"/>
        <v>3</v>
      </c>
    </row>
    <row r="32" spans="2:12" ht="15.75" customHeight="1" x14ac:dyDescent="0.3">
      <c r="B32" t="str">
        <f ca="1"/>
        <v>Gray Seamon</v>
      </c>
      <c r="C32" t="str">
        <f ca="1"/>
        <v>Female</v>
      </c>
      <c r="D32">
        <f ca="1"/>
        <v>36</v>
      </c>
      <c r="E32" t="str">
        <f ca="1"/>
        <v>Average</v>
      </c>
      <c r="F32">
        <f ca="1"/>
        <v>44494</v>
      </c>
      <c r="G32" t="str">
        <f ca="1"/>
        <v>Sales</v>
      </c>
      <c r="H32">
        <f ca="1"/>
        <v>78540</v>
      </c>
      <c r="I32" t="str">
        <f ca="1"/>
        <v>NZ</v>
      </c>
      <c r="J32">
        <f ca="1"/>
        <v>2.493150684931507</v>
      </c>
      <c r="K32">
        <f ca="1"/>
        <v>2356.1999999999998</v>
      </c>
      <c r="L32">
        <f ca="1"/>
        <v>3</v>
      </c>
    </row>
    <row r="33" spans="2:12" ht="15.75" customHeight="1" x14ac:dyDescent="0.3">
      <c r="B33" t="str">
        <f ca="1"/>
        <v>Purnendu Vijayarangan</v>
      </c>
      <c r="C33" t="str">
        <f ca="1"/>
        <v>Female</v>
      </c>
      <c r="D33">
        <f ca="1"/>
        <v>25</v>
      </c>
      <c r="E33" t="str">
        <f ca="1"/>
        <v>Average</v>
      </c>
      <c r="F33">
        <f ca="1"/>
        <v>44144</v>
      </c>
      <c r="G33" t="str">
        <f ca="1"/>
        <v>Sales</v>
      </c>
      <c r="H33">
        <f ca="1"/>
        <v>92700</v>
      </c>
      <c r="I33" t="str">
        <f ca="1"/>
        <v>IND</v>
      </c>
      <c r="J33">
        <f ca="1"/>
        <v>2.3205479452054796</v>
      </c>
      <c r="K33">
        <f ca="1"/>
        <v>2781</v>
      </c>
      <c r="L33">
        <f ca="1"/>
        <v>3</v>
      </c>
    </row>
    <row r="34" spans="2:12" ht="15.75" customHeight="1" x14ac:dyDescent="0.3">
      <c r="B34" t="str">
        <f ca="1"/>
        <v>Hinda Label</v>
      </c>
      <c r="C34" t="str">
        <f ca="1"/>
        <v>Female</v>
      </c>
      <c r="D34">
        <f ca="1"/>
        <v>25</v>
      </c>
      <c r="E34" t="str">
        <f ca="1"/>
        <v>Average</v>
      </c>
      <c r="F34">
        <f ca="1"/>
        <v>44205</v>
      </c>
      <c r="G34" t="str">
        <f ca="1"/>
        <v>Sales</v>
      </c>
      <c r="H34">
        <f ca="1"/>
        <v>92700</v>
      </c>
      <c r="I34" t="str">
        <f ca="1"/>
        <v>NZ</v>
      </c>
      <c r="J34">
        <f ca="1"/>
        <v>2.5835616438356164</v>
      </c>
      <c r="K34">
        <f ca="1"/>
        <v>2781</v>
      </c>
      <c r="L34">
        <f ca="1"/>
        <v>3</v>
      </c>
    </row>
    <row r="35" spans="2:12" ht="15.75" customHeight="1" x14ac:dyDescent="0.3">
      <c r="B35" t="str">
        <f ca="1"/>
        <v>Sawini Chandan</v>
      </c>
      <c r="C35" t="str">
        <f ca="1"/>
        <v>Female</v>
      </c>
      <c r="D35">
        <f ca="1"/>
        <v>38</v>
      </c>
      <c r="E35" t="str">
        <f ca="1"/>
        <v>Exceptional</v>
      </c>
      <c r="F35">
        <f ca="1"/>
        <v>44316</v>
      </c>
      <c r="G35" t="str">
        <f ca="1"/>
        <v>Sales</v>
      </c>
      <c r="H35">
        <f ca="1"/>
        <v>109160</v>
      </c>
      <c r="I35" t="str">
        <f ca="1"/>
        <v>IND</v>
      </c>
      <c r="J35">
        <f ca="1"/>
        <v>1.526027397260274</v>
      </c>
      <c r="K35">
        <f ca="1"/>
        <v>2183.1999999999998</v>
      </c>
      <c r="L35">
        <f ca="1"/>
        <v>5</v>
      </c>
    </row>
    <row r="36" spans="2:12" ht="15.75" customHeight="1" x14ac:dyDescent="0.3">
      <c r="B36" t="str">
        <f ca="1"/>
        <v>Rafaelita Blaksland</v>
      </c>
      <c r="C36" t="str">
        <f ca="1"/>
        <v>Female</v>
      </c>
      <c r="D36">
        <f ca="1"/>
        <v>38</v>
      </c>
      <c r="E36" t="str">
        <f ca="1"/>
        <v>Exceptional</v>
      </c>
      <c r="F36">
        <f ca="1"/>
        <v>44377</v>
      </c>
      <c r="G36" t="str">
        <f ca="1"/>
        <v>Sales</v>
      </c>
      <c r="H36">
        <f ca="1"/>
        <v>109160</v>
      </c>
      <c r="I36" t="str">
        <f ca="1"/>
        <v>NZ</v>
      </c>
      <c r="J36">
        <f ca="1"/>
        <v>1.2712328767123289</v>
      </c>
      <c r="K36">
        <f ca="1"/>
        <v>2183.1999999999998</v>
      </c>
      <c r="L36">
        <f ca="1"/>
        <v>5</v>
      </c>
    </row>
    <row r="37" spans="2:12" ht="15.75" customHeight="1" x14ac:dyDescent="0.3">
      <c r="B37" t="str">
        <f ca="1"/>
        <v>Krishnakanta Vellanki</v>
      </c>
      <c r="C37" t="str">
        <f ca="1"/>
        <v>Male</v>
      </c>
      <c r="D37">
        <f ca="1"/>
        <v>22</v>
      </c>
      <c r="E37" t="str">
        <f ca="1"/>
        <v>Above average</v>
      </c>
      <c r="F37">
        <f ca="1"/>
        <v>44384</v>
      </c>
      <c r="G37" t="str">
        <f ca="1"/>
        <v>Sales</v>
      </c>
      <c r="H37">
        <f ca="1"/>
        <v>112780</v>
      </c>
      <c r="I37" t="str">
        <f ca="1"/>
        <v>IND</v>
      </c>
      <c r="J37">
        <f ca="1"/>
        <v>2.1506849315068495</v>
      </c>
      <c r="K37">
        <f ca="1"/>
        <v>3383.4</v>
      </c>
      <c r="L37">
        <f ca="1"/>
        <v>4</v>
      </c>
    </row>
    <row r="38" spans="2:12" ht="15.75" customHeight="1" x14ac:dyDescent="0.3">
      <c r="B38" t="str">
        <f ca="1"/>
        <v>Lindy Guillet</v>
      </c>
      <c r="C38" t="str">
        <f ca="1"/>
        <v>Male</v>
      </c>
      <c r="D38">
        <f ca="1"/>
        <v>22</v>
      </c>
      <c r="E38" t="str">
        <f ca="1"/>
        <v>Above average</v>
      </c>
      <c r="F38">
        <f ca="1"/>
        <v>44446</v>
      </c>
      <c r="G38" t="str">
        <f ca="1"/>
        <v>Sales</v>
      </c>
      <c r="H38">
        <f ca="1"/>
        <v>112780</v>
      </c>
      <c r="I38" t="str">
        <f ca="1"/>
        <v>NZ</v>
      </c>
      <c r="J38">
        <f ca="1"/>
        <v>1.9835616438356165</v>
      </c>
      <c r="K38">
        <f ca="1"/>
        <v>2255.6</v>
      </c>
      <c r="L38">
        <f ca="1"/>
        <v>4</v>
      </c>
    </row>
    <row r="39" spans="2:12" ht="15.75" customHeight="1" x14ac:dyDescent="0.3"/>
    <row r="40" spans="2:12" ht="15.75" customHeight="1" x14ac:dyDescent="0.3"/>
    <row r="41" spans="2:12" ht="15.75" customHeight="1" x14ac:dyDescent="0.3"/>
    <row r="42" spans="2:12" ht="15.75" customHeight="1" x14ac:dyDescent="0.3"/>
    <row r="43" spans="2:12" ht="15.75" customHeight="1" x14ac:dyDescent="0.3"/>
    <row r="44" spans="2:12" ht="15.75" customHeight="1" x14ac:dyDescent="0.3">
      <c r="B44" s="4"/>
    </row>
    <row r="45" spans="2:12" ht="15.75" customHeight="1" x14ac:dyDescent="0.3"/>
    <row r="46" spans="2:12" ht="15.75" customHeight="1" x14ac:dyDescent="0.3">
      <c r="B46" s="4"/>
    </row>
    <row r="47" spans="2:12" ht="15.75" customHeight="1" x14ac:dyDescent="0.3">
      <c r="B47" s="4"/>
    </row>
    <row r="48" spans="2:12" ht="15.75" customHeight="1" x14ac:dyDescent="0.3">
      <c r="B48" s="4"/>
    </row>
    <row r="49" spans="2:10" ht="15.75" customHeight="1" x14ac:dyDescent="0.3">
      <c r="B49" s="4"/>
    </row>
    <row r="50" spans="2:10" ht="15.75" customHeight="1" x14ac:dyDescent="0.3">
      <c r="B50" s="4"/>
      <c r="E50" s="4"/>
    </row>
    <row r="51" spans="2:10" ht="15.75" customHeight="1" x14ac:dyDescent="0.3">
      <c r="B51" s="4"/>
      <c r="E51" s="4"/>
    </row>
    <row r="52" spans="2:10" ht="15.75" customHeight="1" x14ac:dyDescent="0.3">
      <c r="B52" s="4"/>
    </row>
    <row r="53" spans="2:10" ht="15.75" customHeight="1" x14ac:dyDescent="0.3"/>
    <row r="54" spans="2:10" ht="15.75" customHeight="1" x14ac:dyDescent="0.3"/>
    <row r="55" spans="2:10" ht="15.75" customHeight="1" x14ac:dyDescent="0.3"/>
    <row r="56" spans="2:10" ht="15.75" customHeight="1" x14ac:dyDescent="0.3"/>
    <row r="57" spans="2:10" ht="15.75" customHeight="1" x14ac:dyDescent="0.3"/>
    <row r="58" spans="2:10" ht="15.75" customHeight="1" x14ac:dyDescent="0.3"/>
    <row r="59" spans="2:10" ht="15.75" customHeight="1" x14ac:dyDescent="0.3"/>
    <row r="60" spans="2:10" ht="15.75" customHeight="1" x14ac:dyDescent="0.3">
      <c r="B60" s="4"/>
      <c r="C60" s="4"/>
      <c r="D60" s="4"/>
      <c r="E60" s="4"/>
      <c r="F60" s="4"/>
      <c r="G60" s="4"/>
      <c r="H60" s="4"/>
      <c r="I60" s="4"/>
      <c r="J60" s="4"/>
    </row>
    <row r="61" spans="2:10" ht="15.75" customHeight="1" x14ac:dyDescent="0.3">
      <c r="B61" s="4"/>
      <c r="C61" s="4"/>
      <c r="D61" s="4"/>
      <c r="E61" s="4"/>
      <c r="F61" s="10"/>
      <c r="G61" s="4"/>
      <c r="H61" s="4"/>
      <c r="I61" s="4"/>
      <c r="J61" s="11"/>
    </row>
    <row r="62" spans="2:10" ht="15.75" customHeight="1" x14ac:dyDescent="0.3">
      <c r="B62" s="4"/>
      <c r="C62" s="4"/>
      <c r="D62" s="4"/>
      <c r="E62" s="4"/>
      <c r="F62" s="10"/>
      <c r="G62" s="4"/>
      <c r="H62" s="4"/>
      <c r="I62" s="4"/>
      <c r="J62" s="11"/>
    </row>
    <row r="63" spans="2:10" ht="15.75" customHeight="1" x14ac:dyDescent="0.3">
      <c r="B63" s="4"/>
      <c r="C63" s="4"/>
      <c r="D63" s="4"/>
      <c r="E63" s="4"/>
      <c r="F63" s="10"/>
      <c r="G63" s="4"/>
      <c r="H63" s="4"/>
      <c r="I63" s="4"/>
      <c r="J63" s="11"/>
    </row>
    <row r="64" spans="2:10" ht="15.75" customHeight="1" x14ac:dyDescent="0.3">
      <c r="B64" s="4"/>
      <c r="C64" s="4"/>
      <c r="D64" s="4"/>
      <c r="E64" s="4"/>
      <c r="F64" s="10"/>
      <c r="G64" s="4"/>
      <c r="H64" s="4"/>
      <c r="I64" s="4"/>
      <c r="J64" s="11"/>
    </row>
    <row r="65" spans="2:10" ht="15.75" customHeight="1" x14ac:dyDescent="0.3">
      <c r="B65" s="4"/>
      <c r="C65" s="4"/>
      <c r="D65" s="4"/>
      <c r="E65" s="4"/>
      <c r="F65" s="10"/>
      <c r="G65" s="4"/>
      <c r="H65" s="4"/>
      <c r="I65" s="4"/>
      <c r="J65" s="11"/>
    </row>
    <row r="66" spans="2:10" ht="15.75" customHeight="1" x14ac:dyDescent="0.3">
      <c r="B66" s="4"/>
      <c r="C66" s="4"/>
      <c r="D66" s="4"/>
      <c r="E66" s="4"/>
      <c r="F66" s="10"/>
      <c r="G66" s="4"/>
      <c r="H66" s="4"/>
      <c r="I66" s="4"/>
      <c r="J66" s="11"/>
    </row>
    <row r="67" spans="2:10" ht="15.75" customHeight="1" x14ac:dyDescent="0.3">
      <c r="B67" s="4"/>
      <c r="C67" s="4"/>
      <c r="D67" s="4"/>
      <c r="E67" s="4"/>
      <c r="F67" s="10"/>
      <c r="G67" s="4"/>
      <c r="H67" s="4"/>
      <c r="I67" s="4"/>
      <c r="J67" s="11"/>
    </row>
    <row r="68" spans="2:10" ht="15.75" customHeight="1" x14ac:dyDescent="0.3">
      <c r="B68" s="4"/>
      <c r="C68" s="4"/>
      <c r="D68" s="4"/>
      <c r="E68" s="4"/>
      <c r="F68" s="10"/>
      <c r="G68" s="4"/>
      <c r="H68" s="4"/>
      <c r="I68" s="4"/>
      <c r="J68" s="11"/>
    </row>
    <row r="69" spans="2:10" ht="15.75" customHeight="1" x14ac:dyDescent="0.3">
      <c r="B69" s="4"/>
      <c r="C69" s="4"/>
      <c r="D69" s="4"/>
      <c r="E69" s="4"/>
      <c r="F69" s="10"/>
      <c r="G69" s="4"/>
      <c r="H69" s="4"/>
      <c r="I69" s="4"/>
      <c r="J69" s="11"/>
    </row>
    <row r="70" spans="2:10" ht="15.75" customHeight="1" x14ac:dyDescent="0.3">
      <c r="B70" s="4"/>
      <c r="C70" s="4"/>
      <c r="D70" s="4"/>
      <c r="E70" s="4"/>
      <c r="F70" s="10"/>
      <c r="G70" s="4"/>
      <c r="H70" s="4"/>
      <c r="I70" s="4"/>
      <c r="J70" s="11"/>
    </row>
    <row r="71" spans="2:10" ht="15.75" customHeight="1" x14ac:dyDescent="0.3">
      <c r="B71" s="4"/>
      <c r="C71" s="4"/>
      <c r="D71" s="4"/>
      <c r="E71" s="4"/>
      <c r="F71" s="10"/>
      <c r="G71" s="4"/>
      <c r="H71" s="4"/>
      <c r="I71" s="4"/>
      <c r="J71" s="11"/>
    </row>
    <row r="72" spans="2:10" ht="15.75" customHeight="1" x14ac:dyDescent="0.3">
      <c r="B72" s="4"/>
      <c r="C72" s="4"/>
      <c r="D72" s="4"/>
      <c r="E72" s="4"/>
      <c r="F72" s="10"/>
      <c r="G72" s="4"/>
      <c r="H72" s="4"/>
      <c r="I72" s="4"/>
      <c r="J72" s="11"/>
    </row>
    <row r="73" spans="2:10" ht="15.75" customHeight="1" x14ac:dyDescent="0.3">
      <c r="B73" s="4"/>
      <c r="C73" s="4"/>
      <c r="D73" s="4"/>
      <c r="E73" s="4"/>
      <c r="F73" s="10"/>
      <c r="G73" s="4"/>
      <c r="H73" s="4"/>
      <c r="I73" s="4"/>
      <c r="J73" s="11"/>
    </row>
    <row r="74" spans="2:10" ht="15.75" customHeight="1" x14ac:dyDescent="0.3">
      <c r="B74" s="4"/>
      <c r="C74" s="4"/>
      <c r="D74" s="4"/>
      <c r="E74" s="4"/>
      <c r="F74" s="10"/>
      <c r="G74" s="4"/>
      <c r="H74" s="4"/>
      <c r="I74" s="4"/>
      <c r="J74" s="11"/>
    </row>
    <row r="75" spans="2:10" ht="15.75" customHeight="1" x14ac:dyDescent="0.3"/>
    <row r="76" spans="2:10" ht="15.75" customHeight="1" x14ac:dyDescent="0.3"/>
    <row r="77" spans="2:10" ht="15.75" customHeight="1" x14ac:dyDescent="0.3"/>
    <row r="78" spans="2:10" ht="15.75" customHeight="1" x14ac:dyDescent="0.3"/>
    <row r="79" spans="2:10" ht="15.75" customHeight="1" x14ac:dyDescent="0.3"/>
    <row r="80" spans="2:1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000"/>
  <sheetViews>
    <sheetView workbookViewId="0">
      <selection activeCell="D14" sqref="D14"/>
    </sheetView>
  </sheetViews>
  <sheetFormatPr defaultColWidth="14.44140625" defaultRowHeight="15" customHeight="1" x14ac:dyDescent="0.3"/>
  <cols>
    <col min="1" max="1" width="8.6640625" customWidth="1"/>
    <col min="2" max="2" width="19.88671875" customWidth="1"/>
    <col min="3" max="3" width="17.5546875" customWidth="1"/>
    <col min="4" max="4" width="11.5546875" customWidth="1"/>
    <col min="5" max="5" width="12.5546875" customWidth="1"/>
    <col min="6" max="26" width="8.6640625" customWidth="1"/>
  </cols>
  <sheetData>
    <row r="2" spans="1:5" ht="14.4" x14ac:dyDescent="0.3">
      <c r="A2" s="12">
        <v>1</v>
      </c>
    </row>
    <row r="3" spans="1:5" ht="14.4" x14ac:dyDescent="0.3">
      <c r="B3" s="4" t="s">
        <v>211</v>
      </c>
      <c r="D3" s="4">
        <f>COUNTA('All Staff'!$A$2:$A$184)</f>
        <v>183</v>
      </c>
    </row>
    <row r="4" spans="1:5" ht="14.4" x14ac:dyDescent="0.3">
      <c r="B4" s="4" t="s">
        <v>212</v>
      </c>
      <c r="D4" s="6">
        <f>AVERAGE('All Staff'!$G$2:$G$184)</f>
        <v>77173.715846994543</v>
      </c>
      <c r="E4" s="13">
        <f>MEDIAN('All Staff'!$G$2:$G$184)</f>
        <v>75000</v>
      </c>
    </row>
    <row r="5" spans="1:5" ht="14.4" x14ac:dyDescent="0.3">
      <c r="B5" s="4" t="s">
        <v>213</v>
      </c>
      <c r="D5" s="6">
        <f>AVERAGE('All Staff'!C:C)</f>
        <v>30.42622950819672</v>
      </c>
      <c r="E5" s="4">
        <f>MEDIAN('All Staff'!$C$2:$C$184)</f>
        <v>30</v>
      </c>
    </row>
    <row r="6" spans="1:5" ht="14.4" x14ac:dyDescent="0.3">
      <c r="B6" s="4" t="s">
        <v>214</v>
      </c>
      <c r="D6" s="7">
        <f ca="1">AVERAGE('All Staff'!$I$2:$I$184)</f>
        <v>1.8930608578486408</v>
      </c>
    </row>
    <row r="7" spans="1:5" ht="14.4" x14ac:dyDescent="0.3">
      <c r="B7" s="4" t="s">
        <v>215</v>
      </c>
    </row>
    <row r="8" spans="1:5" ht="14.4" x14ac:dyDescent="0.3">
      <c r="B8" s="4" t="s">
        <v>216</v>
      </c>
      <c r="D8" s="4">
        <f>COUNTIFS('All Staff'!$B$2:$B$184,"Female")</f>
        <v>86</v>
      </c>
    </row>
    <row r="9" spans="1:5" ht="14.4" x14ac:dyDescent="0.3">
      <c r="B9" s="4" t="s">
        <v>217</v>
      </c>
      <c r="D9" s="14">
        <f>D8/D3</f>
        <v>0.46994535519125685</v>
      </c>
    </row>
    <row r="11" spans="1:5" ht="14.4" x14ac:dyDescent="0.3">
      <c r="B11" s="4" t="s">
        <v>218</v>
      </c>
    </row>
    <row r="14" spans="1:5" ht="14.4" x14ac:dyDescent="0.3">
      <c r="A14" s="8">
        <v>2</v>
      </c>
      <c r="B14" s="4" t="s">
        <v>43</v>
      </c>
      <c r="D14" s="4">
        <f>VLOOKUP(B14,'All Staff'!$A$1:$I$184,7,FALSE)</f>
        <v>75000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DE36-6F95-47B6-8728-BA9ABAD2EF1B}">
  <dimension ref="A5:I11"/>
  <sheetViews>
    <sheetView topLeftCell="M1" workbookViewId="0">
      <selection activeCell="L25" sqref="L25"/>
    </sheetView>
  </sheetViews>
  <sheetFormatPr defaultRowHeight="14.4" x14ac:dyDescent="0.3"/>
  <cols>
    <col min="1" max="1" width="13.109375" bestFit="1" customWidth="1"/>
    <col min="2" max="2" width="13.5546875" bestFit="1" customWidth="1"/>
    <col min="3" max="3" width="15.21875" bestFit="1" customWidth="1"/>
    <col min="6" max="6" width="5.88671875" style="54" customWidth="1"/>
    <col min="8" max="8" width="13.109375" bestFit="1" customWidth="1"/>
  </cols>
  <sheetData>
    <row r="5" spans="1:9" x14ac:dyDescent="0.3">
      <c r="A5" s="36" t="s">
        <v>231</v>
      </c>
      <c r="B5" s="34" t="s">
        <v>232</v>
      </c>
      <c r="C5" s="46" t="s">
        <v>229</v>
      </c>
    </row>
    <row r="6" spans="1:9" x14ac:dyDescent="0.3">
      <c r="A6" s="40" t="s">
        <v>44</v>
      </c>
      <c r="B6" s="34">
        <v>4</v>
      </c>
      <c r="C6" s="51">
        <v>92080</v>
      </c>
      <c r="H6" t="s">
        <v>44</v>
      </c>
      <c r="I6">
        <v>5</v>
      </c>
    </row>
    <row r="7" spans="1:9" x14ac:dyDescent="0.3">
      <c r="A7" s="43" t="s">
        <v>11</v>
      </c>
      <c r="B7" s="44">
        <v>20</v>
      </c>
      <c r="C7" s="52">
        <v>75933</v>
      </c>
      <c r="H7" t="s">
        <v>11</v>
      </c>
      <c r="I7">
        <v>4</v>
      </c>
    </row>
    <row r="8" spans="1:9" x14ac:dyDescent="0.3">
      <c r="A8" s="43" t="s">
        <v>14</v>
      </c>
      <c r="B8" s="44">
        <v>137</v>
      </c>
      <c r="C8" s="52">
        <v>76798.759124087592</v>
      </c>
      <c r="H8" t="s">
        <v>14</v>
      </c>
      <c r="I8">
        <v>3</v>
      </c>
    </row>
    <row r="9" spans="1:9" x14ac:dyDescent="0.3">
      <c r="A9" s="43" t="s">
        <v>19</v>
      </c>
      <c r="B9" s="44">
        <v>16</v>
      </c>
      <c r="C9" s="52">
        <v>78115</v>
      </c>
      <c r="H9" t="s">
        <v>19</v>
      </c>
      <c r="I9">
        <v>2</v>
      </c>
    </row>
    <row r="10" spans="1:9" x14ac:dyDescent="0.3">
      <c r="A10" s="43" t="s">
        <v>50</v>
      </c>
      <c r="B10" s="44">
        <v>6</v>
      </c>
      <c r="C10" s="52">
        <v>77423.333333333328</v>
      </c>
      <c r="H10" t="s">
        <v>50</v>
      </c>
      <c r="I10">
        <v>1</v>
      </c>
    </row>
    <row r="11" spans="1:9" x14ac:dyDescent="0.3">
      <c r="A11" s="50" t="s">
        <v>228</v>
      </c>
      <c r="B11" s="38">
        <v>183</v>
      </c>
      <c r="C11" s="53">
        <v>77173.715846994543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16F9-C19D-4AC8-9539-D947E86BCE0E}">
  <dimension ref="A2:N39"/>
  <sheetViews>
    <sheetView topLeftCell="A7" workbookViewId="0">
      <selection activeCell="V36" sqref="V36"/>
    </sheetView>
  </sheetViews>
  <sheetFormatPr defaultRowHeight="14.4" x14ac:dyDescent="0.3"/>
  <cols>
    <col min="1" max="1" width="12.44140625" bestFit="1" customWidth="1"/>
    <col min="2" max="2" width="13.5546875" bestFit="1" customWidth="1"/>
    <col min="10" max="10" width="2.33203125" style="54" customWidth="1"/>
    <col min="13" max="13" width="9.88671875" bestFit="1" customWidth="1"/>
  </cols>
  <sheetData>
    <row r="2" spans="1:14" x14ac:dyDescent="0.3">
      <c r="A2" s="36" t="s">
        <v>231</v>
      </c>
      <c r="B2" s="37" t="s">
        <v>232</v>
      </c>
    </row>
    <row r="3" spans="1:14" x14ac:dyDescent="0.3">
      <c r="A3" s="40" t="s">
        <v>234</v>
      </c>
      <c r="B3" s="37"/>
      <c r="L3" s="33" t="s">
        <v>250</v>
      </c>
      <c r="M3" s="33" t="s">
        <v>251</v>
      </c>
      <c r="N3" s="33" t="s">
        <v>252</v>
      </c>
    </row>
    <row r="4" spans="1:14" x14ac:dyDescent="0.3">
      <c r="A4" s="55" t="s">
        <v>235</v>
      </c>
      <c r="B4" s="45">
        <v>3</v>
      </c>
      <c r="L4" s="56">
        <v>43952</v>
      </c>
      <c r="M4">
        <f>COUNTIFS(allstaff[Date Joined],"&gt;="&amp;L4,allstaff[Date Joined],"&lt;="&amp;EOMONTH(L4,0))</f>
        <v>3</v>
      </c>
      <c r="N4">
        <f>SUM($M$4:M4)</f>
        <v>3</v>
      </c>
    </row>
    <row r="5" spans="1:14" x14ac:dyDescent="0.3">
      <c r="A5" s="55" t="s">
        <v>236</v>
      </c>
      <c r="B5" s="45">
        <v>1</v>
      </c>
      <c r="L5" s="56">
        <v>43983</v>
      </c>
      <c r="M5">
        <f>COUNTIFS(allstaff[Date Joined],"&gt;="&amp;L5,allstaff[Date Joined],"&lt;="&amp;EOMONTH(L5,0))</f>
        <v>1</v>
      </c>
      <c r="N5">
        <f>SUM($M$4:M5)</f>
        <v>4</v>
      </c>
    </row>
    <row r="6" spans="1:14" x14ac:dyDescent="0.3">
      <c r="A6" s="55" t="s">
        <v>237</v>
      </c>
      <c r="B6" s="45">
        <v>5</v>
      </c>
      <c r="L6" s="56">
        <v>44013</v>
      </c>
      <c r="M6">
        <f>COUNTIFS(allstaff[Date Joined],"&gt;="&amp;L6,allstaff[Date Joined],"&lt;="&amp;EOMONTH(L6,0))</f>
        <v>5</v>
      </c>
      <c r="N6">
        <f>SUM($M$4:M6)</f>
        <v>9</v>
      </c>
    </row>
    <row r="7" spans="1:14" x14ac:dyDescent="0.3">
      <c r="A7" s="55" t="s">
        <v>238</v>
      </c>
      <c r="B7" s="45">
        <v>3</v>
      </c>
      <c r="L7" s="56">
        <v>44044</v>
      </c>
      <c r="M7">
        <f>COUNTIFS(allstaff[Date Joined],"&gt;="&amp;L7,allstaff[Date Joined],"&lt;="&amp;EOMONTH(L7,0))</f>
        <v>3</v>
      </c>
      <c r="N7">
        <f>SUM($M$4:M7)</f>
        <v>12</v>
      </c>
    </row>
    <row r="8" spans="1:14" x14ac:dyDescent="0.3">
      <c r="A8" s="55" t="s">
        <v>239</v>
      </c>
      <c r="B8" s="45">
        <v>6</v>
      </c>
      <c r="L8" s="56">
        <v>44075</v>
      </c>
      <c r="M8">
        <f>COUNTIFS(allstaff[Date Joined],"&gt;="&amp;L8,allstaff[Date Joined],"&lt;="&amp;EOMONTH(L8,0))</f>
        <v>6</v>
      </c>
      <c r="N8">
        <f>SUM($M$4:M8)</f>
        <v>18</v>
      </c>
    </row>
    <row r="9" spans="1:14" x14ac:dyDescent="0.3">
      <c r="A9" s="55" t="s">
        <v>240</v>
      </c>
      <c r="B9" s="45">
        <v>6</v>
      </c>
      <c r="L9" s="56">
        <v>44105</v>
      </c>
      <c r="M9">
        <f>COUNTIFS(allstaff[Date Joined],"&gt;="&amp;L9,allstaff[Date Joined],"&lt;="&amp;EOMONTH(L9,0))</f>
        <v>6</v>
      </c>
      <c r="N9">
        <f>SUM($M$4:M9)</f>
        <v>24</v>
      </c>
    </row>
    <row r="10" spans="1:14" x14ac:dyDescent="0.3">
      <c r="A10" s="55" t="s">
        <v>241</v>
      </c>
      <c r="B10" s="45">
        <v>6</v>
      </c>
      <c r="L10" s="56">
        <v>44136</v>
      </c>
      <c r="M10">
        <f>COUNTIFS(allstaff[Date Joined],"&gt;="&amp;L10,allstaff[Date Joined],"&lt;="&amp;EOMONTH(L10,0))</f>
        <v>6</v>
      </c>
      <c r="N10">
        <f>SUM($M$4:M10)</f>
        <v>30</v>
      </c>
    </row>
    <row r="11" spans="1:14" x14ac:dyDescent="0.3">
      <c r="A11" s="55" t="s">
        <v>242</v>
      </c>
      <c r="B11" s="45">
        <v>7</v>
      </c>
      <c r="L11" s="56">
        <v>44166</v>
      </c>
      <c r="M11">
        <f>COUNTIFS(allstaff[Date Joined],"&gt;="&amp;L11,allstaff[Date Joined],"&lt;="&amp;EOMONTH(L11,0))</f>
        <v>7</v>
      </c>
      <c r="N11">
        <f>SUM($M$4:M11)</f>
        <v>37</v>
      </c>
    </row>
    <row r="12" spans="1:14" x14ac:dyDescent="0.3">
      <c r="A12" s="43" t="s">
        <v>243</v>
      </c>
      <c r="B12" s="45"/>
      <c r="L12" s="56">
        <v>44197</v>
      </c>
      <c r="M12">
        <f>COUNTIFS(allstaff[Date Joined],"&gt;="&amp;L12,allstaff[Date Joined],"&lt;="&amp;EOMONTH(L12,0))</f>
        <v>6</v>
      </c>
      <c r="N12">
        <f>SUM($M$4:M12)</f>
        <v>43</v>
      </c>
    </row>
    <row r="13" spans="1:14" x14ac:dyDescent="0.3">
      <c r="A13" s="55" t="s">
        <v>244</v>
      </c>
      <c r="B13" s="45">
        <v>6</v>
      </c>
      <c r="L13" s="56">
        <v>44228</v>
      </c>
      <c r="M13">
        <f>COUNTIFS(allstaff[Date Joined],"&gt;="&amp;L13,allstaff[Date Joined],"&lt;="&amp;EOMONTH(L13,0))</f>
        <v>4</v>
      </c>
      <c r="N13">
        <f>SUM($M$4:M13)</f>
        <v>47</v>
      </c>
    </row>
    <row r="14" spans="1:14" x14ac:dyDescent="0.3">
      <c r="A14" s="55" t="s">
        <v>245</v>
      </c>
      <c r="B14" s="45">
        <v>4</v>
      </c>
      <c r="L14" s="56">
        <v>44256</v>
      </c>
      <c r="M14">
        <f>COUNTIFS(allstaff[Date Joined],"&gt;="&amp;L14,allstaff[Date Joined],"&lt;="&amp;EOMONTH(L14,0))</f>
        <v>9</v>
      </c>
      <c r="N14">
        <f>SUM($M$4:M14)</f>
        <v>56</v>
      </c>
    </row>
    <row r="15" spans="1:14" x14ac:dyDescent="0.3">
      <c r="A15" s="55" t="s">
        <v>246</v>
      </c>
      <c r="B15" s="45">
        <v>9</v>
      </c>
      <c r="L15" s="56">
        <v>44287</v>
      </c>
      <c r="M15">
        <f>COUNTIFS(allstaff[Date Joined],"&gt;="&amp;L15,allstaff[Date Joined],"&lt;="&amp;EOMONTH(L15,0))</f>
        <v>5</v>
      </c>
      <c r="N15">
        <f>SUM($M$4:M15)</f>
        <v>61</v>
      </c>
    </row>
    <row r="16" spans="1:14" x14ac:dyDescent="0.3">
      <c r="A16" s="55" t="s">
        <v>247</v>
      </c>
      <c r="B16" s="45">
        <v>5</v>
      </c>
      <c r="L16" s="56">
        <v>44317</v>
      </c>
      <c r="M16">
        <f>COUNTIFS(allstaff[Date Joined],"&gt;="&amp;L16,allstaff[Date Joined],"&lt;="&amp;EOMONTH(L16,0))</f>
        <v>10</v>
      </c>
      <c r="N16">
        <f>SUM($M$4:M16)</f>
        <v>71</v>
      </c>
    </row>
    <row r="17" spans="1:14" x14ac:dyDescent="0.3">
      <c r="A17" s="55" t="s">
        <v>235</v>
      </c>
      <c r="B17" s="45">
        <v>10</v>
      </c>
      <c r="L17" s="56">
        <v>44348</v>
      </c>
      <c r="M17">
        <f>COUNTIFS(allstaff[Date Joined],"&gt;="&amp;L17,allstaff[Date Joined],"&lt;="&amp;EOMONTH(L17,0))</f>
        <v>6</v>
      </c>
      <c r="N17">
        <f>SUM($M$4:M17)</f>
        <v>77</v>
      </c>
    </row>
    <row r="18" spans="1:14" x14ac:dyDescent="0.3">
      <c r="A18" s="55" t="s">
        <v>236</v>
      </c>
      <c r="B18" s="45">
        <v>6</v>
      </c>
      <c r="L18" s="56">
        <v>44378</v>
      </c>
      <c r="M18">
        <f>COUNTIFS(allstaff[Date Joined],"&gt;="&amp;L18,allstaff[Date Joined],"&lt;="&amp;EOMONTH(L18,0))</f>
        <v>13</v>
      </c>
      <c r="N18">
        <f>SUM($M$4:M18)</f>
        <v>90</v>
      </c>
    </row>
    <row r="19" spans="1:14" x14ac:dyDescent="0.3">
      <c r="A19" s="55" t="s">
        <v>237</v>
      </c>
      <c r="B19" s="45">
        <v>13</v>
      </c>
      <c r="L19" s="56">
        <v>44409</v>
      </c>
      <c r="M19">
        <f>COUNTIFS(allstaff[Date Joined],"&gt;="&amp;L19,allstaff[Date Joined],"&lt;="&amp;EOMONTH(L19,0))</f>
        <v>4</v>
      </c>
      <c r="N19">
        <f>SUM($M$4:M19)</f>
        <v>94</v>
      </c>
    </row>
    <row r="20" spans="1:14" x14ac:dyDescent="0.3">
      <c r="A20" s="55" t="s">
        <v>238</v>
      </c>
      <c r="B20" s="45">
        <v>4</v>
      </c>
      <c r="L20" s="56">
        <v>44440</v>
      </c>
      <c r="M20">
        <f>COUNTIFS(allstaff[Date Joined],"&gt;="&amp;L20,allstaff[Date Joined],"&lt;="&amp;EOMONTH(L20,0))</f>
        <v>11</v>
      </c>
      <c r="N20">
        <f>SUM($M$4:M20)</f>
        <v>105</v>
      </c>
    </row>
    <row r="21" spans="1:14" x14ac:dyDescent="0.3">
      <c r="A21" s="55" t="s">
        <v>239</v>
      </c>
      <c r="B21" s="45">
        <v>11</v>
      </c>
      <c r="L21" s="56">
        <v>44470</v>
      </c>
      <c r="M21">
        <f>COUNTIFS(allstaff[Date Joined],"&gt;="&amp;L21,allstaff[Date Joined],"&lt;="&amp;EOMONTH(L21,0))</f>
        <v>3</v>
      </c>
      <c r="N21">
        <f>SUM($M$4:M21)</f>
        <v>108</v>
      </c>
    </row>
    <row r="22" spans="1:14" x14ac:dyDescent="0.3">
      <c r="A22" s="55" t="s">
        <v>240</v>
      </c>
      <c r="B22" s="45">
        <v>3</v>
      </c>
      <c r="L22" s="56">
        <v>44501</v>
      </c>
      <c r="M22">
        <f>COUNTIFS(allstaff[Date Joined],"&gt;="&amp;L22,allstaff[Date Joined],"&lt;="&amp;EOMONTH(L22,0))</f>
        <v>4</v>
      </c>
      <c r="N22">
        <f>SUM($M$4:M22)</f>
        <v>112</v>
      </c>
    </row>
    <row r="23" spans="1:14" x14ac:dyDescent="0.3">
      <c r="A23" s="55" t="s">
        <v>241</v>
      </c>
      <c r="B23" s="45">
        <v>4</v>
      </c>
      <c r="L23" s="56">
        <v>44531</v>
      </c>
      <c r="M23">
        <f>COUNTIFS(allstaff[Date Joined],"&gt;="&amp;L23,allstaff[Date Joined],"&lt;="&amp;EOMONTH(L23,0))</f>
        <v>7</v>
      </c>
      <c r="N23">
        <f>SUM($M$4:M23)</f>
        <v>119</v>
      </c>
    </row>
    <row r="24" spans="1:14" x14ac:dyDescent="0.3">
      <c r="A24" s="55" t="s">
        <v>242</v>
      </c>
      <c r="B24" s="45">
        <v>7</v>
      </c>
      <c r="L24" s="56">
        <v>44562</v>
      </c>
      <c r="M24">
        <f>COUNTIFS(allstaff[Date Joined],"&gt;="&amp;L24,allstaff[Date Joined],"&lt;="&amp;EOMONTH(L24,0))</f>
        <v>3</v>
      </c>
      <c r="N24">
        <f>SUM($M$4:M24)</f>
        <v>122</v>
      </c>
    </row>
    <row r="25" spans="1:14" x14ac:dyDescent="0.3">
      <c r="A25" s="43" t="s">
        <v>248</v>
      </c>
      <c r="B25" s="45"/>
      <c r="L25" s="56">
        <v>44593</v>
      </c>
      <c r="M25">
        <f>COUNTIFS(allstaff[Date Joined],"&gt;="&amp;L25,allstaff[Date Joined],"&lt;="&amp;EOMONTH(L25,0))</f>
        <v>10</v>
      </c>
      <c r="N25">
        <f>SUM($M$4:M25)</f>
        <v>132</v>
      </c>
    </row>
    <row r="26" spans="1:14" x14ac:dyDescent="0.3">
      <c r="A26" s="55" t="s">
        <v>244</v>
      </c>
      <c r="B26" s="45">
        <v>3</v>
      </c>
      <c r="L26" s="56">
        <v>44621</v>
      </c>
      <c r="M26">
        <f>COUNTIFS(allstaff[Date Joined],"&gt;="&amp;L26,allstaff[Date Joined],"&lt;="&amp;EOMONTH(L26,0))</f>
        <v>9</v>
      </c>
      <c r="N26">
        <f>SUM($M$4:M26)</f>
        <v>141</v>
      </c>
    </row>
    <row r="27" spans="1:14" x14ac:dyDescent="0.3">
      <c r="A27" s="55" t="s">
        <v>245</v>
      </c>
      <c r="B27" s="45">
        <v>10</v>
      </c>
      <c r="L27" s="56">
        <v>44652</v>
      </c>
      <c r="M27">
        <f>COUNTIFS(allstaff[Date Joined],"&gt;="&amp;L27,allstaff[Date Joined],"&lt;="&amp;EOMONTH(L27,0))</f>
        <v>9</v>
      </c>
      <c r="N27">
        <f>SUM($M$4:M27)</f>
        <v>150</v>
      </c>
    </row>
    <row r="28" spans="1:14" x14ac:dyDescent="0.3">
      <c r="A28" s="55" t="s">
        <v>246</v>
      </c>
      <c r="B28" s="45">
        <v>9</v>
      </c>
      <c r="L28" s="56">
        <v>44682</v>
      </c>
      <c r="M28">
        <f>COUNTIFS(allstaff[Date Joined],"&gt;="&amp;L28,allstaff[Date Joined],"&lt;="&amp;EOMONTH(L28,0))</f>
        <v>9</v>
      </c>
      <c r="N28">
        <f>SUM($M$4:M28)</f>
        <v>159</v>
      </c>
    </row>
    <row r="29" spans="1:14" x14ac:dyDescent="0.3">
      <c r="A29" s="55" t="s">
        <v>247</v>
      </c>
      <c r="B29" s="45">
        <v>9</v>
      </c>
      <c r="L29" s="56">
        <v>44713</v>
      </c>
      <c r="M29">
        <f>COUNTIFS(allstaff[Date Joined],"&gt;="&amp;L29,allstaff[Date Joined],"&lt;="&amp;EOMONTH(L29,0))</f>
        <v>7</v>
      </c>
      <c r="N29">
        <f>SUM($M$4:M29)</f>
        <v>166</v>
      </c>
    </row>
    <row r="30" spans="1:14" x14ac:dyDescent="0.3">
      <c r="A30" s="55" t="s">
        <v>235</v>
      </c>
      <c r="B30" s="45">
        <v>9</v>
      </c>
      <c r="L30" s="56">
        <v>44743</v>
      </c>
      <c r="M30">
        <f>COUNTIFS(allstaff[Date Joined],"&gt;="&amp;L30,allstaff[Date Joined],"&lt;="&amp;EOMONTH(L30,0))</f>
        <v>5</v>
      </c>
      <c r="N30">
        <f>SUM($M$4:M30)</f>
        <v>171</v>
      </c>
    </row>
    <row r="31" spans="1:14" x14ac:dyDescent="0.3">
      <c r="A31" s="55" t="s">
        <v>236</v>
      </c>
      <c r="B31" s="45">
        <v>7</v>
      </c>
      <c r="L31" s="56">
        <v>44774</v>
      </c>
      <c r="M31">
        <f>COUNTIFS(allstaff[Date Joined],"&gt;="&amp;L31,allstaff[Date Joined],"&lt;="&amp;EOMONTH(L31,0))</f>
        <v>5</v>
      </c>
      <c r="N31">
        <f>SUM($M$4:M31)</f>
        <v>176</v>
      </c>
    </row>
    <row r="32" spans="1:14" x14ac:dyDescent="0.3">
      <c r="A32" s="55" t="s">
        <v>237</v>
      </c>
      <c r="B32" s="45">
        <v>5</v>
      </c>
      <c r="L32" s="56">
        <v>44805</v>
      </c>
      <c r="M32">
        <f>COUNTIFS(allstaff[Date Joined],"&gt;="&amp;L32,allstaff[Date Joined],"&lt;="&amp;EOMONTH(L32,0))</f>
        <v>2</v>
      </c>
      <c r="N32">
        <f>SUM($M$4:M32)</f>
        <v>178</v>
      </c>
    </row>
    <row r="33" spans="1:14" x14ac:dyDescent="0.3">
      <c r="A33" s="55" t="s">
        <v>238</v>
      </c>
      <c r="B33" s="45">
        <v>5</v>
      </c>
      <c r="L33" s="56">
        <v>44835</v>
      </c>
      <c r="M33">
        <f>COUNTIFS(allstaff[Date Joined],"&gt;="&amp;L33,allstaff[Date Joined],"&lt;="&amp;EOMONTH(L33,0))</f>
        <v>3</v>
      </c>
      <c r="N33">
        <f>SUM($M$4:M33)</f>
        <v>181</v>
      </c>
    </row>
    <row r="34" spans="1:14" x14ac:dyDescent="0.3">
      <c r="A34" s="55" t="s">
        <v>239</v>
      </c>
      <c r="B34" s="45">
        <v>2</v>
      </c>
      <c r="L34" s="56">
        <v>44866</v>
      </c>
      <c r="M34">
        <f>COUNTIFS(allstaff[Date Joined],"&gt;="&amp;L34,allstaff[Date Joined],"&lt;="&amp;EOMONTH(L34,0))</f>
        <v>0</v>
      </c>
      <c r="N34">
        <f>SUM($M$4:M34)</f>
        <v>181</v>
      </c>
    </row>
    <row r="35" spans="1:14" x14ac:dyDescent="0.3">
      <c r="A35" s="55" t="s">
        <v>240</v>
      </c>
      <c r="B35" s="45">
        <v>3</v>
      </c>
      <c r="L35" s="56">
        <v>44896</v>
      </c>
      <c r="M35">
        <f>COUNTIFS(allstaff[Date Joined],"&gt;="&amp;L35,allstaff[Date Joined],"&lt;="&amp;EOMONTH(L35,0))</f>
        <v>0</v>
      </c>
      <c r="N35">
        <f>SUM($M$4:M35)</f>
        <v>181</v>
      </c>
    </row>
    <row r="36" spans="1:14" x14ac:dyDescent="0.3">
      <c r="A36" s="43" t="s">
        <v>249</v>
      </c>
      <c r="B36" s="45"/>
      <c r="L36" s="56">
        <v>44927</v>
      </c>
      <c r="M36">
        <f>COUNTIFS(allstaff[Date Joined],"&gt;="&amp;L36,allstaff[Date Joined],"&lt;="&amp;EOMONTH(L36,0))</f>
        <v>0</v>
      </c>
      <c r="N36">
        <f>SUM($M$4:M36)</f>
        <v>181</v>
      </c>
    </row>
    <row r="37" spans="1:14" x14ac:dyDescent="0.3">
      <c r="A37" s="55" t="s">
        <v>245</v>
      </c>
      <c r="B37" s="45">
        <v>1</v>
      </c>
      <c r="L37" s="56">
        <v>44958</v>
      </c>
      <c r="M37">
        <f>COUNTIFS(allstaff[Date Joined],"&gt;="&amp;L37,allstaff[Date Joined],"&lt;="&amp;EOMONTH(L37,0))</f>
        <v>1</v>
      </c>
      <c r="N37">
        <f>SUM($M$4:M37)</f>
        <v>182</v>
      </c>
    </row>
    <row r="38" spans="1:14" x14ac:dyDescent="0.3">
      <c r="A38" s="55" t="s">
        <v>247</v>
      </c>
      <c r="B38" s="45">
        <v>1</v>
      </c>
      <c r="L38" s="56">
        <v>44986</v>
      </c>
      <c r="M38">
        <f>COUNTIFS(allstaff[Date Joined],"&gt;="&amp;L38,allstaff[Date Joined],"&lt;="&amp;EOMONTH(L38,0))</f>
        <v>0</v>
      </c>
      <c r="N38">
        <f>SUM($M$4:M38)</f>
        <v>182</v>
      </c>
    </row>
    <row r="39" spans="1:14" x14ac:dyDescent="0.3">
      <c r="A39" s="50" t="s">
        <v>228</v>
      </c>
      <c r="B39" s="39">
        <v>183</v>
      </c>
      <c r="L39" s="56">
        <v>45017</v>
      </c>
      <c r="M39">
        <f>COUNTIFS(allstaff[Date Joined],"&gt;="&amp;L39,allstaff[Date Joined],"&lt;="&amp;EOMONTH(L39,0))</f>
        <v>1</v>
      </c>
      <c r="N39">
        <f>SUM($M$4:M39)</f>
        <v>183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C12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16.6640625" bestFit="1" customWidth="1"/>
    <col min="2" max="2" width="15" bestFit="1" customWidth="1"/>
    <col min="3" max="3" width="7" bestFit="1" customWidth="1"/>
    <col min="4" max="5" width="12" bestFit="1" customWidth="1"/>
    <col min="6" max="6" width="15" bestFit="1" customWidth="1"/>
    <col min="7" max="7" width="19.33203125" bestFit="1" customWidth="1"/>
    <col min="8" max="8" width="18.109375" bestFit="1" customWidth="1"/>
  </cols>
  <sheetData>
    <row r="2" spans="1:3" ht="14.4" x14ac:dyDescent="0.3">
      <c r="B2" s="15"/>
    </row>
    <row r="6" spans="1:3" ht="15" customHeight="1" x14ac:dyDescent="0.3">
      <c r="A6" s="36" t="s">
        <v>257</v>
      </c>
      <c r="B6" s="36" t="s">
        <v>227</v>
      </c>
      <c r="C6" s="35"/>
    </row>
    <row r="7" spans="1:3" ht="15" customHeight="1" x14ac:dyDescent="0.3">
      <c r="A7" s="36" t="s">
        <v>231</v>
      </c>
      <c r="B7" s="34" t="s">
        <v>206</v>
      </c>
      <c r="C7" s="46" t="s">
        <v>208</v>
      </c>
    </row>
    <row r="8" spans="1:3" ht="15" customHeight="1" x14ac:dyDescent="0.3">
      <c r="A8" s="40" t="s">
        <v>69</v>
      </c>
      <c r="B8" s="34"/>
      <c r="C8" s="46">
        <v>3565.2</v>
      </c>
    </row>
    <row r="9" spans="1:3" ht="15" customHeight="1" x14ac:dyDescent="0.3">
      <c r="A9" s="43" t="s">
        <v>128</v>
      </c>
      <c r="B9" s="44">
        <v>3565.2</v>
      </c>
      <c r="C9" s="47"/>
    </row>
    <row r="10" spans="1:3" ht="15" customHeight="1" x14ac:dyDescent="0.3">
      <c r="A10" s="43" t="s">
        <v>165</v>
      </c>
      <c r="B10" s="44">
        <v>3477.6</v>
      </c>
      <c r="C10" s="47"/>
    </row>
    <row r="11" spans="1:3" ht="15" customHeight="1" x14ac:dyDescent="0.3">
      <c r="A11" s="43" t="s">
        <v>51</v>
      </c>
      <c r="B11" s="44"/>
      <c r="C11" s="47">
        <v>3477.6</v>
      </c>
    </row>
    <row r="12" spans="1:3" ht="15" customHeight="1" x14ac:dyDescent="0.3">
      <c r="A12" s="41" t="s">
        <v>139</v>
      </c>
      <c r="B12" s="42">
        <v>3446.1</v>
      </c>
      <c r="C12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C92A-9F59-42DF-B43A-AC81D32B2415}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Dashboard report</vt:lpstr>
      <vt:lpstr>All Staff</vt:lpstr>
      <vt:lpstr>Data</vt:lpstr>
      <vt:lpstr>India Staff</vt:lpstr>
      <vt:lpstr>departmental count</vt:lpstr>
      <vt:lpstr>Info Finder 2.0</vt:lpstr>
      <vt:lpstr>Formula</vt:lpstr>
      <vt:lpstr>Salary Vs Rating</vt:lpstr>
      <vt:lpstr>no of head count</vt:lpstr>
      <vt:lpstr>Top 5 employees with high bonus</vt:lpstr>
      <vt:lpstr>salary spread</vt:lpstr>
      <vt:lpstr>'All Staff'!ExternalData_1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Navinkumar Sambari</dc:creator>
  <cp:lastModifiedBy>Navinkumar Sambari</cp:lastModifiedBy>
  <dcterms:created xsi:type="dcterms:W3CDTF">2023-07-17T11:46:16Z</dcterms:created>
  <dcterms:modified xsi:type="dcterms:W3CDTF">2023-07-17T12:15:46Z</dcterms:modified>
</cp:coreProperties>
</file>