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janee\Desktop\24hr problem\"/>
    </mc:Choice>
  </mc:AlternateContent>
  <xr:revisionPtr revIDLastSave="0" documentId="13_ncr:1_{F4A5FA4E-1764-4109-82A7-D3FD377A9BAD}" xr6:coauthVersionLast="47" xr6:coauthVersionMax="47" xr10:uidLastSave="{00000000-0000-0000-0000-000000000000}"/>
  <bookViews>
    <workbookView xWindow="-110" yWindow="-110" windowWidth="19420" windowHeight="10300" xr2:uid="{A0CCF7E1-5082-4353-972A-AF013E8562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5" i="1" l="1"/>
  <c r="AT17" i="1"/>
  <c r="AT16" i="1"/>
  <c r="AE22" i="1"/>
  <c r="K27" i="1"/>
  <c r="AP15" i="1"/>
  <c r="AP14" i="1"/>
  <c r="AP13" i="1"/>
  <c r="AP12" i="1"/>
  <c r="AP11" i="1"/>
  <c r="AL18" i="1" l="1"/>
  <c r="AL17" i="1"/>
  <c r="AK22" i="1"/>
  <c r="AK21" i="1"/>
  <c r="AK20" i="1"/>
  <c r="AK19" i="1"/>
  <c r="AK18" i="1"/>
  <c r="AL16" i="1" l="1"/>
  <c r="AG18" i="1"/>
  <c r="AG17" i="1"/>
  <c r="AG16" i="1"/>
  <c r="AG27" i="1"/>
  <c r="AG26" i="1"/>
  <c r="AG25" i="1"/>
  <c r="AG24" i="1"/>
  <c r="AG23" i="1"/>
  <c r="AE24" i="1"/>
  <c r="AE23" i="1"/>
  <c r="AC34" i="1"/>
  <c r="AC31" i="1"/>
  <c r="AA20" i="1"/>
  <c r="AA18" i="1"/>
  <c r="X19" i="1"/>
  <c r="AA24" i="1"/>
  <c r="AA25" i="1"/>
  <c r="AA26" i="1"/>
  <c r="AA27" i="1"/>
  <c r="AA28" i="1"/>
  <c r="AA29" i="1"/>
  <c r="AA30" i="1"/>
  <c r="AA31" i="1"/>
  <c r="AA32" i="1"/>
  <c r="AA23" i="1"/>
  <c r="Z24" i="1"/>
  <c r="Z25" i="1"/>
  <c r="Z26" i="1"/>
  <c r="Z27" i="1"/>
  <c r="Z28" i="1"/>
  <c r="Z29" i="1"/>
  <c r="Z30" i="1"/>
  <c r="Z31" i="1"/>
  <c r="Z32" i="1"/>
  <c r="Z23" i="1"/>
  <c r="Y24" i="1"/>
  <c r="Y25" i="1"/>
  <c r="Y26" i="1"/>
  <c r="Y27" i="1"/>
  <c r="Y28" i="1"/>
  <c r="Y29" i="1"/>
  <c r="Y30" i="1"/>
  <c r="Y31" i="1"/>
  <c r="Y32" i="1"/>
  <c r="Y23" i="1"/>
  <c r="S6" i="1"/>
  <c r="S7" i="1"/>
  <c r="S8" i="1"/>
  <c r="S9" i="1"/>
  <c r="S10" i="1"/>
  <c r="S11" i="1"/>
  <c r="S12" i="1"/>
  <c r="S13" i="1"/>
  <c r="S14" i="1"/>
  <c r="S5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R6" i="1"/>
  <c r="R7" i="1"/>
  <c r="R8" i="1"/>
  <c r="R9" i="1"/>
  <c r="R10" i="1"/>
  <c r="R11" i="1"/>
  <c r="R12" i="1"/>
  <c r="R13" i="1"/>
  <c r="R14" i="1"/>
  <c r="R5" i="1"/>
  <c r="B3" i="1"/>
  <c r="D3" i="1" s="1"/>
  <c r="B2" i="1"/>
  <c r="D2" i="1" s="1"/>
  <c r="H64" i="1"/>
  <c r="J52" i="1"/>
  <c r="K52" i="1" s="1"/>
  <c r="I50" i="1"/>
  <c r="J50" i="1" s="1"/>
  <c r="K50" i="1" s="1"/>
  <c r="F51" i="1"/>
  <c r="H51" i="1" s="1"/>
  <c r="F52" i="1"/>
  <c r="H52" i="1" s="1"/>
  <c r="F53" i="1"/>
  <c r="H53" i="1" s="1"/>
  <c r="F54" i="1"/>
  <c r="H54" i="1" s="1"/>
  <c r="F50" i="1"/>
  <c r="H50" i="1" s="1"/>
  <c r="O16" i="1"/>
  <c r="O18" i="1"/>
  <c r="L22" i="1"/>
  <c r="C3" i="1"/>
  <c r="C4" i="1"/>
  <c r="C5" i="1"/>
  <c r="C6" i="1"/>
  <c r="C7" i="1"/>
  <c r="C8" i="1"/>
  <c r="C9" i="1"/>
  <c r="C10" i="1"/>
  <c r="C11" i="1"/>
  <c r="C2" i="1"/>
  <c r="L23" i="1"/>
  <c r="L19" i="1"/>
  <c r="L20" i="1"/>
  <c r="L21" i="1"/>
  <c r="B45" i="1"/>
  <c r="B43" i="1"/>
  <c r="E21" i="1"/>
  <c r="F21" i="1" s="1"/>
  <c r="H18" i="1" s="1"/>
  <c r="E20" i="1"/>
  <c r="F20" i="1" s="1"/>
  <c r="H19" i="1" s="1"/>
  <c r="E25" i="1"/>
  <c r="F25" i="1" s="1"/>
  <c r="H20" i="1" s="1"/>
  <c r="E19" i="1"/>
  <c r="F19" i="1" s="1"/>
  <c r="E26" i="1"/>
  <c r="F26" i="1" s="1"/>
  <c r="H22" i="1" s="1"/>
  <c r="E24" i="1"/>
  <c r="F24" i="1" s="1"/>
  <c r="E22" i="1"/>
  <c r="F22" i="1" s="1"/>
  <c r="H24" i="1" s="1"/>
  <c r="E18" i="1"/>
  <c r="F18" i="1" s="1"/>
  <c r="H25" i="1" s="1"/>
  <c r="E23" i="1"/>
  <c r="F23" i="1" s="1"/>
  <c r="H26" i="1" s="1"/>
  <c r="E17" i="1"/>
  <c r="F2" i="1" s="1"/>
  <c r="B4" i="1"/>
  <c r="D4" i="1" s="1"/>
  <c r="B5" i="1"/>
  <c r="D5" i="1" s="1"/>
  <c r="B6" i="1"/>
  <c r="D6" i="1" s="1"/>
  <c r="B7" i="1"/>
  <c r="D7" i="1" s="1"/>
  <c r="B8" i="1"/>
  <c r="E8" i="1" s="1"/>
  <c r="F8" i="1" s="1"/>
  <c r="B9" i="1"/>
  <c r="D9" i="1" s="1"/>
  <c r="B10" i="1"/>
  <c r="D10" i="1" s="1"/>
  <c r="B11" i="1"/>
  <c r="D11" i="1" s="1"/>
  <c r="A3" i="1"/>
  <c r="A4" i="1" s="1"/>
  <c r="H23" i="1" l="1"/>
  <c r="H21" i="1"/>
  <c r="P19" i="1"/>
  <c r="F3" i="1"/>
  <c r="F17" i="1"/>
  <c r="H17" i="1" s="1"/>
  <c r="L25" i="1"/>
  <c r="D8" i="1"/>
  <c r="E4" i="1"/>
  <c r="F4" i="1" s="1"/>
  <c r="E11" i="1"/>
  <c r="F11" i="1" s="1"/>
  <c r="E3" i="1"/>
  <c r="E10" i="1"/>
  <c r="F10" i="1" s="1"/>
  <c r="E9" i="1"/>
  <c r="F9" i="1" s="1"/>
  <c r="E7" i="1"/>
  <c r="F7" i="1" s="1"/>
  <c r="E6" i="1"/>
  <c r="F6" i="1" s="1"/>
  <c r="E5" i="1"/>
  <c r="F5" i="1" s="1"/>
  <c r="E2" i="1"/>
  <c r="A5" i="1"/>
  <c r="A6" i="1" l="1"/>
  <c r="A7" i="1" l="1"/>
  <c r="A8" i="1" l="1"/>
  <c r="A9" i="1" l="1"/>
  <c r="A10" i="1" l="1"/>
  <c r="A11" i="1" l="1"/>
  <c r="AL5" i="1"/>
</calcChain>
</file>

<file path=xl/sharedStrings.xml><?xml version="1.0" encoding="utf-8"?>
<sst xmlns="http://schemas.openxmlformats.org/spreadsheetml/2006/main" count="91" uniqueCount="49">
  <si>
    <t>EV no</t>
  </si>
  <si>
    <t>S</t>
  </si>
  <si>
    <t>Tstart</t>
  </si>
  <si>
    <t>soc</t>
  </si>
  <si>
    <t>Tdc</t>
  </si>
  <si>
    <t>mean</t>
  </si>
  <si>
    <t>std</t>
  </si>
  <si>
    <t>Start time</t>
  </si>
  <si>
    <t>Distance</t>
  </si>
  <si>
    <t>s_KM</t>
  </si>
  <si>
    <t>Tend</t>
  </si>
  <si>
    <t>hourly EV load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</si>
  <si>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</si>
  <si>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</si>
  <si>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</si>
  <si>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</si>
  <si>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</si>
  <si>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</si>
  <si>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</si>
  <si>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</si>
  <si>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9 to 10</t>
  </si>
  <si>
    <t>SoCarr</t>
  </si>
  <si>
    <t>SoCdes</t>
  </si>
  <si>
    <t>TOA</t>
  </si>
  <si>
    <t>Charging power</t>
  </si>
  <si>
    <t>Tcharing</t>
  </si>
  <si>
    <t>mins</t>
  </si>
  <si>
    <t>SoC @ 12</t>
  </si>
  <si>
    <t>Discharged at 7kW for 30 mins</t>
  </si>
  <si>
    <t>TOD-if only G2V</t>
  </si>
  <si>
    <t>-</t>
  </si>
  <si>
    <t>Pev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</si>
  <si>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</si>
  <si>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</si>
  <si>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</si>
  <si>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</si>
  <si>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</si>
  <si>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</si>
  <si>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</si>
  <si>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</si>
  <si>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SoC @ 4</t>
  </si>
  <si>
    <t>SoC @ 1:0</t>
  </si>
  <si>
    <t>SoC @ 2</t>
  </si>
  <si>
    <t>EV no.</t>
  </si>
  <si>
    <t>evening</t>
  </si>
  <si>
    <t>s</t>
  </si>
  <si>
    <t>SoC</t>
  </si>
  <si>
    <t>Hourly Load</t>
  </si>
  <si>
    <t>21-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</si>
</sst>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Sheet1!$AM$70:$AM$93</c:f>
              <c:numCache>
                <c:formatCode>General</c:formatCode>
                <c:ptCount val="24"/>
                <c:pt idx="0">
                  <c:v>4.8275499999999996</c:v>
                </c:pt>
                <c:pt idx="1">
                  <c:v>1</c:v>
                </c:pt>
                <c:pt idx="2">
                  <c:v>1.54423</c:v>
                </c:pt>
                <c:pt idx="3">
                  <c:v>1</c:v>
                </c:pt>
                <c:pt idx="4">
                  <c:v>1.5418000000000001</c:v>
                </c:pt>
                <c:pt idx="5">
                  <c:v>1.6372899999999999</c:v>
                </c:pt>
                <c:pt idx="6">
                  <c:v>1.7451099999999999</c:v>
                </c:pt>
                <c:pt idx="7">
                  <c:v>1.86022</c:v>
                </c:pt>
                <c:pt idx="8">
                  <c:v>4.4157200000000003</c:v>
                </c:pt>
                <c:pt idx="9">
                  <c:v>23.460760000000001</c:v>
                </c:pt>
                <c:pt idx="10">
                  <c:v>16.73874</c:v>
                </c:pt>
                <c:pt idx="11">
                  <c:v>40.808674000000003</c:v>
                </c:pt>
                <c:pt idx="12">
                  <c:v>32.880464000000003</c:v>
                </c:pt>
                <c:pt idx="13">
                  <c:v>5.855664</c:v>
                </c:pt>
                <c:pt idx="14">
                  <c:v>7.0848839999999997</c:v>
                </c:pt>
                <c:pt idx="15">
                  <c:v>7.6389639999999996</c:v>
                </c:pt>
                <c:pt idx="16">
                  <c:v>15.911379999999999</c:v>
                </c:pt>
                <c:pt idx="17">
                  <c:v>12.44422</c:v>
                </c:pt>
                <c:pt idx="18">
                  <c:v>14.65408</c:v>
                </c:pt>
                <c:pt idx="19">
                  <c:v>9.1122399999999999</c:v>
                </c:pt>
                <c:pt idx="20">
                  <c:v>1.9233100000000001</c:v>
                </c:pt>
                <c:pt idx="21">
                  <c:v>11</c:v>
                </c:pt>
                <c:pt idx="22">
                  <c:v>4</c:v>
                </c:pt>
                <c:pt idx="23">
                  <c:v>12.2942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B-4931-9294-1574ACE9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242175"/>
        <c:axId val="2087240095"/>
      </c:lineChart>
      <c:catAx>
        <c:axId val="208724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40095"/>
        <c:crosses val="autoZero"/>
        <c:auto val="1"/>
        <c:lblAlgn val="ctr"/>
        <c:lblOffset val="100"/>
        <c:noMultiLvlLbl val="0"/>
      </c:catAx>
      <c:valAx>
        <c:axId val="20872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380317</xdr:colOff>
      <xdr:row>61</xdr:row>
      <xdr:rowOff>4233</xdr:rowOff>
    </xdr:from>
    <xdr:to>
      <xdr:col>45</xdr:col>
      <xdr:colOff>90812</xdr:colOff>
      <xdr:row>75</xdr:row>
      <xdr:rowOff>166465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92BBA-2D6D-51EA-F54F-731336AF6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3F62-77C2-4B02-93E3-AA2E895DA784}">
  <dimension ref="A1:AY93"/>
  <sheetViews>
    <sheetView tabSelected="1" topLeftCell="AE58" zoomScale="93" workbookViewId="0">
      <selection activeCell="AM70" sqref="AM70:AM93"/>
    </sheetView>
  </sheetViews>
  <sheetFormatPr defaultRowHeight="14.5" x14ac:dyDescent="0.35"/>
  <cols>
    <col min="2" max="3" width="11.81640625" bestFit="1" customWidth="1"/>
    <col min="5" max="5" width="13.81640625" customWidth="1"/>
    <col min="7" max="7" width="18.54296875" customWidth="1"/>
    <col min="9" max="9" width="8.7265625" customWidth="1"/>
    <col min="10" max="10" width="11.36328125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L1" t="s">
        <v>44</v>
      </c>
      <c r="P1">
        <v>0</v>
      </c>
    </row>
    <row r="2" spans="1:46" x14ac:dyDescent="0.35">
      <c r="A2">
        <v>1</v>
      </c>
      <c r="B2">
        <f ca="1" xml:space="preserve"> _xlfn.LOGNORM.INV(RAND(), 3.09, 0.16)</f>
        <v>20.599185929187982</v>
      </c>
      <c r="C2">
        <f ca="1">_xlfn.NORM.INV(RAND(), 17.6, 1.4)</f>
        <v>18.287961889291356</v>
      </c>
      <c r="D2">
        <f ca="1" xml:space="preserve"> B2*1.6</f>
        <v>32.958697486700771</v>
      </c>
      <c r="E2">
        <f ca="1">(1-(B2/100))</f>
        <v>0.7940081407081202</v>
      </c>
      <c r="F2">
        <f>((1-E17)*7)/(0.85*3)</f>
        <v>1.3810804630944289</v>
      </c>
      <c r="J2" t="s">
        <v>7</v>
      </c>
      <c r="K2" t="s">
        <v>5</v>
      </c>
      <c r="L2">
        <v>17.600000000000001</v>
      </c>
      <c r="M2">
        <v>10.3</v>
      </c>
      <c r="O2">
        <v>0</v>
      </c>
    </row>
    <row r="3" spans="1:46" x14ac:dyDescent="0.35">
      <c r="A3">
        <f>A2 +1</f>
        <v>2</v>
      </c>
      <c r="B3">
        <f ca="1" xml:space="preserve"> _xlfn.LOGNORM.INV(RAND(), 3.09, 0.16)</f>
        <v>28.178229980716296</v>
      </c>
      <c r="C3">
        <f t="shared" ref="C3:C11" ca="1" si="0">_xlfn.NORM.INV(RAND(), 17.6, 1.4)</f>
        <v>18.688035364278136</v>
      </c>
      <c r="D3">
        <f t="shared" ref="D3:D11" ca="1" si="1" xml:space="preserve"> B3*1.6</f>
        <v>45.085167969146077</v>
      </c>
      <c r="E3">
        <f t="shared" ref="E3:E11" ca="1" si="2">(1-(B3/100))</f>
        <v>0.71821770019283704</v>
      </c>
      <c r="F3">
        <f>((1-E18)*7)/(0.85*3)</f>
        <v>1.1257687853861482</v>
      </c>
      <c r="K3" t="s">
        <v>6</v>
      </c>
      <c r="L3">
        <v>3.4</v>
      </c>
      <c r="M3">
        <v>0.5</v>
      </c>
      <c r="O3">
        <v>0</v>
      </c>
    </row>
    <row r="4" spans="1:46" x14ac:dyDescent="0.35">
      <c r="A4">
        <f t="shared" ref="A4:A11" si="3">A3 +1</f>
        <v>3</v>
      </c>
      <c r="B4">
        <f t="shared" ref="B4:B11" ca="1" si="4" xml:space="preserve"> _xlfn.LOGNORM.INV(RAND(), 3.09, 0.16)</f>
        <v>33.306888579453215</v>
      </c>
      <c r="C4">
        <f t="shared" ca="1" si="0"/>
        <v>16.863184030491478</v>
      </c>
      <c r="D4">
        <f t="shared" ca="1" si="1"/>
        <v>53.291021727125148</v>
      </c>
      <c r="E4">
        <f t="shared" ca="1" si="2"/>
        <v>0.66693111420546791</v>
      </c>
      <c r="F4">
        <f t="shared" ref="F4:F11" ca="1" si="5">((1-E4)*7)/(0.85*3)</f>
        <v>0.91430674531832357</v>
      </c>
      <c r="O4">
        <v>0</v>
      </c>
      <c r="Q4" t="s">
        <v>43</v>
      </c>
      <c r="R4" t="s">
        <v>45</v>
      </c>
      <c r="S4" t="s">
        <v>2</v>
      </c>
      <c r="T4" t="s">
        <v>46</v>
      </c>
    </row>
    <row r="5" spans="1:46" x14ac:dyDescent="0.35">
      <c r="A5">
        <f t="shared" si="3"/>
        <v>4</v>
      </c>
      <c r="B5">
        <f t="shared" ca="1" si="4"/>
        <v>20.867666375755736</v>
      </c>
      <c r="C5">
        <f t="shared" ca="1" si="0"/>
        <v>19.158353432944043</v>
      </c>
      <c r="D5">
        <f t="shared" ca="1" si="1"/>
        <v>33.388266201209177</v>
      </c>
      <c r="E5">
        <f t="shared" ca="1" si="2"/>
        <v>0.79132333624244267</v>
      </c>
      <c r="F5">
        <f t="shared" ca="1" si="5"/>
        <v>0.57283790051094174</v>
      </c>
      <c r="O5">
        <v>0</v>
      </c>
      <c r="Q5">
        <v>1</v>
      </c>
      <c r="R5">
        <f ca="1">_xlfn.LOGNORM.INV(RAND(),3.09,0.16)</f>
        <v>22.161274153113546</v>
      </c>
      <c r="S5">
        <f ca="1">_xlfn.NORM.INV(RAND(), 10.3, 0.5)</f>
        <v>10.378631312641298</v>
      </c>
      <c r="AL5">
        <f ca="1">AL5:AL280</f>
        <v>0</v>
      </c>
      <c r="AM5">
        <v>1</v>
      </c>
    </row>
    <row r="6" spans="1:46" x14ac:dyDescent="0.35">
      <c r="A6">
        <f t="shared" si="3"/>
        <v>5</v>
      </c>
      <c r="B6">
        <f t="shared" ca="1" si="4"/>
        <v>21.837825813300253</v>
      </c>
      <c r="C6">
        <f t="shared" ca="1" si="0"/>
        <v>19.416910876763623</v>
      </c>
      <c r="D6">
        <f t="shared" ca="1" si="1"/>
        <v>34.940521301280405</v>
      </c>
      <c r="E6">
        <f t="shared" ca="1" si="2"/>
        <v>0.78162174186699751</v>
      </c>
      <c r="F6">
        <f t="shared" ca="1" si="5"/>
        <v>0.59946972820824218</v>
      </c>
      <c r="J6" t="s">
        <v>8</v>
      </c>
      <c r="K6" t="s">
        <v>5</v>
      </c>
      <c r="L6">
        <v>3.09</v>
      </c>
      <c r="O6">
        <v>0</v>
      </c>
      <c r="Q6">
        <v>2</v>
      </c>
      <c r="R6">
        <f t="shared" ref="R6:R14" ca="1" si="6">_xlfn.LOGNORM.INV(RAND(),3.09,0.16)</f>
        <v>25.038834665747661</v>
      </c>
      <c r="S6">
        <f t="shared" ref="S6:S14" ca="1" si="7">_xlfn.NORM.INV(RAND(), 10.3, 0.5)</f>
        <v>10.031633381875553</v>
      </c>
      <c r="AL6">
        <v>0</v>
      </c>
      <c r="AM6">
        <v>2</v>
      </c>
      <c r="AS6">
        <v>0</v>
      </c>
      <c r="AT6">
        <v>0</v>
      </c>
    </row>
    <row r="7" spans="1:46" x14ac:dyDescent="0.35">
      <c r="A7">
        <f t="shared" si="3"/>
        <v>6</v>
      </c>
      <c r="B7">
        <f t="shared" ca="1" si="4"/>
        <v>19.295195407856493</v>
      </c>
      <c r="C7">
        <f t="shared" ca="1" si="0"/>
        <v>17.440599572286793</v>
      </c>
      <c r="D7">
        <f t="shared" ca="1" si="1"/>
        <v>30.87231265257039</v>
      </c>
      <c r="E7">
        <f t="shared" ca="1" si="2"/>
        <v>0.80704804592143509</v>
      </c>
      <c r="F7">
        <f t="shared" ca="1" si="5"/>
        <v>0.52967203080390368</v>
      </c>
      <c r="K7" t="s">
        <v>6</v>
      </c>
      <c r="L7">
        <v>0.16</v>
      </c>
      <c r="M7">
        <v>0.16</v>
      </c>
      <c r="O7">
        <v>0</v>
      </c>
      <c r="Q7">
        <v>3</v>
      </c>
      <c r="R7">
        <f t="shared" ca="1" si="6"/>
        <v>23.679041326493955</v>
      </c>
      <c r="S7">
        <f t="shared" ca="1" si="7"/>
        <v>11.602396754534556</v>
      </c>
      <c r="AF7">
        <v>0</v>
      </c>
      <c r="AG7">
        <v>0</v>
      </c>
      <c r="AL7">
        <v>0</v>
      </c>
      <c r="AM7">
        <v>3</v>
      </c>
      <c r="AS7">
        <v>1</v>
      </c>
      <c r="AT7">
        <v>0</v>
      </c>
    </row>
    <row r="8" spans="1:46" x14ac:dyDescent="0.35">
      <c r="A8">
        <f t="shared" si="3"/>
        <v>7</v>
      </c>
      <c r="B8">
        <f t="shared" ca="1" si="4"/>
        <v>19.878936115980238</v>
      </c>
      <c r="C8">
        <f t="shared" ca="1" si="0"/>
        <v>17.217317541619888</v>
      </c>
      <c r="D8">
        <f t="shared" ca="1" si="1"/>
        <v>31.806297785568383</v>
      </c>
      <c r="E8">
        <f t="shared" ca="1" si="2"/>
        <v>0.80121063884019761</v>
      </c>
      <c r="F8">
        <f t="shared" ca="1" si="5"/>
        <v>0.54569628553671246</v>
      </c>
      <c r="O8">
        <v>0</v>
      </c>
      <c r="Q8">
        <v>4</v>
      </c>
      <c r="R8">
        <f t="shared" ca="1" si="6"/>
        <v>24.609261556283439</v>
      </c>
      <c r="S8">
        <f t="shared" ca="1" si="7"/>
        <v>9.8692170732127877</v>
      </c>
      <c r="AF8">
        <v>1</v>
      </c>
      <c r="AG8">
        <v>0</v>
      </c>
      <c r="AL8">
        <v>0</v>
      </c>
      <c r="AM8">
        <v>4</v>
      </c>
      <c r="AS8">
        <v>2</v>
      </c>
      <c r="AT8">
        <v>0</v>
      </c>
    </row>
    <row r="9" spans="1:46" x14ac:dyDescent="0.35">
      <c r="A9">
        <f t="shared" si="3"/>
        <v>8</v>
      </c>
      <c r="B9">
        <f t="shared" ca="1" si="4"/>
        <v>21.784668231562168</v>
      </c>
      <c r="C9">
        <f t="shared" ca="1" si="0"/>
        <v>17.263186152813766</v>
      </c>
      <c r="D9">
        <f t="shared" ca="1" si="1"/>
        <v>34.855469170499468</v>
      </c>
      <c r="E9">
        <f t="shared" ca="1" si="2"/>
        <v>0.78215331768437835</v>
      </c>
      <c r="F9">
        <f t="shared" ca="1" si="5"/>
        <v>0.59801050047425564</v>
      </c>
      <c r="O9">
        <v>0</v>
      </c>
      <c r="Q9">
        <v>5</v>
      </c>
      <c r="R9">
        <f t="shared" ca="1" si="6"/>
        <v>20.315552162844504</v>
      </c>
      <c r="S9">
        <f t="shared" ca="1" si="7"/>
        <v>11.664933160178133</v>
      </c>
      <c r="AF9">
        <v>2</v>
      </c>
      <c r="AG9">
        <v>0</v>
      </c>
      <c r="AL9">
        <v>0</v>
      </c>
      <c r="AM9">
        <v>5</v>
      </c>
      <c r="AP9">
        <v>2</v>
      </c>
      <c r="AS9">
        <v>3</v>
      </c>
      <c r="AT9">
        <v>0</v>
      </c>
    </row>
    <row r="10" spans="1:46" x14ac:dyDescent="0.35">
      <c r="A10">
        <f t="shared" si="3"/>
        <v>9</v>
      </c>
      <c r="B10">
        <f t="shared" ca="1" si="4"/>
        <v>23.175394942366204</v>
      </c>
      <c r="C10">
        <f t="shared" ca="1" si="0"/>
        <v>16.662605278255036</v>
      </c>
      <c r="D10">
        <f t="shared" ca="1" si="1"/>
        <v>37.080631907785929</v>
      </c>
      <c r="E10">
        <f t="shared" ca="1" si="2"/>
        <v>0.76824605057633799</v>
      </c>
      <c r="F10">
        <f t="shared" ca="1" si="5"/>
        <v>0.63618731214338597</v>
      </c>
      <c r="O10">
        <v>0</v>
      </c>
      <c r="Q10">
        <v>6</v>
      </c>
      <c r="R10">
        <f t="shared" ca="1" si="6"/>
        <v>23.981051249315012</v>
      </c>
      <c r="S10">
        <f t="shared" ca="1" si="7"/>
        <v>9.8854965564562409</v>
      </c>
      <c r="AF10">
        <v>3</v>
      </c>
      <c r="AG10">
        <v>0</v>
      </c>
      <c r="AL10">
        <v>0</v>
      </c>
      <c r="AM10">
        <v>6</v>
      </c>
      <c r="AP10">
        <v>2</v>
      </c>
      <c r="AS10">
        <v>4</v>
      </c>
      <c r="AT10">
        <v>0</v>
      </c>
    </row>
    <row r="11" spans="1:46" x14ac:dyDescent="0.35">
      <c r="A11">
        <f t="shared" si="3"/>
        <v>10</v>
      </c>
      <c r="B11">
        <f t="shared" ca="1" si="4"/>
        <v>25.951308573608742</v>
      </c>
      <c r="C11">
        <f t="shared" ca="1" si="0"/>
        <v>15.549604043425866</v>
      </c>
      <c r="D11">
        <f t="shared" ca="1" si="1"/>
        <v>41.522093717773991</v>
      </c>
      <c r="E11">
        <f t="shared" ca="1" si="2"/>
        <v>0.74048691426391255</v>
      </c>
      <c r="F11">
        <f t="shared" ca="1" si="5"/>
        <v>0.71238886280494595</v>
      </c>
      <c r="O11">
        <v>0</v>
      </c>
      <c r="Q11">
        <v>7</v>
      </c>
      <c r="R11">
        <f t="shared" ca="1" si="6"/>
        <v>24.122133869073338</v>
      </c>
      <c r="S11">
        <f t="shared" ca="1" si="7"/>
        <v>10.396583421315656</v>
      </c>
      <c r="AF11">
        <v>4</v>
      </c>
      <c r="AG11">
        <v>0</v>
      </c>
      <c r="AL11">
        <v>0</v>
      </c>
      <c r="AM11">
        <v>7</v>
      </c>
      <c r="AP11">
        <f>2*2</f>
        <v>4</v>
      </c>
      <c r="AS11">
        <v>5</v>
      </c>
      <c r="AT11">
        <v>0</v>
      </c>
    </row>
    <row r="12" spans="1:46" x14ac:dyDescent="0.35">
      <c r="O12">
        <v>0</v>
      </c>
      <c r="Q12">
        <v>8</v>
      </c>
      <c r="R12">
        <f t="shared" ca="1" si="6"/>
        <v>23.574724243868239</v>
      </c>
      <c r="S12">
        <f t="shared" ca="1" si="7"/>
        <v>10.939163636504455</v>
      </c>
      <c r="AF12">
        <v>5</v>
      </c>
      <c r="AG12">
        <v>0</v>
      </c>
      <c r="AL12">
        <v>0</v>
      </c>
      <c r="AM12">
        <v>8</v>
      </c>
      <c r="AP12">
        <f>3*2</f>
        <v>6</v>
      </c>
      <c r="AS12">
        <v>6</v>
      </c>
      <c r="AT12">
        <v>0</v>
      </c>
    </row>
    <row r="13" spans="1:46" x14ac:dyDescent="0.35">
      <c r="O13">
        <v>0</v>
      </c>
      <c r="Q13">
        <v>9</v>
      </c>
      <c r="R13">
        <f t="shared" ca="1" si="6"/>
        <v>19.768084651806753</v>
      </c>
      <c r="S13">
        <f t="shared" ca="1" si="7"/>
        <v>10.120363417071976</v>
      </c>
      <c r="AF13">
        <v>6</v>
      </c>
      <c r="AG13">
        <v>0</v>
      </c>
      <c r="AL13">
        <v>0</v>
      </c>
      <c r="AM13">
        <v>9</v>
      </c>
      <c r="AP13">
        <f>4*2</f>
        <v>8</v>
      </c>
      <c r="AS13">
        <v>7</v>
      </c>
      <c r="AT13">
        <v>0</v>
      </c>
    </row>
    <row r="14" spans="1:46" x14ac:dyDescent="0.35">
      <c r="O14">
        <v>3</v>
      </c>
      <c r="Q14">
        <v>10</v>
      </c>
      <c r="R14">
        <f t="shared" ca="1" si="6"/>
        <v>20.644577302028427</v>
      </c>
      <c r="S14">
        <f t="shared" ca="1" si="7"/>
        <v>10.969269757418617</v>
      </c>
      <c r="AF14">
        <v>7</v>
      </c>
      <c r="AG14">
        <v>0</v>
      </c>
      <c r="AL14">
        <v>0</v>
      </c>
      <c r="AM14">
        <v>10</v>
      </c>
      <c r="AP14">
        <f>4*2</f>
        <v>8</v>
      </c>
      <c r="AS14">
        <v>8</v>
      </c>
      <c r="AT14">
        <v>0</v>
      </c>
    </row>
    <row r="15" spans="1:46" x14ac:dyDescent="0.35">
      <c r="O15">
        <v>3</v>
      </c>
      <c r="AF15">
        <v>8</v>
      </c>
      <c r="AG15">
        <v>0</v>
      </c>
      <c r="AL15">
        <v>0</v>
      </c>
      <c r="AM15">
        <v>11</v>
      </c>
      <c r="AP15">
        <f>2*3</f>
        <v>6</v>
      </c>
      <c r="AS15">
        <v>9</v>
      </c>
      <c r="AT15">
        <f>2.6333</f>
        <v>2.6333000000000002</v>
      </c>
    </row>
    <row r="16" spans="1:46" x14ac:dyDescent="0.35">
      <c r="A16" t="s">
        <v>0</v>
      </c>
      <c r="B16" t="s">
        <v>1</v>
      </c>
      <c r="C16" t="s">
        <v>2</v>
      </c>
      <c r="D16" t="s">
        <v>9</v>
      </c>
      <c r="E16" t="s">
        <v>3</v>
      </c>
      <c r="F16" t="s">
        <v>4</v>
      </c>
      <c r="H16" t="s">
        <v>10</v>
      </c>
      <c r="K16" t="s">
        <v>11</v>
      </c>
      <c r="O16">
        <f>3+3</f>
        <v>6</v>
      </c>
      <c r="AF16">
        <v>9</v>
      </c>
      <c r="AG16">
        <f>1+AC14+0.2333+1+0.4</f>
        <v>2.6332999999999998</v>
      </c>
      <c r="AI16" t="s">
        <v>34</v>
      </c>
      <c r="AJ16">
        <v>2.6333000000000002</v>
      </c>
      <c r="AK16">
        <v>2</v>
      </c>
      <c r="AL16">
        <f>AJ16+AK16</f>
        <v>4.6333000000000002</v>
      </c>
      <c r="AM16">
        <v>12</v>
      </c>
      <c r="AS16">
        <v>10</v>
      </c>
      <c r="AT16">
        <f>1+2+2+2+2+2+2+1+2</f>
        <v>16</v>
      </c>
    </row>
    <row r="17" spans="1:51" x14ac:dyDescent="0.35">
      <c r="A17">
        <v>1</v>
      </c>
      <c r="B17">
        <v>31.444242686524944</v>
      </c>
      <c r="C17">
        <v>14.049152519485395</v>
      </c>
      <c r="D17">
        <v>50.310788298439917</v>
      </c>
      <c r="E17">
        <f>(1-D17/100)</f>
        <v>0.49689211701560088</v>
      </c>
      <c r="F17">
        <f>((1-E17)*7.37)/(0.85*2)</f>
        <v>2.1811206456441306</v>
      </c>
      <c r="H17">
        <f t="shared" ref="H17:H26" si="8">C17+F17</f>
        <v>16.230273165129525</v>
      </c>
      <c r="K17" t="s">
        <v>12</v>
      </c>
      <c r="L17">
        <v>2</v>
      </c>
      <c r="M17">
        <v>1</v>
      </c>
      <c r="O17">
        <v>9</v>
      </c>
      <c r="AF17">
        <v>10</v>
      </c>
      <c r="AG17">
        <f>1+2+2+2+2+2+2+1+2</f>
        <v>16</v>
      </c>
      <c r="AI17" t="s">
        <v>35</v>
      </c>
      <c r="AJ17">
        <v>16</v>
      </c>
      <c r="AK17">
        <v>2</v>
      </c>
      <c r="AL17">
        <f>AJ17+AK17</f>
        <v>18</v>
      </c>
      <c r="AM17">
        <v>13</v>
      </c>
      <c r="AP17" t="s">
        <v>35</v>
      </c>
      <c r="AQ17">
        <v>2.6333000000000002</v>
      </c>
      <c r="AS17">
        <v>11</v>
      </c>
      <c r="AT17">
        <f>2+1+2</f>
        <v>5</v>
      </c>
    </row>
    <row r="18" spans="1:51" x14ac:dyDescent="0.35">
      <c r="A18">
        <v>9</v>
      </c>
      <c r="B18">
        <v>25.631342881559618</v>
      </c>
      <c r="C18">
        <v>16.559069323505256</v>
      </c>
      <c r="D18">
        <v>41.010148610495392</v>
      </c>
      <c r="E18">
        <f>(1-D18/100)</f>
        <v>0.58989851389504611</v>
      </c>
      <c r="F18">
        <f>((1-E18)*7.37)/(0.85*2)</f>
        <v>1.7779105603491239</v>
      </c>
      <c r="H18">
        <f t="shared" si="8"/>
        <v>18.336979883854379</v>
      </c>
      <c r="K18" t="s">
        <v>13</v>
      </c>
      <c r="L18">
        <v>2</v>
      </c>
      <c r="M18">
        <v>1</v>
      </c>
      <c r="O18">
        <f>3+3+3</f>
        <v>9</v>
      </c>
      <c r="AA18">
        <f>0.90082*60</f>
        <v>54.049199999999999</v>
      </c>
      <c r="AF18">
        <v>11</v>
      </c>
      <c r="AG18">
        <f>2+1+2</f>
        <v>5</v>
      </c>
      <c r="AI18" t="s">
        <v>36</v>
      </c>
      <c r="AJ18">
        <v>5</v>
      </c>
      <c r="AK18">
        <f>2*2</f>
        <v>4</v>
      </c>
      <c r="AL18">
        <f>AJ18+AK18</f>
        <v>9</v>
      </c>
      <c r="AM18">
        <v>14</v>
      </c>
      <c r="AP18" t="s">
        <v>36</v>
      </c>
      <c r="AQ18">
        <v>16</v>
      </c>
      <c r="AS18">
        <v>12</v>
      </c>
      <c r="AT18">
        <v>0</v>
      </c>
    </row>
    <row r="19" spans="1:51" x14ac:dyDescent="0.35">
      <c r="A19">
        <v>5</v>
      </c>
      <c r="B19">
        <v>21.688641262931213</v>
      </c>
      <c r="C19">
        <v>16.566633794413317</v>
      </c>
      <c r="D19">
        <v>34.701826020689943</v>
      </c>
      <c r="E19">
        <f>(1-D19/100)</f>
        <v>0.65298173979310059</v>
      </c>
      <c r="F19">
        <f>((1-E19)*7.37)/(0.85*2)</f>
        <v>1.5044262221910876</v>
      </c>
      <c r="H19">
        <f t="shared" si="8"/>
        <v>18.071060016604406</v>
      </c>
      <c r="K19" t="s">
        <v>14</v>
      </c>
      <c r="L19">
        <f>2*2</f>
        <v>4</v>
      </c>
      <c r="M19">
        <v>2</v>
      </c>
      <c r="O19">
        <v>9</v>
      </c>
      <c r="P19">
        <f>SUM(O14:O21)</f>
        <v>45</v>
      </c>
      <c r="X19">
        <f>0.86807*60</f>
        <v>52.084200000000003</v>
      </c>
      <c r="AC19" s="2"/>
      <c r="AF19">
        <v>12</v>
      </c>
      <c r="AG19">
        <v>0</v>
      </c>
      <c r="AI19" t="s">
        <v>37</v>
      </c>
      <c r="AK19">
        <f>3*2</f>
        <v>6</v>
      </c>
      <c r="AL19">
        <v>6</v>
      </c>
      <c r="AM19">
        <v>15</v>
      </c>
      <c r="AP19" t="s">
        <v>37</v>
      </c>
      <c r="AQ19">
        <v>5</v>
      </c>
      <c r="AS19">
        <v>13</v>
      </c>
      <c r="AT19">
        <v>0</v>
      </c>
    </row>
    <row r="20" spans="1:51" x14ac:dyDescent="0.35">
      <c r="A20">
        <v>3</v>
      </c>
      <c r="B20">
        <v>15.821578799265621</v>
      </c>
      <c r="C20">
        <v>17.240887824419907</v>
      </c>
      <c r="D20">
        <v>25.314526078824997</v>
      </c>
      <c r="E20">
        <f>(1-D20/100)</f>
        <v>0.74685473921175005</v>
      </c>
      <c r="F20">
        <f>((1-E20)*7.37)/(0.85*2)</f>
        <v>1.0974591600055306</v>
      </c>
      <c r="H20">
        <f t="shared" si="8"/>
        <v>18.338346984425439</v>
      </c>
      <c r="K20" t="s">
        <v>15</v>
      </c>
      <c r="L20">
        <f>3*2</f>
        <v>6</v>
      </c>
      <c r="M20">
        <v>3</v>
      </c>
      <c r="O20">
        <v>3</v>
      </c>
      <c r="AA20">
        <f>(6/60)*2</f>
        <v>0.2</v>
      </c>
      <c r="AF20">
        <v>13</v>
      </c>
      <c r="AG20">
        <v>0</v>
      </c>
      <c r="AI20" t="s">
        <v>14</v>
      </c>
      <c r="AK20">
        <f>4*2</f>
        <v>8</v>
      </c>
      <c r="AL20">
        <v>8</v>
      </c>
      <c r="AM20">
        <v>16</v>
      </c>
      <c r="AP20" t="s">
        <v>14</v>
      </c>
      <c r="AQ20">
        <v>0</v>
      </c>
      <c r="AS20">
        <v>14</v>
      </c>
      <c r="AT20">
        <v>0</v>
      </c>
    </row>
    <row r="21" spans="1:51" x14ac:dyDescent="0.35">
      <c r="A21">
        <v>2</v>
      </c>
      <c r="B21">
        <v>20.886427918941614</v>
      </c>
      <c r="C21">
        <v>18.056903008570103</v>
      </c>
      <c r="D21">
        <v>33.418284670306583</v>
      </c>
      <c r="E21">
        <f>(1-D21/100)</f>
        <v>0.66581715329693414</v>
      </c>
      <c r="F21">
        <f>((1-E21)*7.37)/(0.85*2)</f>
        <v>1.4487809295303502</v>
      </c>
      <c r="H21">
        <f t="shared" si="8"/>
        <v>19.505683938100454</v>
      </c>
      <c r="K21" t="s">
        <v>16</v>
      </c>
      <c r="L21">
        <f>4*2</f>
        <v>8</v>
      </c>
      <c r="M21">
        <v>4</v>
      </c>
      <c r="O21">
        <v>3</v>
      </c>
      <c r="AD21" t="s">
        <v>47</v>
      </c>
      <c r="AF21">
        <v>14</v>
      </c>
      <c r="AG21">
        <v>2</v>
      </c>
      <c r="AI21" t="s">
        <v>15</v>
      </c>
      <c r="AK21">
        <f>4*2</f>
        <v>8</v>
      </c>
      <c r="AL21">
        <v>8</v>
      </c>
      <c r="AM21">
        <v>17</v>
      </c>
      <c r="AP21" t="s">
        <v>15</v>
      </c>
      <c r="AQ21">
        <v>0</v>
      </c>
      <c r="AS21">
        <v>15</v>
      </c>
      <c r="AT21">
        <v>0</v>
      </c>
    </row>
    <row r="22" spans="1:51" x14ac:dyDescent="0.35">
      <c r="A22">
        <v>8</v>
      </c>
      <c r="B22">
        <v>17.648269738408725</v>
      </c>
      <c r="C22">
        <v>18.066368874329338</v>
      </c>
      <c r="D22">
        <v>28.237231581453962</v>
      </c>
      <c r="E22">
        <f>(1-D22/100)</f>
        <v>0.7176276841854603</v>
      </c>
      <c r="F22">
        <f>((1-E22)*7.37)/(0.85*2)</f>
        <v>1.2241670397371516</v>
      </c>
      <c r="H22">
        <f t="shared" si="8"/>
        <v>19.290535914066488</v>
      </c>
      <c r="K22" t="s">
        <v>17</v>
      </c>
      <c r="L22">
        <f>4*2</f>
        <v>8</v>
      </c>
      <c r="M22">
        <v>4</v>
      </c>
      <c r="O22">
        <v>0</v>
      </c>
      <c r="V22" t="s">
        <v>43</v>
      </c>
      <c r="W22" t="s">
        <v>45</v>
      </c>
      <c r="X22" t="s">
        <v>2</v>
      </c>
      <c r="Y22" t="s">
        <v>3</v>
      </c>
      <c r="Z22" t="s">
        <v>4</v>
      </c>
      <c r="AA22" t="s">
        <v>10</v>
      </c>
      <c r="AD22" s="1" t="s">
        <v>20</v>
      </c>
      <c r="AE22">
        <f>1+1</f>
        <v>2</v>
      </c>
      <c r="AF22">
        <v>15</v>
      </c>
      <c r="AG22">
        <v>2</v>
      </c>
      <c r="AI22" t="s">
        <v>16</v>
      </c>
      <c r="AK22">
        <f>2*3</f>
        <v>6</v>
      </c>
      <c r="AL22">
        <v>6</v>
      </c>
      <c r="AM22">
        <v>18</v>
      </c>
      <c r="AP22" t="s">
        <v>16</v>
      </c>
      <c r="AQ22">
        <v>0</v>
      </c>
      <c r="AS22">
        <v>16</v>
      </c>
      <c r="AT22">
        <v>0</v>
      </c>
    </row>
    <row r="23" spans="1:51" x14ac:dyDescent="0.35">
      <c r="A23">
        <v>10</v>
      </c>
      <c r="B23">
        <v>29.218923335819387</v>
      </c>
      <c r="C23">
        <v>18.688962450461215</v>
      </c>
      <c r="D23">
        <v>46.750277337311019</v>
      </c>
      <c r="E23">
        <f>(1-D23/100)</f>
        <v>0.53249722662688981</v>
      </c>
      <c r="F23">
        <f>((1-E23)*7.37)/(0.85*2)</f>
        <v>2.0267620233881307</v>
      </c>
      <c r="H23">
        <f t="shared" si="8"/>
        <v>20.715724473849345</v>
      </c>
      <c r="K23" t="s">
        <v>18</v>
      </c>
      <c r="L23">
        <f>2*3</f>
        <v>6</v>
      </c>
      <c r="M23">
        <v>3</v>
      </c>
      <c r="O23">
        <v>0</v>
      </c>
      <c r="V23">
        <v>1</v>
      </c>
      <c r="W23">
        <v>21.003788751653666</v>
      </c>
      <c r="X23">
        <v>9.4921550340067693</v>
      </c>
      <c r="Y23">
        <f>(1-W23/100)</f>
        <v>0.78996211248346337</v>
      </c>
      <c r="Z23">
        <f>((1-Y23)*7.37)/(0.85*2)</f>
        <v>0.91057601823345591</v>
      </c>
      <c r="AA23">
        <f>X23+Z23</f>
        <v>10.402731052240226</v>
      </c>
      <c r="AD23" t="s">
        <v>32</v>
      </c>
      <c r="AE23">
        <f>1+2+2+2+2+2+2+1+2</f>
        <v>16</v>
      </c>
      <c r="AF23">
        <v>16</v>
      </c>
      <c r="AG23">
        <f>2*2</f>
        <v>4</v>
      </c>
      <c r="AL23">
        <v>0</v>
      </c>
      <c r="AM23">
        <v>19</v>
      </c>
      <c r="AP23" t="s">
        <v>18</v>
      </c>
      <c r="AS23">
        <v>17</v>
      </c>
      <c r="AT23">
        <v>0</v>
      </c>
    </row>
    <row r="24" spans="1:51" x14ac:dyDescent="0.35">
      <c r="A24">
        <v>7</v>
      </c>
      <c r="B24">
        <v>18.983956864945394</v>
      </c>
      <c r="C24">
        <v>19.102734456570936</v>
      </c>
      <c r="D24">
        <v>30.374330983912632</v>
      </c>
      <c r="E24">
        <f>(1-D24/100)</f>
        <v>0.69625669016087366</v>
      </c>
      <c r="F24">
        <f>((1-E24)*7.37)/(0.85*2)</f>
        <v>1.3168165844202124</v>
      </c>
      <c r="H24">
        <f t="shared" si="8"/>
        <v>20.419551040991148</v>
      </c>
      <c r="K24" t="s">
        <v>19</v>
      </c>
      <c r="L24">
        <v>0</v>
      </c>
      <c r="M24">
        <v>0</v>
      </c>
      <c r="O24">
        <v>0</v>
      </c>
      <c r="V24">
        <v>2</v>
      </c>
      <c r="W24">
        <v>22.072803440879074</v>
      </c>
      <c r="X24">
        <v>10.774683008063381</v>
      </c>
      <c r="Y24">
        <f t="shared" ref="Y24:Y32" si="9">(1-W24/100)</f>
        <v>0.77927196559120926</v>
      </c>
      <c r="Z24">
        <f t="shared" ref="Z24:Z32" si="10">((1-Y24)*7.37)/(0.85*2)</f>
        <v>0.95692094917222814</v>
      </c>
      <c r="AA24">
        <f t="shared" ref="AA24:AA32" si="11">X24+Z24</f>
        <v>11.73160395723561</v>
      </c>
      <c r="AD24" t="s">
        <v>33</v>
      </c>
      <c r="AE24">
        <f>2+1+2</f>
        <v>5</v>
      </c>
      <c r="AF24">
        <v>17</v>
      </c>
      <c r="AG24">
        <f>3*2</f>
        <v>6</v>
      </c>
      <c r="AL24">
        <v>0</v>
      </c>
      <c r="AM24">
        <v>20</v>
      </c>
      <c r="AP24" t="s">
        <v>48</v>
      </c>
      <c r="AS24">
        <v>18</v>
      </c>
      <c r="AT24">
        <v>0</v>
      </c>
    </row>
    <row r="25" spans="1:51" x14ac:dyDescent="0.35">
      <c r="A25">
        <v>4</v>
      </c>
      <c r="B25">
        <v>20.038548292966492</v>
      </c>
      <c r="C25">
        <v>19.501703998818687</v>
      </c>
      <c r="D25">
        <v>32.061677268746386</v>
      </c>
      <c r="E25">
        <f>(1-D25/100)</f>
        <v>0.6793832273125362</v>
      </c>
      <c r="F25">
        <f>((1-E25)*7.37)/(0.85*2)</f>
        <v>1.3899680086509461</v>
      </c>
      <c r="H25">
        <f t="shared" si="8"/>
        <v>20.891672007469634</v>
      </c>
      <c r="L25">
        <f>SUM(L17:L24)</f>
        <v>36</v>
      </c>
      <c r="V25">
        <v>3</v>
      </c>
      <c r="W25">
        <v>21.935247214622809</v>
      </c>
      <c r="X25">
        <v>10.216918173854593</v>
      </c>
      <c r="Y25">
        <f t="shared" si="9"/>
        <v>0.78064752785377189</v>
      </c>
      <c r="Z25">
        <f t="shared" si="10"/>
        <v>0.95095748218688314</v>
      </c>
      <c r="AA25">
        <f t="shared" si="11"/>
        <v>11.167875656041476</v>
      </c>
      <c r="AF25">
        <v>18</v>
      </c>
      <c r="AG25">
        <f>4*2</f>
        <v>8</v>
      </c>
      <c r="AL25">
        <v>0</v>
      </c>
      <c r="AM25">
        <v>21</v>
      </c>
      <c r="AS25">
        <v>19</v>
      </c>
      <c r="AT25">
        <v>0</v>
      </c>
      <c r="AY25">
        <v>10</v>
      </c>
    </row>
    <row r="26" spans="1:51" x14ac:dyDescent="0.35">
      <c r="A26">
        <v>6</v>
      </c>
      <c r="B26">
        <v>26.217673280667949</v>
      </c>
      <c r="C26">
        <v>21.083356126514165</v>
      </c>
      <c r="D26">
        <v>41.948277249068724</v>
      </c>
      <c r="E26">
        <f>(1-D26/100)</f>
        <v>0.58051722750931278</v>
      </c>
      <c r="F26">
        <f>((1-E26)*7.37)/(0.85*2)</f>
        <v>1.8185811960331559</v>
      </c>
      <c r="H26">
        <f t="shared" si="8"/>
        <v>22.901937322547319</v>
      </c>
      <c r="V26">
        <v>4</v>
      </c>
      <c r="W26">
        <v>21.846462634433671</v>
      </c>
      <c r="X26">
        <v>11.010602782720385</v>
      </c>
      <c r="Y26">
        <f t="shared" si="9"/>
        <v>0.78153537365566328</v>
      </c>
      <c r="Z26">
        <f t="shared" si="10"/>
        <v>0.94710840950456576</v>
      </c>
      <c r="AA26">
        <f t="shared" si="11"/>
        <v>11.95771119222495</v>
      </c>
      <c r="AF26">
        <v>19</v>
      </c>
      <c r="AG26">
        <f>4*2</f>
        <v>8</v>
      </c>
      <c r="AL26">
        <v>0</v>
      </c>
      <c r="AM26">
        <v>22</v>
      </c>
      <c r="AS26">
        <v>20</v>
      </c>
      <c r="AT26">
        <v>10</v>
      </c>
      <c r="AY26">
        <v>8</v>
      </c>
    </row>
    <row r="27" spans="1:51" x14ac:dyDescent="0.35">
      <c r="K27">
        <f>2*5</f>
        <v>10</v>
      </c>
      <c r="V27">
        <v>5</v>
      </c>
      <c r="W27">
        <v>20.213321963484375</v>
      </c>
      <c r="X27">
        <v>9.8680682325505487</v>
      </c>
      <c r="Y27">
        <f t="shared" si="9"/>
        <v>0.79786678036515624</v>
      </c>
      <c r="Z27">
        <f t="shared" si="10"/>
        <v>0.87630695806399916</v>
      </c>
      <c r="AA27">
        <f t="shared" si="11"/>
        <v>10.744375190614548</v>
      </c>
      <c r="AF27">
        <v>20</v>
      </c>
      <c r="AG27">
        <f>2*3</f>
        <v>6</v>
      </c>
      <c r="AL27">
        <v>0</v>
      </c>
      <c r="AM27">
        <v>23</v>
      </c>
      <c r="AS27">
        <v>21</v>
      </c>
      <c r="AT27">
        <v>8</v>
      </c>
      <c r="AY27">
        <v>10</v>
      </c>
    </row>
    <row r="28" spans="1:51" x14ac:dyDescent="0.35">
      <c r="B28">
        <v>0</v>
      </c>
      <c r="K28">
        <v>10</v>
      </c>
      <c r="V28">
        <v>6</v>
      </c>
      <c r="W28">
        <v>17.816961646257592</v>
      </c>
      <c r="X28">
        <v>9.9008181614504629</v>
      </c>
      <c r="Y28">
        <f t="shared" si="9"/>
        <v>0.8218303835374241</v>
      </c>
      <c r="Z28">
        <f t="shared" si="10"/>
        <v>0.77241769019363782</v>
      </c>
      <c r="AA28">
        <f t="shared" si="11"/>
        <v>10.673235851644101</v>
      </c>
      <c r="AF28">
        <v>21</v>
      </c>
      <c r="AG28">
        <v>0</v>
      </c>
      <c r="AL28">
        <v>0</v>
      </c>
      <c r="AM28">
        <v>24</v>
      </c>
      <c r="AS28">
        <v>22</v>
      </c>
      <c r="AT28">
        <v>10</v>
      </c>
      <c r="AY28">
        <v>8</v>
      </c>
    </row>
    <row r="29" spans="1:51" x14ac:dyDescent="0.35">
      <c r="B29">
        <v>0</v>
      </c>
      <c r="K29">
        <v>16</v>
      </c>
      <c r="V29">
        <v>7</v>
      </c>
      <c r="W29">
        <v>20.467565574324851</v>
      </c>
      <c r="X29">
        <v>9.6190652082853969</v>
      </c>
      <c r="Y29">
        <f t="shared" si="9"/>
        <v>0.79532434425675147</v>
      </c>
      <c r="Z29">
        <f t="shared" si="10"/>
        <v>0.88732916636925985</v>
      </c>
      <c r="AA29">
        <f t="shared" si="11"/>
        <v>10.506394374654656</v>
      </c>
      <c r="AF29">
        <v>22</v>
      </c>
      <c r="AG29">
        <v>0</v>
      </c>
      <c r="AS29">
        <v>23</v>
      </c>
      <c r="AT29">
        <v>8</v>
      </c>
    </row>
    <row r="30" spans="1:51" x14ac:dyDescent="0.35">
      <c r="B30">
        <v>0</v>
      </c>
      <c r="P30" t="s">
        <v>43</v>
      </c>
      <c r="Q30" t="s">
        <v>45</v>
      </c>
      <c r="R30" t="s">
        <v>2</v>
      </c>
      <c r="S30" t="s">
        <v>46</v>
      </c>
      <c r="V30">
        <v>8</v>
      </c>
      <c r="W30">
        <v>19.644431596675474</v>
      </c>
      <c r="X30">
        <v>10.19780731610892</v>
      </c>
      <c r="Y30">
        <f t="shared" si="9"/>
        <v>0.80355568403324529</v>
      </c>
      <c r="Z30">
        <f t="shared" si="10"/>
        <v>0.85164388745587194</v>
      </c>
      <c r="AA30">
        <f t="shared" si="11"/>
        <v>11.049451203564791</v>
      </c>
      <c r="AF30">
        <v>23</v>
      </c>
      <c r="AG30">
        <v>0</v>
      </c>
    </row>
    <row r="31" spans="1:51" x14ac:dyDescent="0.35">
      <c r="B31">
        <v>0</v>
      </c>
      <c r="P31">
        <v>1</v>
      </c>
      <c r="Q31">
        <v>25.86616754891088</v>
      </c>
      <c r="R31">
        <v>10.362758183078073</v>
      </c>
      <c r="V31">
        <v>9</v>
      </c>
      <c r="W31">
        <v>25.964809784946791</v>
      </c>
      <c r="X31">
        <v>9.2078500614763659</v>
      </c>
      <c r="Y31">
        <f t="shared" si="9"/>
        <v>0.74035190215053204</v>
      </c>
      <c r="Z31">
        <f t="shared" si="10"/>
        <v>1.1256508712650464</v>
      </c>
      <c r="AA31">
        <f t="shared" si="11"/>
        <v>10.333500932741412</v>
      </c>
      <c r="AC31">
        <f>0.20785*60</f>
        <v>12.471</v>
      </c>
    </row>
    <row r="32" spans="1:51" x14ac:dyDescent="0.35">
      <c r="B32">
        <v>0</v>
      </c>
      <c r="P32">
        <v>2</v>
      </c>
      <c r="Q32">
        <v>25.212772773950149</v>
      </c>
      <c r="R32">
        <v>11.361805848622577</v>
      </c>
      <c r="V32">
        <v>10</v>
      </c>
      <c r="W32">
        <v>21.907114969052191</v>
      </c>
      <c r="X32">
        <v>9.6480054900322454</v>
      </c>
      <c r="Y32">
        <f t="shared" si="9"/>
        <v>0.78092885030947812</v>
      </c>
      <c r="Z32">
        <f t="shared" si="10"/>
        <v>0.94973786659949788</v>
      </c>
      <c r="AA32">
        <f t="shared" si="11"/>
        <v>10.597743356631744</v>
      </c>
    </row>
    <row r="33" spans="2:29" x14ac:dyDescent="0.35">
      <c r="B33">
        <v>0</v>
      </c>
      <c r="P33">
        <v>3</v>
      </c>
      <c r="Q33">
        <v>20.077068275270506</v>
      </c>
      <c r="R33">
        <v>8.8024090454785515</v>
      </c>
    </row>
    <row r="34" spans="2:29" x14ac:dyDescent="0.35">
      <c r="B34">
        <v>0</v>
      </c>
      <c r="P34">
        <v>4</v>
      </c>
      <c r="Q34">
        <v>15.985717142411456</v>
      </c>
      <c r="R34">
        <v>8.6656473889075798</v>
      </c>
      <c r="AC34">
        <f>(12/60)*2</f>
        <v>0.4</v>
      </c>
    </row>
    <row r="35" spans="2:29" x14ac:dyDescent="0.35">
      <c r="B35">
        <v>0</v>
      </c>
      <c r="P35">
        <v>5</v>
      </c>
      <c r="Q35">
        <v>25.255722701776815</v>
      </c>
      <c r="R35">
        <v>10.440382618818429</v>
      </c>
    </row>
    <row r="36" spans="2:29" x14ac:dyDescent="0.35">
      <c r="B36">
        <v>0</v>
      </c>
      <c r="P36">
        <v>6</v>
      </c>
      <c r="Q36">
        <v>24.924636754805974</v>
      </c>
      <c r="R36">
        <v>10.82289965977694</v>
      </c>
    </row>
    <row r="37" spans="2:29" x14ac:dyDescent="0.35">
      <c r="B37">
        <v>0</v>
      </c>
      <c r="P37">
        <v>7</v>
      </c>
      <c r="Q37">
        <v>19.275543786817146</v>
      </c>
      <c r="R37">
        <v>9.1859039561487705</v>
      </c>
    </row>
    <row r="38" spans="2:29" x14ac:dyDescent="0.35">
      <c r="B38">
        <v>0</v>
      </c>
      <c r="J38" s="1" t="s">
        <v>20</v>
      </c>
      <c r="P38">
        <v>8</v>
      </c>
      <c r="Q38">
        <v>27.033171270614627</v>
      </c>
      <c r="R38">
        <v>11.675381168037426</v>
      </c>
    </row>
    <row r="39" spans="2:29" x14ac:dyDescent="0.35">
      <c r="B39">
        <v>0</v>
      </c>
      <c r="P39">
        <v>9</v>
      </c>
      <c r="Q39">
        <v>21.191111732425799</v>
      </c>
      <c r="R39">
        <v>11.476140883762111</v>
      </c>
    </row>
    <row r="40" spans="2:29" x14ac:dyDescent="0.35">
      <c r="B40">
        <v>0</v>
      </c>
      <c r="P40">
        <v>10</v>
      </c>
      <c r="Q40">
        <v>22.790583285693909</v>
      </c>
      <c r="R40">
        <v>10.674951833207594</v>
      </c>
    </row>
    <row r="41" spans="2:29" x14ac:dyDescent="0.35">
      <c r="B41">
        <v>3</v>
      </c>
    </row>
    <row r="42" spans="2:29" x14ac:dyDescent="0.35">
      <c r="B42">
        <v>3</v>
      </c>
    </row>
    <row r="43" spans="2:29" x14ac:dyDescent="0.35">
      <c r="B43">
        <f>3+3</f>
        <v>6</v>
      </c>
    </row>
    <row r="44" spans="2:29" x14ac:dyDescent="0.35">
      <c r="B44">
        <v>9</v>
      </c>
    </row>
    <row r="45" spans="2:29" x14ac:dyDescent="0.35">
      <c r="B45">
        <f>3+3+3</f>
        <v>9</v>
      </c>
    </row>
    <row r="46" spans="2:29" x14ac:dyDescent="0.35">
      <c r="B46">
        <v>9</v>
      </c>
    </row>
    <row r="47" spans="2:29" x14ac:dyDescent="0.35">
      <c r="B47">
        <v>3</v>
      </c>
    </row>
    <row r="48" spans="2:29" x14ac:dyDescent="0.35">
      <c r="B48">
        <v>3</v>
      </c>
      <c r="J48" t="s">
        <v>28</v>
      </c>
    </row>
    <row r="49" spans="1:12" x14ac:dyDescent="0.35">
      <c r="B49" t="s">
        <v>21</v>
      </c>
      <c r="C49" t="s">
        <v>22</v>
      </c>
      <c r="D49" t="s">
        <v>23</v>
      </c>
      <c r="E49" t="s">
        <v>24</v>
      </c>
      <c r="F49" t="s">
        <v>25</v>
      </c>
      <c r="G49" t="s">
        <v>29</v>
      </c>
      <c r="H49" t="s">
        <v>26</v>
      </c>
      <c r="I49" t="s">
        <v>27</v>
      </c>
      <c r="J49" t="s">
        <v>41</v>
      </c>
      <c r="K49" t="s">
        <v>42</v>
      </c>
    </row>
    <row r="50" spans="1:12" x14ac:dyDescent="0.35">
      <c r="A50">
        <v>1</v>
      </c>
      <c r="B50">
        <v>0.31</v>
      </c>
      <c r="C50">
        <v>0.85</v>
      </c>
      <c r="D50">
        <v>9</v>
      </c>
      <c r="E50">
        <v>7</v>
      </c>
      <c r="F50">
        <f>((C50-B50)*50)/E50</f>
        <v>3.8571428571428572</v>
      </c>
      <c r="G50" t="s">
        <v>30</v>
      </c>
      <c r="H50">
        <f>(F50-TRUNC(F50))*60</f>
        <v>51.428571428571431</v>
      </c>
      <c r="I50">
        <f>B50+(E50*3)/50</f>
        <v>0.73</v>
      </c>
      <c r="J50">
        <f>I50+((-(E50*1))/50)</f>
        <v>0.59</v>
      </c>
      <c r="K50">
        <f>J50+(E50*1)/50</f>
        <v>0.73</v>
      </c>
    </row>
    <row r="51" spans="1:12" x14ac:dyDescent="0.35">
      <c r="A51">
        <v>2</v>
      </c>
      <c r="B51">
        <v>0.35</v>
      </c>
      <c r="C51">
        <v>0.75</v>
      </c>
      <c r="D51">
        <v>10</v>
      </c>
      <c r="E51">
        <v>22</v>
      </c>
      <c r="F51">
        <f>((C51-B51)*50)/E51</f>
        <v>0.90909090909090906</v>
      </c>
      <c r="G51">
        <v>11</v>
      </c>
      <c r="H51">
        <f t="shared" ref="H51:H54" si="12">(F51-TRUNC(F51))*60</f>
        <v>54.545454545454547</v>
      </c>
    </row>
    <row r="52" spans="1:12" x14ac:dyDescent="0.35">
      <c r="A52">
        <v>3</v>
      </c>
      <c r="B52">
        <v>0.5</v>
      </c>
      <c r="C52">
        <v>0.8</v>
      </c>
      <c r="D52">
        <v>12</v>
      </c>
      <c r="E52">
        <v>7</v>
      </c>
      <c r="F52">
        <f>((C52-B52)*50)/E52</f>
        <v>2.1428571428571432</v>
      </c>
      <c r="G52" t="s">
        <v>30</v>
      </c>
      <c r="H52">
        <f t="shared" si="12"/>
        <v>8.5714285714285943</v>
      </c>
      <c r="I52">
        <v>0.5</v>
      </c>
      <c r="J52">
        <f>I52+((-(E52*1))/50)</f>
        <v>0.36</v>
      </c>
      <c r="K52">
        <f>J52+(E52*4)/50</f>
        <v>0.92</v>
      </c>
      <c r="L52" t="s">
        <v>40</v>
      </c>
    </row>
    <row r="53" spans="1:12" x14ac:dyDescent="0.35">
      <c r="A53">
        <v>4</v>
      </c>
      <c r="B53">
        <v>0.25</v>
      </c>
      <c r="C53">
        <v>0.78</v>
      </c>
      <c r="D53">
        <v>14</v>
      </c>
      <c r="E53">
        <v>22</v>
      </c>
      <c r="F53">
        <f>((C53-B53)*50)/E53</f>
        <v>1.2045454545454546</v>
      </c>
      <c r="G53">
        <v>15</v>
      </c>
      <c r="H53">
        <f t="shared" si="12"/>
        <v>12.272727272727275</v>
      </c>
    </row>
    <row r="54" spans="1:12" x14ac:dyDescent="0.35">
      <c r="A54">
        <v>5</v>
      </c>
      <c r="B54">
        <v>0.28999999999999998</v>
      </c>
      <c r="C54">
        <v>0.72</v>
      </c>
      <c r="D54">
        <v>15</v>
      </c>
      <c r="E54">
        <v>7</v>
      </c>
      <c r="F54">
        <f>((C54-B54)*50)/E54</f>
        <v>3.0714285714285716</v>
      </c>
      <c r="G54">
        <v>18</v>
      </c>
      <c r="H54">
        <f t="shared" si="12"/>
        <v>4.2857142857142971</v>
      </c>
    </row>
    <row r="57" spans="1:12" x14ac:dyDescent="0.35">
      <c r="H57" t="s">
        <v>31</v>
      </c>
    </row>
    <row r="58" spans="1:12" x14ac:dyDescent="0.35">
      <c r="G58" s="1" t="s">
        <v>20</v>
      </c>
      <c r="H58">
        <v>7</v>
      </c>
    </row>
    <row r="59" spans="1:12" x14ac:dyDescent="0.35">
      <c r="G59" t="s">
        <v>32</v>
      </c>
      <c r="H59">
        <v>29</v>
      </c>
    </row>
    <row r="60" spans="1:12" x14ac:dyDescent="0.35">
      <c r="G60" t="s">
        <v>33</v>
      </c>
      <c r="H60">
        <v>7</v>
      </c>
    </row>
    <row r="61" spans="1:12" x14ac:dyDescent="0.35">
      <c r="G61" t="s">
        <v>34</v>
      </c>
      <c r="H61">
        <v>-14</v>
      </c>
    </row>
    <row r="62" spans="1:12" x14ac:dyDescent="0.35">
      <c r="G62" t="s">
        <v>35</v>
      </c>
      <c r="H62">
        <v>14</v>
      </c>
    </row>
    <row r="63" spans="1:12" x14ac:dyDescent="0.35">
      <c r="G63" t="s">
        <v>36</v>
      </c>
      <c r="H63">
        <v>29</v>
      </c>
    </row>
    <row r="64" spans="1:12" x14ac:dyDescent="0.35">
      <c r="G64" t="s">
        <v>37</v>
      </c>
      <c r="H64">
        <f>7+0.20455*22+7</f>
        <v>18.5001</v>
      </c>
    </row>
    <row r="65" spans="7:39" x14ac:dyDescent="0.35">
      <c r="G65" t="s">
        <v>38</v>
      </c>
      <c r="H65">
        <v>7</v>
      </c>
    </row>
    <row r="66" spans="7:39" x14ac:dyDescent="0.35">
      <c r="G66" t="s">
        <v>39</v>
      </c>
      <c r="H66">
        <v>7</v>
      </c>
      <c r="M66" t="s">
        <v>43</v>
      </c>
      <c r="N66" t="s">
        <v>45</v>
      </c>
      <c r="O66" t="s">
        <v>2</v>
      </c>
      <c r="P66" t="s">
        <v>46</v>
      </c>
    </row>
    <row r="67" spans="7:39" x14ac:dyDescent="0.35">
      <c r="M67">
        <v>1</v>
      </c>
      <c r="N67">
        <f ca="1">_xlfn.LOGNORM.INV(RAND(),3.09,0.16)</f>
        <v>28.240711424246818</v>
      </c>
      <c r="O67">
        <f ca="1">_xlfn.NORM.INV(RAND(), 10.3, 1)</f>
        <v>11.799896633597847</v>
      </c>
    </row>
    <row r="68" spans="7:39" x14ac:dyDescent="0.35">
      <c r="M68">
        <v>2</v>
      </c>
      <c r="N68">
        <f t="shared" ref="N68:N76" ca="1" si="13">_xlfn.LOGNORM.INV(RAND(),3.09,0.16)</f>
        <v>25.211729224739894</v>
      </c>
      <c r="O68">
        <f t="shared" ref="O68:O76" ca="1" si="14">_xlfn.NORM.INV(RAND(), 10.3, 1)</f>
        <v>10.555343850244517</v>
      </c>
    </row>
    <row r="69" spans="7:39" x14ac:dyDescent="0.35">
      <c r="M69">
        <v>3</v>
      </c>
      <c r="N69">
        <f t="shared" ca="1" si="13"/>
        <v>18.199478225295731</v>
      </c>
      <c r="O69">
        <f t="shared" ca="1" si="14"/>
        <v>10.848416561698365</v>
      </c>
    </row>
    <row r="70" spans="7:39" x14ac:dyDescent="0.35">
      <c r="M70">
        <v>4</v>
      </c>
      <c r="N70">
        <f t="shared" ca="1" si="13"/>
        <v>20.965222744383226</v>
      </c>
      <c r="O70">
        <f t="shared" ca="1" si="14"/>
        <v>10.102636002955887</v>
      </c>
      <c r="AM70">
        <v>4.8275499999999996</v>
      </c>
    </row>
    <row r="71" spans="7:39" x14ac:dyDescent="0.35">
      <c r="M71">
        <v>5</v>
      </c>
      <c r="N71">
        <f t="shared" ca="1" si="13"/>
        <v>26.257986978718989</v>
      </c>
      <c r="O71">
        <f t="shared" ca="1" si="14"/>
        <v>10.593688005053513</v>
      </c>
      <c r="AM71">
        <v>1</v>
      </c>
    </row>
    <row r="72" spans="7:39" x14ac:dyDescent="0.35">
      <c r="M72">
        <v>6</v>
      </c>
      <c r="N72">
        <f t="shared" ca="1" si="13"/>
        <v>21.814353482838666</v>
      </c>
      <c r="O72">
        <f t="shared" ca="1" si="14"/>
        <v>10.65302340003368</v>
      </c>
      <c r="AM72">
        <v>1.54423</v>
      </c>
    </row>
    <row r="73" spans="7:39" x14ac:dyDescent="0.35">
      <c r="M73">
        <v>7</v>
      </c>
      <c r="N73">
        <f t="shared" ca="1" si="13"/>
        <v>16.325678905629889</v>
      </c>
      <c r="O73">
        <f t="shared" ca="1" si="14"/>
        <v>10.921258242904999</v>
      </c>
      <c r="AM73">
        <v>1</v>
      </c>
    </row>
    <row r="74" spans="7:39" x14ac:dyDescent="0.35">
      <c r="M74">
        <v>8</v>
      </c>
      <c r="N74">
        <f t="shared" ca="1" si="13"/>
        <v>14.822466828797918</v>
      </c>
      <c r="O74">
        <f t="shared" ca="1" si="14"/>
        <v>9.6932716241869556</v>
      </c>
      <c r="AM74">
        <v>1.5418000000000001</v>
      </c>
    </row>
    <row r="75" spans="7:39" x14ac:dyDescent="0.35">
      <c r="M75">
        <v>9</v>
      </c>
      <c r="N75">
        <f t="shared" ca="1" si="13"/>
        <v>20.486836608716928</v>
      </c>
      <c r="O75">
        <f t="shared" ca="1" si="14"/>
        <v>9.1581851242233228</v>
      </c>
      <c r="AM75">
        <v>1.6372899999999999</v>
      </c>
    </row>
    <row r="76" spans="7:39" x14ac:dyDescent="0.35">
      <c r="M76">
        <v>10</v>
      </c>
      <c r="N76">
        <f t="shared" ca="1" si="13"/>
        <v>17.166797021606232</v>
      </c>
      <c r="O76">
        <f t="shared" ca="1" si="14"/>
        <v>10.456957955067159</v>
      </c>
      <c r="AM76">
        <v>1.7451099999999999</v>
      </c>
    </row>
    <row r="77" spans="7:39" x14ac:dyDescent="0.35">
      <c r="AM77">
        <v>1.86022</v>
      </c>
    </row>
    <row r="78" spans="7:39" x14ac:dyDescent="0.35">
      <c r="AM78">
        <v>4.4157200000000003</v>
      </c>
    </row>
    <row r="79" spans="7:39" x14ac:dyDescent="0.35">
      <c r="AM79">
        <v>23.460760000000001</v>
      </c>
    </row>
    <row r="80" spans="7:39" x14ac:dyDescent="0.35">
      <c r="AM80">
        <v>16.73874</v>
      </c>
    </row>
    <row r="81" spans="39:39" x14ac:dyDescent="0.35">
      <c r="AM81">
        <v>40.808674000000003</v>
      </c>
    </row>
    <row r="82" spans="39:39" x14ac:dyDescent="0.35">
      <c r="AM82">
        <v>32.880464000000003</v>
      </c>
    </row>
    <row r="83" spans="39:39" x14ac:dyDescent="0.35">
      <c r="AM83">
        <v>5.855664</v>
      </c>
    </row>
    <row r="84" spans="39:39" x14ac:dyDescent="0.35">
      <c r="AM84">
        <v>7.0848839999999997</v>
      </c>
    </row>
    <row r="85" spans="39:39" x14ac:dyDescent="0.35">
      <c r="AM85">
        <v>7.6389639999999996</v>
      </c>
    </row>
    <row r="86" spans="39:39" x14ac:dyDescent="0.35">
      <c r="AM86">
        <v>15.911379999999999</v>
      </c>
    </row>
    <row r="87" spans="39:39" x14ac:dyDescent="0.35">
      <c r="AM87">
        <v>12.44422</v>
      </c>
    </row>
    <row r="88" spans="39:39" x14ac:dyDescent="0.35">
      <c r="AM88">
        <v>14.65408</v>
      </c>
    </row>
    <row r="89" spans="39:39" x14ac:dyDescent="0.35">
      <c r="AM89">
        <v>9.1122399999999999</v>
      </c>
    </row>
    <row r="90" spans="39:39" x14ac:dyDescent="0.35">
      <c r="AM90">
        <v>1.9233100000000001</v>
      </c>
    </row>
    <row r="91" spans="39:39" x14ac:dyDescent="0.35">
      <c r="AM91">
        <v>11</v>
      </c>
    </row>
    <row r="92" spans="39:39" x14ac:dyDescent="0.35">
      <c r="AM92">
        <v>4</v>
      </c>
    </row>
    <row r="93" spans="39:39" x14ac:dyDescent="0.35">
      <c r="AM93">
        <v>12.2942</v>
      </c>
    </row>
  </sheetData>
  <sortState xmlns:xlrd2="http://schemas.microsoft.com/office/spreadsheetml/2017/richdata2" ref="A17:F26">
    <sortCondition ref="C16:C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Debjanee</dc:creator>
  <cp:lastModifiedBy>Debjanee</cp:lastModifiedBy>
  <dcterms:created xsi:type="dcterms:W3CDTF">2022-10-31T08:26:19Z</dcterms:created>
  <dcterms:modified xsi:type="dcterms:W3CDTF">2022-11-19T05:53:53Z</dcterms:modified>
</cp:coreProperties>
</file>