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git\vsol-admin\"/>
    </mc:Choice>
  </mc:AlternateContent>
  <xr:revisionPtr revIDLastSave="0" documentId="13_ncr:1_{3C252AC8-A6B3-46B6-B489-22AE5E21EBBF}" xr6:coauthVersionLast="47" xr6:coauthVersionMax="47" xr10:uidLastSave="{00000000-0000-0000-0000-000000000000}"/>
  <bookViews>
    <workbookView xWindow="-38510" yWindow="-5600" windowWidth="38620" windowHeight="21100" tabRatio="768" activeTab="2" xr2:uid="{00000000-000D-0000-FFFF-FFFF00000000}"/>
  </bookViews>
  <sheets>
    <sheet name="Staff Payroll" sheetId="12" r:id="rId1"/>
    <sheet name="Work Hours" sheetId="13" r:id="rId2"/>
    <sheet name="ISABEL" sheetId="16" r:id="rId3"/>
    <sheet name="Staff Information" sheetId="9" r:id="rId4"/>
    <sheet name="Mobile Purchase 2024" sheetId="14" r:id="rId5"/>
    <sheet name="LAPTOP DATE" sheetId="10" r:id="rId6"/>
    <sheet name="WAGES" sheetId="6" r:id="rId7"/>
    <sheet name="OMNIGO SERVICE FEE" sheetId="11" r:id="rId8"/>
    <sheet name="TIME OFF NOTES" sheetId="7" r:id="rId9"/>
  </sheets>
  <definedNames>
    <definedName name="_xlnm._FilterDatabase" localSheetId="3" hidden="1">'Staff Information'!$A$1:$G$26</definedName>
    <definedName name="_xlnm._FilterDatabase" localSheetId="8" hidden="1">'TIME OFF NOTES'!$A$1:$A$33</definedName>
    <definedName name="_Hlk90048166" localSheetId="7">'OMNIGO SERVICE FEE'!$B$2</definedName>
    <definedName name="_Hlk90048235" localSheetId="7">'OMNIGO SERVICE FEE'!$B$4</definedName>
    <definedName name="_Hlk90049374" localSheetId="7">'OMNIGO SERVICE FEE'!$B$6</definedName>
    <definedName name="Salario_Base">#REF!</definedName>
    <definedName name="Salario_Base_2015">#REF!</definedName>
    <definedName name="Service_Fee">#REF!</definedName>
    <definedName name="Service_Fee_2015">#REF!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8" i="12" l="1"/>
  <c r="B25" i="12"/>
  <c r="B22" i="12"/>
  <c r="D14" i="14"/>
  <c r="D15" i="14"/>
  <c r="G15" i="14"/>
  <c r="H15" i="14" s="1"/>
  <c r="G14" i="14"/>
  <c r="C29" i="9"/>
  <c r="C30" i="9" s="1"/>
  <c r="C26" i="9"/>
  <c r="D16" i="9" s="1"/>
  <c r="B14" i="13"/>
  <c r="C14" i="13"/>
  <c r="C7" i="11"/>
  <c r="E14" i="11"/>
  <c r="F14" i="11" s="1"/>
  <c r="C14" i="11"/>
  <c r="B13" i="11"/>
  <c r="E13" i="11" s="1"/>
  <c r="F13" i="11" s="1"/>
  <c r="E12" i="11"/>
  <c r="F12" i="11" s="1"/>
  <c r="E11" i="11"/>
  <c r="F11" i="11" s="1"/>
  <c r="E10" i="11"/>
  <c r="F10" i="11" s="1"/>
  <c r="E9" i="11"/>
  <c r="F9" i="11" s="1"/>
  <c r="E8" i="11"/>
  <c r="F8" i="11" s="1"/>
  <c r="E7" i="11"/>
  <c r="F7" i="11" s="1"/>
  <c r="E6" i="11"/>
  <c r="F6" i="11" s="1"/>
  <c r="E5" i="11"/>
  <c r="F5" i="11" s="1"/>
  <c r="E4" i="11"/>
  <c r="F4" i="11" s="1"/>
  <c r="E3" i="11"/>
  <c r="F3" i="11" s="1"/>
  <c r="E2" i="11"/>
  <c r="F2" i="11" s="1"/>
  <c r="C10" i="11"/>
  <c r="C9" i="11"/>
  <c r="C12" i="11"/>
  <c r="C11" i="11"/>
  <c r="C8" i="11"/>
  <c r="C6" i="11"/>
  <c r="C5" i="11"/>
  <c r="C4" i="11"/>
  <c r="C3" i="11"/>
  <c r="C2" i="11"/>
  <c r="C7" i="6"/>
  <c r="D7" i="6"/>
  <c r="E7" i="6"/>
  <c r="D6" i="6"/>
  <c r="D5" i="6"/>
  <c r="D4" i="6"/>
  <c r="D3" i="6"/>
  <c r="D2" i="6"/>
  <c r="E2" i="6"/>
  <c r="C6" i="6"/>
  <c r="E4" i="6"/>
  <c r="E3" i="6"/>
  <c r="C5" i="6"/>
  <c r="C4" i="6"/>
  <c r="C3" i="6"/>
  <c r="C2" i="6"/>
  <c r="D17" i="9"/>
  <c r="G16" i="14" l="1"/>
  <c r="G17" i="14" s="1"/>
  <c r="G2" i="6"/>
  <c r="D3" i="9"/>
  <c r="E3" i="9" s="1"/>
  <c r="D8" i="9"/>
  <c r="E8" i="9" s="1"/>
  <c r="G3" i="6"/>
  <c r="D24" i="9"/>
  <c r="E24" i="9" s="1"/>
  <c r="D25" i="9"/>
  <c r="E25" i="9" s="1"/>
  <c r="D19" i="9"/>
  <c r="G7" i="6"/>
  <c r="G4" i="6"/>
  <c r="D14" i="9"/>
  <c r="E14" i="9" s="1"/>
  <c r="D4" i="9"/>
  <c r="E4" i="9" s="1"/>
  <c r="D9" i="6"/>
  <c r="D11" i="9"/>
  <c r="D22" i="9"/>
  <c r="E22" i="9" s="1"/>
  <c r="E16" i="9"/>
  <c r="E11" i="9"/>
  <c r="E17" i="9"/>
  <c r="E19" i="9"/>
  <c r="H14" i="14"/>
  <c r="H16" i="14" s="1"/>
  <c r="G20" i="14" l="1"/>
  <c r="G19" i="14"/>
  <c r="D26" i="9"/>
  <c r="E5" i="6"/>
  <c r="G5" i="6" s="1"/>
  <c r="E6" i="6"/>
  <c r="G6" i="6" s="1"/>
  <c r="H20" i="14"/>
  <c r="H19" i="14"/>
  <c r="E26" i="9"/>
  <c r="G9" i="6" l="1"/>
  <c r="G10" i="6" s="1"/>
</calcChain>
</file>

<file path=xl/sharedStrings.xml><?xml version="1.0" encoding="utf-8"?>
<sst xmlns="http://schemas.openxmlformats.org/spreadsheetml/2006/main" count="270" uniqueCount="224">
  <si>
    <t>Contractor Name</t>
  </si>
  <si>
    <t>Invoice Sent</t>
  </si>
  <si>
    <t>Adjustment Value</t>
  </si>
  <si>
    <t>Comments</t>
  </si>
  <si>
    <t>Bonus Date</t>
  </si>
  <si>
    <t>Informed Person of Bonus Date On</t>
  </si>
  <si>
    <t>Bonus Paydate</t>
  </si>
  <si>
    <t>Rate per Hour</t>
  </si>
  <si>
    <t>Bonus Advance</t>
  </si>
  <si>
    <t>Advance Date</t>
  </si>
  <si>
    <t>Gustavo Moutella Vilela</t>
  </si>
  <si>
    <t>Enzo Gehlen</t>
  </si>
  <si>
    <t>Fabiano Louback Gonçalves</t>
  </si>
  <si>
    <t>Rafael Celegato</t>
  </si>
  <si>
    <t>Kristof Berge</t>
  </si>
  <si>
    <t xml:space="preserve"> </t>
  </si>
  <si>
    <t>Lucas R. L. Martins</t>
  </si>
  <si>
    <t>Arthur Felix</t>
  </si>
  <si>
    <t>Tiago Lima</t>
  </si>
  <si>
    <t>Fernando Motta</t>
  </si>
  <si>
    <t>Guilherme Martini Bronzatti</t>
  </si>
  <si>
    <t>CALCULATED MONTHLY PAYMENT AND TRANSFERRED ON:</t>
  </si>
  <si>
    <t>PAYMENT ARRIVAL DATE</t>
  </si>
  <si>
    <t xml:space="preserve">SEND RECEIPT TO OMNIGO (ON THE DATE THEY PAID IT) </t>
  </si>
  <si>
    <t>SEND INVOICE TO OMNIGO</t>
  </si>
  <si>
    <t>INVOICE HOURS LIMIT CHANGED ON TD ON*:</t>
  </si>
  <si>
    <t>ADDITIONAL PAID ON:</t>
  </si>
  <si>
    <t>The sum total of the 'Rate Per Hour' column is 222,20, and when multiplied by ? hours, the total amount is approximately $? USD.</t>
  </si>
  <si>
    <t>Total hourly value for all consultants</t>
  </si>
  <si>
    <t>Pagamento PIX?</t>
  </si>
  <si>
    <t>Pagamento Inter?</t>
  </si>
  <si>
    <t>Omnigo Bonus</t>
  </si>
  <si>
    <t>Work hours this month</t>
  </si>
  <si>
    <t>Set in Payroll Settings in Time Doctor (top left white arrow)</t>
  </si>
  <si>
    <t>Equipments</t>
  </si>
  <si>
    <t>USD</t>
  </si>
  <si>
    <t>O email eo Rommelb@ gmail</t>
  </si>
  <si>
    <t>partner.Payoner</t>
  </si>
  <si>
    <t>ronBandeira</t>
  </si>
  <si>
    <t>Month</t>
  </si>
  <si>
    <t>Weekdays</t>
  </si>
  <si>
    <t>Work Hours</t>
  </si>
  <si>
    <t>January</t>
  </si>
  <si>
    <t>February</t>
  </si>
  <si>
    <t>March</t>
  </si>
  <si>
    <t>April</t>
  </si>
  <si>
    <t>May</t>
  </si>
  <si>
    <t>June</t>
  </si>
  <si>
    <t>July</t>
  </si>
  <si>
    <t>August</t>
  </si>
  <si>
    <t>September</t>
  </si>
  <si>
    <t>October</t>
  </si>
  <si>
    <t>November</t>
  </si>
  <si>
    <t>December</t>
  </si>
  <si>
    <t> </t>
  </si>
  <si>
    <t>Total</t>
  </si>
  <si>
    <t>*Hourly limit can only be changed in TD after monthly payroll has been marked as paid in TD.</t>
  </si>
  <si>
    <t>Steps: (when payment arrives - middle of month)</t>
  </si>
  <si>
    <t>1. Open spreadsheet</t>
  </si>
  <si>
    <t>2. Update bonus consultant</t>
  </si>
  <si>
    <t>3. Check bonus paydate</t>
  </si>
  <si>
    <t>4. Check alternative payment types</t>
  </si>
  <si>
    <t>5. Check bonus value</t>
  </si>
  <si>
    <t>6. Open TD, go to Current Payroll, and update bonus</t>
  </si>
  <si>
    <t>7. Update green line by pressing enter in formula</t>
  </si>
  <si>
    <t>8. Log in to Payoneer (partners) RonBandeira</t>
  </si>
  <si>
    <t>9. Go to Funding via US Bank Transfer</t>
  </si>
  <si>
    <t>10. Add value from green line 10K at a time</t>
  </si>
  <si>
    <t xml:space="preserve">     *Make sure to count with fingers</t>
  </si>
  <si>
    <t>11. Write an email saying the process was completed informing of estimated arrival date to admin@vsol.software</t>
  </si>
  <si>
    <t>12. Update date for CALCULATED MONTHLY PAYMENT AND TRANSFERRED ON:</t>
  </si>
  <si>
    <t>Steps: (sending the invoice - last week of month)</t>
  </si>
  <si>
    <t>1. Open Wave Apps</t>
  </si>
  <si>
    <t>2. Log in with ron@vsol.us</t>
  </si>
  <si>
    <t>3. Go to Sales &amp; Payments &gt; Invoices</t>
  </si>
  <si>
    <t>4. Mark invoices from previous months as paid</t>
  </si>
  <si>
    <t>5. Click blue down arrow &gt; Record payment</t>
  </si>
  <si>
    <t>6. Method: Bank payment | Account: WF 4617</t>
  </si>
  <si>
    <t>7. Submit, Send a Receipt to mom on WhatsApp</t>
  </si>
  <si>
    <t>8. Open Unsent Invoice, check with dad if invoice is different</t>
  </si>
  <si>
    <t>9. Send invoice, launch email</t>
  </si>
  <si>
    <t>10. Download PDF, drop into email</t>
  </si>
  <si>
    <t>11. Send from right sender</t>
  </si>
  <si>
    <t>12. Mark invoice as sent</t>
  </si>
  <si>
    <t>Steps: (when invoices are sent - first day of the month)</t>
  </si>
  <si>
    <t>1. Open info@vsol.software</t>
  </si>
  <si>
    <t>2. Check if all employees sent the invoice</t>
  </si>
  <si>
    <t>3. If someone did not send it, send notification</t>
  </si>
  <si>
    <t>4. Open Time Doctor (Vsol tab on Celiane´s account)</t>
  </si>
  <si>
    <t>5. Look at Payroll History under Payments</t>
  </si>
  <si>
    <t>6. Review and Pay</t>
  </si>
  <si>
    <t>7. Make sure that the hours are the same as in invoices</t>
  </si>
  <si>
    <t>8. Download CSV document</t>
  </si>
  <si>
    <t>9. Go to Mass Payments in Payoneer</t>
  </si>
  <si>
    <t>10. Import document and make payment</t>
  </si>
  <si>
    <t>11. Go to Payroll Settings and change Hourly Limit</t>
  </si>
  <si>
    <t>12. Update spreadsheet</t>
  </si>
  <si>
    <t>Start Date</t>
  </si>
  <si>
    <t>Rate</t>
  </si>
  <si>
    <t>Percentage of Total</t>
  </si>
  <si>
    <t>Yearly Max Bonus</t>
  </si>
  <si>
    <t>Termination Date</t>
  </si>
  <si>
    <t>Evaluation Meeting</t>
  </si>
  <si>
    <t>Ron Bandeira</t>
  </si>
  <si>
    <t xml:space="preserve">02/06/2023 Show Angular skills to Omnigo through brown bag and certification initiatives with the objective to be an SME for iTrak. From "sergeant" to "lieutenant" proving cross-product SME services. </t>
  </si>
  <si>
    <t xml:space="preserve">07/09/2022 spends too much time in a problems, where others give up. Vai considerar o DL e fazer mais documentacao para demonstrar conhecimento do negocio da Omnigo. 5/22/2023 desenvolvedor.io curso Formacao Arquiteto de Software AND Design patterns.com.br course. Reach the title of Software Engineer. </t>
  </si>
  <si>
    <t>Cristianne Vianna</t>
  </si>
  <si>
    <t>Gustavo Fiaschi</t>
  </si>
  <si>
    <t>Alexandre Esteves</t>
  </si>
  <si>
    <t>Christian Gonçalves</t>
  </si>
  <si>
    <t>Daniel Conceição</t>
  </si>
  <si>
    <t>Douglas Oliveira</t>
  </si>
  <si>
    <t>[07/05/2022] Kay Dailey
We have been having some big Sprints with really weird requirements to develop "unknown" stuff - and he has been instrumental in the research for these things and in addition he loves to do it - he calls it "lab" time - I am sure you will hear that from him,.... in addition - no lie - he has one of the most positive attitudes of anyone we have ever had on the team - he is known for it (sweet man). 
He is always available, wonderful to pair with, and has solid knowledge - especially in iOS.  Perhaps he could "beef up" contributions to mundane tasks - like Unit testing - but I am guilty of that myself and Kristof has taken a strong charge on that for us all - so don't know,... overall - he's a fabulous addition to the team - just as he was when he started - and even has recently "jumped in" for some user web tasks which we all hate to do - hahaha,.... and he's making solid contributions there also!</t>
  </si>
  <si>
    <t>Wagner Maurer</t>
  </si>
  <si>
    <t>Olha só, andei analisando minha carreira profissional e algumas questões pessoais também... E decidi que nesse momento vou optar por pedir o desligamento da VSol/Omnigo.  Não tem nada a ver com os  contecimentos recentes do projeto/time, é algo pessoal meu mesmo...  Estou com planos de  irar um tempinho sabático dessa vida de desenvolvedor e viajar, umas férias longas mesmo. Eu gostaria de me  desligar assim que possível, mas gostaria que você me dissesse até quando acha válido que eu permanecesse. Estou disponível para falarmos amanhã, se tu quiser. Abraço.</t>
  </si>
  <si>
    <t>Marcos Almeida</t>
  </si>
  <si>
    <t>Pedro Campello</t>
  </si>
  <si>
    <t>4/21/22 gave 8% raise; we are working on his QE promotion; 06/14/2022 promotion to the QA Automation Engineer position. The promotion pays R$35 per hour the first year of your contract.Currently you earn 22.68 per hour. That is a 75.00% increase</t>
  </si>
  <si>
    <t>Michael Melo</t>
  </si>
  <si>
    <t>Layoff</t>
  </si>
  <si>
    <t>2/8/2023 Wants to remain a senior for 2-3 more. Is motiveded by early rase, tethered to VSol rates rase. Suggested he could lead nibrs after project is done so Rafael could work on something else. Raise in Nov. 2023 possible.</t>
  </si>
  <si>
    <t>Marcus Fernando</t>
  </si>
  <si>
    <t>Henrique Magalhaes</t>
  </si>
  <si>
    <t>Argument with Rafael, problem sleeping, grandmother is dying and he is taking care of her.</t>
  </si>
  <si>
    <t>6/09/2023 - Plataforma com CRUD?, Web in to .NET Core, mais perto do Todd em architetura, Microsoft Certification AZ-204, SQL Programming and Management, C# .NET Core, entregava mais rapido que o Sean que foi demitido, Git expert</t>
  </si>
  <si>
    <t>Frederico L</t>
  </si>
  <si>
    <t>Distrato assinado apos negociacao.</t>
  </si>
  <si>
    <t>Good leadership, helps as Scrum Master for Mob</t>
  </si>
  <si>
    <t>Only 6 days PTO for 2023-2024 deu to USA vacation borrowing in May</t>
  </si>
  <si>
    <t>Total:</t>
  </si>
  <si>
    <t>Bonus Annual Budget</t>
  </si>
  <si>
    <t xml:space="preserve">Fernando - </t>
  </si>
  <si>
    <t>Fernando</t>
  </si>
  <si>
    <t>01 iPhone 12 64 GB Preto</t>
  </si>
  <si>
    <t>Kristof -  e 01 iPhone 12 64 GB</t>
  </si>
  <si>
    <t>Kristof</t>
  </si>
  <si>
    <t>01 Samsung A34 128GB</t>
  </si>
  <si>
    <t>Fabiano -  01 Samsung A34 128GB e 01 iPhone 12 64 GB</t>
  </si>
  <si>
    <t>Fabiano</t>
  </si>
  <si>
    <t>OBS: Dependendo da cor do aparelho pode ser que ele não esteja disponível em algum dos endereços, teste outras cores, pode ser que libere no endereço desejado. Caso não tenha, terá que ser enviado ao endereço do dev.</t>
  </si>
  <si>
    <t>Links:</t>
  </si>
  <si>
    <t>https://www.magazineluiza.com.br/smartphone-samsung-galaxy-a34-128gb-prata-5g-octa-core-6gb-ram-66-cam-tripla-selfie-13mp-dual-chip/p/236822100/te/ga34/</t>
  </si>
  <si>
    <t>https://www.magazineluiza.com.br/iphone-12-apple-64gb-preto-tela-61-12mp-ios/p/231147300/te/teip/</t>
  </si>
  <si>
    <t>Estimate - Mobile Team Purchase Testing Devices from Visual Solutions Software</t>
  </si>
  <si>
    <t>Mobile Device</t>
  </si>
  <si>
    <t>Quantity</t>
  </si>
  <si>
    <t>Real</t>
  </si>
  <si>
    <t>Dollar</t>
  </si>
  <si>
    <t>Description</t>
  </si>
  <si>
    <t>Beneficiaries</t>
  </si>
  <si>
    <t>Real Total</t>
  </si>
  <si>
    <t>Dollar Total</t>
  </si>
  <si>
    <t>Smartphone Samsung Galaxy A34 128GB Prata 5G Octa-Core 6GB RAM 6,6" Câm. Tripla + Selfie 13MP Dual Chip</t>
  </si>
  <si>
    <t>Fernando, Kristof, Fabiano</t>
  </si>
  <si>
    <t>iPhone 12 Apple 64GB Preto Tela 6,1” 12MP iOS</t>
  </si>
  <si>
    <t>Kristof, Fabiano</t>
  </si>
  <si>
    <t>Total Real</t>
  </si>
  <si>
    <t>Total Dollar</t>
  </si>
  <si>
    <t>Real do dia</t>
  </si>
  <si>
    <t>Processing Fee</t>
  </si>
  <si>
    <t>Grand Total</t>
  </si>
  <si>
    <t>Laptop Original User</t>
  </si>
  <si>
    <t>Laptop Purchase Date</t>
  </si>
  <si>
    <t>Laptop Replaced by User</t>
  </si>
  <si>
    <t>Replaced Date</t>
  </si>
  <si>
    <t>Alienware</t>
  </si>
  <si>
    <t>Daniel W.</t>
  </si>
  <si>
    <t>Rafael S.</t>
  </si>
  <si>
    <t>Cesare C.</t>
  </si>
  <si>
    <t>Kristof B.</t>
  </si>
  <si>
    <t>Nilemar B.</t>
  </si>
  <si>
    <t xml:space="preserve">Enzo </t>
  </si>
  <si>
    <t>Ricardo M.</t>
  </si>
  <si>
    <t>Gustavo M.</t>
  </si>
  <si>
    <t>Fabio T.</t>
  </si>
  <si>
    <t>Michael</t>
  </si>
  <si>
    <t>Wellington M.</t>
  </si>
  <si>
    <t>Lucas</t>
  </si>
  <si>
    <t>Milton B.</t>
  </si>
  <si>
    <t>Navarro F.</t>
  </si>
  <si>
    <t>Tiago</t>
  </si>
  <si>
    <t>Quelvin R.</t>
  </si>
  <si>
    <t>Rafael Q.</t>
  </si>
  <si>
    <t>Arthur</t>
  </si>
  <si>
    <t>01/20225</t>
  </si>
  <si>
    <t>Macbook</t>
  </si>
  <si>
    <t>Employee</t>
  </si>
  <si>
    <t>Title</t>
  </si>
  <si>
    <t>22 em Dollar</t>
  </si>
  <si>
    <t>Service Fee</t>
  </si>
  <si>
    <t>Negociated</t>
  </si>
  <si>
    <t>Profit USD</t>
  </si>
  <si>
    <t>Education</t>
  </si>
  <si>
    <t>Daniel Wermann 3/19/2014</t>
  </si>
  <si>
    <t>Rafael Quisinski 8/25/2016</t>
  </si>
  <si>
    <t>Quelvin Ramos 10/2/2017</t>
  </si>
  <si>
    <t>Dirceu Schlickmann</t>
  </si>
  <si>
    <t>Guilherme</t>
  </si>
  <si>
    <t>Annual Bonus Monthly Savings</t>
  </si>
  <si>
    <t>Sub Total</t>
  </si>
  <si>
    <t>2022 Hourly</t>
  </si>
  <si>
    <t>2022 Monthly 173</t>
  </si>
  <si>
    <t>2023 Percentage</t>
  </si>
  <si>
    <t>2023 Hourly</t>
  </si>
  <si>
    <t>2023 Monthly</t>
  </si>
  <si>
    <t>QA Engineer</t>
  </si>
  <si>
    <t>QA Automation Engineer</t>
  </si>
  <si>
    <t>Junior Software Developer</t>
  </si>
  <si>
    <t>Software Developer I</t>
  </si>
  <si>
    <t>Software Developer II</t>
  </si>
  <si>
    <t>Senior Software Developer I</t>
  </si>
  <si>
    <t>Senior Software Developer II</t>
  </si>
  <si>
    <t>Senior SQL Programmer and DBA</t>
  </si>
  <si>
    <t xml:space="preserve">Software Developer Technical Leader </t>
  </si>
  <si>
    <t xml:space="preserve">Principal Software Developer </t>
  </si>
  <si>
    <t>NIBRS Senior Developer</t>
  </si>
  <si>
    <t>NIBRS Contractor Tech Lead</t>
  </si>
  <si>
    <t>Manager</t>
  </si>
  <si>
    <t>Time Off Date</t>
  </si>
  <si>
    <t>Death of grandfather funeral in europe.  PTO from Monday 17/04 until Friday 21/04.</t>
  </si>
  <si>
    <t>Trip to Chile used 4 days from next year</t>
  </si>
  <si>
    <t>CONSULTANTS INVOICES APPROVED ON:</t>
  </si>
  <si>
    <t>for October in November</t>
  </si>
  <si>
    <t>Expected arrival date: 11/03/2025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</si>
</sst>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quot;$&quot;#,##0.00"/>
    <numFmt numFmtId="171" formatCode="[$-416]d\-mmm\-yy;@"/>
    <numFmt numFmtId="172" formatCode="[$-409]d\-mmm\-yy;@"/>
    <numFmt numFmtId="173" formatCode="[$-F800]dddd\,\ mmmm\ dd\,\ yyyy"/>
  </numFmts>
  <fonts count="19" x14ac:knownFonts="1">
    <font>
      <sz val="11"/>
      <color theme="1"/>
      <name val="Calibri"/>
      <family val="2"/>
      <scheme val="minor"/>
    </font>
    <font>
      <b/>
      <sz val="11"/>
      <color theme="1"/>
      <name val="Calibri"/>
      <family val="2"/>
      <scheme val="minor"/>
    </font>
    <font>
      <sz val="11"/>
      <color theme="1"/>
      <name val="Calibri"/>
      <family val="2"/>
      <scheme val="minor"/>
    </font>
    <font>
      <sz val="11"/>
      <color rgb="FF006100"/>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b/>
      <sz val="11"/>
      <color rgb="FF000000"/>
      <name val="Calibri"/>
      <family val="2"/>
      <scheme val="minor"/>
    </font>
    <font>
      <sz val="9.6"/>
      <color rgb="FF374151"/>
      <name val="Arial"/>
      <family val="2"/>
    </font>
    <font>
      <u/>
      <sz val="11"/>
      <color theme="1"/>
      <name val="Calibri"/>
      <family val="2"/>
      <scheme val="minor"/>
    </font>
    <font>
      <sz val="9.6"/>
      <color theme="1"/>
      <name val="Arial"/>
      <family val="2"/>
    </font>
    <font>
      <b/>
      <sz val="9.6"/>
      <color rgb="FF374151"/>
      <name val="Arial"/>
      <family val="2"/>
    </font>
    <font>
      <sz val="12"/>
      <color theme="1"/>
      <name val="Helvetica"/>
      <family val="2"/>
    </font>
    <font>
      <sz val="9.6"/>
      <color theme="1" tint="0.249977111117893"/>
      <name val="Arial"/>
      <family val="2"/>
    </font>
    <font>
      <strike/>
      <sz val="11"/>
      <color theme="1"/>
      <name val="Calibri"/>
      <family val="2"/>
      <scheme val="minor"/>
    </font>
    <font>
      <strike/>
      <sz val="9.6"/>
      <color theme="1"/>
      <name val="Arial"/>
      <family val="2"/>
    </font>
    <font>
      <b/>
      <sz val="11"/>
      <color rgb="FFFF0000"/>
      <name val="Calibri"/>
      <family val="2"/>
      <scheme val="minor"/>
    </font>
  </fonts>
  <fills count="15">
    <fill>
      <patternFill patternType="none"/>
    </fill>
    <fill>
      <patternFill patternType="gray125"/>
    </fill>
    <fill>
      <patternFill patternType="solid">
        <fgColor rgb="FFC6EFCE"/>
      </patternFill>
    </fill>
    <fill>
      <patternFill patternType="solid">
        <fgColor theme="8"/>
      </patternFill>
    </fill>
    <fill>
      <patternFill patternType="solid">
        <fgColor theme="4" tint="0.59999389629810485"/>
        <bgColor indexed="64"/>
      </patternFill>
    </fill>
    <fill>
      <patternFill patternType="solid">
        <fgColor theme="5" tint="0.79998168889431442"/>
        <bgColor indexed="65"/>
      </patternFill>
    </fill>
    <fill>
      <patternFill patternType="solid">
        <fgColor theme="0"/>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9" tint="0.79998168889431442"/>
        <bgColor indexed="64"/>
      </patternFill>
    </fill>
    <fill>
      <patternFill patternType="solid">
        <fgColor rgb="FF92D050"/>
        <bgColor indexed="64"/>
      </patternFill>
    </fill>
    <fill>
      <patternFill patternType="solid">
        <fgColor theme="8" tint="0.39997558519241921"/>
        <bgColor indexed="64"/>
      </patternFill>
    </fill>
    <fill>
      <patternFill patternType="solid">
        <fgColor theme="4"/>
        <bgColor indexed="64"/>
      </patternFill>
    </fill>
    <fill>
      <patternFill patternType="solid">
        <fgColor theme="4" tint="-0.249977111117893"/>
        <bgColor indexed="64"/>
      </patternFill>
    </fill>
    <fill>
      <patternFill patternType="solid">
        <fgColor rgb="FF0070C0"/>
        <bgColor indexed="64"/>
      </patternFill>
    </fill>
  </fills>
  <borders count="1">
    <border>
      <left/>
      <right/>
      <top/>
      <bottom/>
      <diagonal/>
    </border>
  </borders>
  <cellStyleXfs count="6">
    <xf numFmtId="0" fontId="0" fillId="0" borderId="0"/>
    <xf numFmtId="9" fontId="2" fillId="0" borderId="0" applyFont="0" applyFill="0" applyBorder="0" applyAlignment="0" applyProtection="0"/>
    <xf numFmtId="0" fontId="3" fillId="2" borderId="0" applyNumberFormat="0" applyBorder="0" applyAlignment="0" applyProtection="0"/>
    <xf numFmtId="44" fontId="2" fillId="0" borderId="0" applyFont="0" applyFill="0" applyBorder="0" applyAlignment="0" applyProtection="0"/>
    <xf numFmtId="0" fontId="4" fillId="3" borderId="0" applyNumberFormat="0" applyBorder="0" applyAlignment="0" applyProtection="0"/>
    <xf numFmtId="0" fontId="2" fillId="5" borderId="0" applyNumberFormat="0" applyBorder="0" applyAlignment="0" applyProtection="0"/>
  </cellStyleXfs>
  <cellXfs count="84">
    <xf numFmtId="0" fontId="0" fillId="0" borderId="0" xfId="0"/>
    <xf numFmtId="0" fontId="0" fillId="0" borderId="0" xfId="0" applyProtection="1">
      <protection locked="0"/>
    </xf>
    <xf numFmtId="2" fontId="0" fillId="0" borderId="0" xfId="0" applyNumberFormat="1"/>
    <xf numFmtId="0" fontId="1" fillId="0" borderId="0" xfId="0" applyFont="1"/>
    <xf numFmtId="44" fontId="0" fillId="0" borderId="0" xfId="3" applyFont="1"/>
    <xf numFmtId="44" fontId="0" fillId="0" borderId="0" xfId="0" applyNumberFormat="1"/>
    <xf numFmtId="0" fontId="3" fillId="2" borderId="0" xfId="2"/>
    <xf numFmtId="164" fontId="0" fillId="0" borderId="0" xfId="0" applyNumberFormat="1"/>
    <xf numFmtId="44" fontId="1" fillId="0" borderId="0" xfId="3" applyFont="1"/>
    <xf numFmtId="14" fontId="0" fillId="0" borderId="0" xfId="0" applyNumberFormat="1"/>
    <xf numFmtId="0" fontId="6" fillId="0" borderId="0" xfId="0" applyFont="1"/>
    <xf numFmtId="0" fontId="7" fillId="0" borderId="0" xfId="0" applyFont="1"/>
    <xf numFmtId="0" fontId="2" fillId="0" borderId="0" xfId="0" applyFont="1"/>
    <xf numFmtId="171" fontId="1" fillId="0" borderId="0" xfId="0" applyNumberFormat="1" applyFont="1"/>
    <xf numFmtId="171" fontId="2" fillId="0" borderId="0" xfId="0" applyNumberFormat="1" applyFont="1"/>
    <xf numFmtId="171" fontId="0" fillId="0" borderId="0" xfId="0" applyNumberFormat="1"/>
    <xf numFmtId="171" fontId="7" fillId="0" borderId="0" xfId="0" applyNumberFormat="1" applyFont="1"/>
    <xf numFmtId="10" fontId="0" fillId="0" borderId="0" xfId="0" applyNumberFormat="1"/>
    <xf numFmtId="14" fontId="1" fillId="0" borderId="0" xfId="0" applyNumberFormat="1" applyFont="1"/>
    <xf numFmtId="44" fontId="4" fillId="3" borderId="0" xfId="4" applyNumberFormat="1"/>
    <xf numFmtId="0" fontId="0" fillId="4" borderId="0" xfId="0" applyFill="1"/>
    <xf numFmtId="14" fontId="0" fillId="4" borderId="0" xfId="0" applyNumberFormat="1" applyFill="1"/>
    <xf numFmtId="44" fontId="0" fillId="4" borderId="0" xfId="3" applyFont="1" applyFill="1"/>
    <xf numFmtId="0" fontId="0" fillId="6" borderId="0" xfId="0" applyFill="1"/>
    <xf numFmtId="14" fontId="0" fillId="6" borderId="0" xfId="0" applyNumberFormat="1" applyFill="1"/>
    <xf numFmtId="44" fontId="0" fillId="6" borderId="0" xfId="3" applyFont="1" applyFill="1"/>
    <xf numFmtId="0" fontId="2" fillId="5" borderId="0" xfId="5"/>
    <xf numFmtId="6" fontId="0" fillId="0" borderId="0" xfId="0" applyNumberFormat="1"/>
    <xf numFmtId="44" fontId="4" fillId="3" borderId="0" xfId="3" applyFont="1" applyFill="1"/>
    <xf numFmtId="44" fontId="3" fillId="2" borderId="0" xfId="2" applyNumberFormat="1"/>
    <xf numFmtId="0" fontId="8" fillId="0" borderId="0" xfId="0" applyFont="1"/>
    <xf numFmtId="0" fontId="0" fillId="0" borderId="0" xfId="0" applyAlignment="1">
      <alignment wrapText="1"/>
    </xf>
    <xf numFmtId="172" fontId="1" fillId="0" borderId="0" xfId="0" applyNumberFormat="1" applyFont="1"/>
    <xf numFmtId="172" fontId="0" fillId="0" borderId="0" xfId="0" applyNumberFormat="1"/>
    <xf numFmtId="164" fontId="0" fillId="7" borderId="0" xfId="0" applyNumberFormat="1" applyFill="1" applyProtection="1">
      <protection locked="0"/>
    </xf>
    <xf numFmtId="164" fontId="8" fillId="7" borderId="0" xfId="0" applyNumberFormat="1" applyFont="1" applyFill="1"/>
    <xf numFmtId="164" fontId="0" fillId="7" borderId="0" xfId="0" applyNumberFormat="1" applyFill="1"/>
    <xf numFmtId="0" fontId="0" fillId="7" borderId="0" xfId="0" applyFill="1"/>
    <xf numFmtId="172" fontId="0" fillId="7" borderId="0" xfId="0" applyNumberFormat="1" applyFill="1"/>
    <xf numFmtId="17" fontId="0" fillId="7" borderId="0" xfId="0" applyNumberFormat="1" applyFill="1"/>
    <xf numFmtId="14" fontId="0" fillId="7" borderId="0" xfId="0" applyNumberFormat="1" applyFill="1"/>
    <xf numFmtId="0" fontId="0" fillId="7" borderId="0" xfId="0" applyFill="1" applyAlignment="1">
      <alignment wrapText="1"/>
    </xf>
    <xf numFmtId="0" fontId="9" fillId="0" borderId="0" xfId="0" applyFont="1"/>
    <xf numFmtId="0" fontId="10" fillId="0" borderId="0" xfId="0" applyFont="1"/>
    <xf numFmtId="0" fontId="11" fillId="0" borderId="0" xfId="0" applyFont="1"/>
    <xf numFmtId="0" fontId="12" fillId="0" borderId="0" xfId="0" applyFont="1"/>
    <xf numFmtId="0" fontId="0" fillId="0" borderId="0" xfId="3" applyNumberFormat="1" applyFont="1"/>
    <xf numFmtId="0" fontId="0" fillId="0" borderId="0" xfId="1" applyNumberFormat="1" applyFont="1"/>
    <xf numFmtId="44" fontId="0" fillId="8" borderId="0" xfId="3" applyFont="1" applyFill="1"/>
    <xf numFmtId="44" fontId="0" fillId="8" borderId="0" xfId="0" applyNumberFormat="1" applyFill="1"/>
    <xf numFmtId="0" fontId="0" fillId="9" borderId="0" xfId="0" applyFill="1" applyAlignment="1">
      <alignment horizontal="right"/>
    </xf>
    <xf numFmtId="0" fontId="0" fillId="9" borderId="0" xfId="0" applyFill="1"/>
    <xf numFmtId="0" fontId="13" fillId="0" borderId="0" xfId="0" applyFont="1"/>
    <xf numFmtId="17" fontId="10" fillId="0" borderId="0" xfId="0" applyNumberFormat="1" applyFont="1"/>
    <xf numFmtId="14" fontId="10" fillId="0" borderId="0" xfId="0" applyNumberFormat="1" applyFont="1"/>
    <xf numFmtId="8" fontId="0" fillId="0" borderId="0" xfId="0" applyNumberFormat="1"/>
    <xf numFmtId="0" fontId="14" fillId="0" borderId="0" xfId="0" applyFont="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8" borderId="0" xfId="0" applyFill="1"/>
    <xf numFmtId="0" fontId="16" fillId="0" borderId="0" xfId="0" applyFont="1"/>
    <xf numFmtId="0" fontId="17" fillId="0" borderId="0" xfId="0" applyFont="1"/>
    <xf numFmtId="0" fontId="17" fillId="11" borderId="0" xfId="0" applyFont="1" applyFill="1"/>
    <xf numFmtId="0" fontId="17" fillId="12" borderId="0" xfId="0" applyFont="1" applyFill="1"/>
    <xf numFmtId="0" fontId="17" fillId="13" borderId="0" xfId="0" applyFont="1" applyFill="1"/>
    <xf numFmtId="0" fontId="17" fillId="14" borderId="0" xfId="0" applyFont="1" applyFill="1"/>
    <xf numFmtId="17" fontId="15" fillId="0" borderId="0" xfId="0" applyNumberFormat="1" applyFont="1"/>
    <xf numFmtId="44" fontId="0" fillId="9" borderId="0" xfId="3" applyFont="1" applyFill="1" applyBorder="1"/>
    <xf numFmtId="173" fontId="13" fillId="0" borderId="0" xfId="0" applyNumberFormat="1" applyFont="1"/>
    <xf numFmtId="173" fontId="10" fillId="0" borderId="0" xfId="0" applyNumberFormat="1" applyFont="1"/>
    <xf numFmtId="173" fontId="0" fillId="0" borderId="0" xfId="0" applyNumberFormat="1"/>
    <xf numFmtId="173" fontId="0" fillId="0" borderId="0" xfId="0" applyNumberFormat="1" applyAlignment="1">
      <alignment horizontal="right"/>
    </xf>
    <xf numFmtId="0" fontId="8" fillId="8" borderId="0" xfId="0" applyFont="1" applyFill="1"/>
    <xf numFmtId="14" fontId="0" fillId="8" borderId="0" xfId="0" applyNumberFormat="1" applyFill="1"/>
    <xf numFmtId="17" fontId="10" fillId="8" borderId="0" xfId="0" applyNumberFormat="1" applyFont="1" applyFill="1"/>
    <xf numFmtId="173" fontId="10" fillId="8" borderId="0" xfId="0" applyNumberFormat="1" applyFont="1" applyFill="1"/>
    <xf numFmtId="14" fontId="10" fillId="8" borderId="0" xfId="0" applyNumberFormat="1" applyFont="1" applyFill="1"/>
    <xf numFmtId="173" fontId="0" fillId="8" borderId="0" xfId="0" applyNumberFormat="1" applyFill="1"/>
    <xf numFmtId="0" fontId="0" fillId="0" borderId="0" xfId="0" applyAlignment="1">
      <alignment horizontal="center"/>
    </xf>
    <xf numFmtId="0" fontId="18" fillId="0" borderId="0" xfId="0" applyFont="1" applyAlignment="1">
      <alignment horizontal="center"/>
    </xf>
    <xf numFmtId="0" fontId="5" fillId="0" borderId="0" xfId="0" applyFont="1" applyAlignment="1">
      <alignment horizontal="center"/>
    </xf>
  </cellXfs>
  <cellStyles count="6">
    <cellStyle name="20% - Accent2" xfId="5" builtinId="34"/>
    <cellStyle name="Accent5" xfId="4" builtinId="45"/>
    <cellStyle name="Currency" xfId="3" builtinId="4"/>
    <cellStyle name="Good" xfId="2" builtinId="26"/>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3</xdr:col>
      <xdr:colOff>601133</xdr:colOff>
      <xdr:row>16</xdr:row>
      <xdr:rowOff>42333</xdr:rowOff>
    </xdr:from>
    <xdr:ext cx="65" cy="172227"/>
    <xdr:sp macro="" textlink="">
      <xdr:nvSpPr>
        <xdr:cNvPr id="2" name="TextBox 1">
          <a:extLst>
            <a:ext uri="{FF2B5EF4-FFF2-40B4-BE49-F238E27FC236}">
              <a16:creationId xmlns:a16="http://schemas.microsoft.com/office/drawing/2014/main" id="{30C83F07-6128-940F-60A7-17E6B1D3B1AC}"/>
            </a:ext>
          </a:extLst>
        </xdr:cNvPr>
        <xdr:cNvSpPr txBox="1"/>
      </xdr:nvSpPr>
      <xdr:spPr>
        <a:xfrm>
          <a:off x="6714066" y="2768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275F0-57FF-5345-9904-456FA8E59952}">
  <dimension ref="A1:J71"/>
  <sheetViews>
    <sheetView zoomScaleNormal="100" workbookViewId="0">
      <selection activeCell="C37" sqref="C37"/>
    </sheetView>
  </sheetViews>
  <sheetFormatPr defaultColWidth="10.81640625" defaultRowHeight="15" customHeight="1" x14ac:dyDescent="0.35"/>
  <cols>
    <col min="1" max="1" width="50.1796875" customWidth="1"/>
    <col min="2" max="2" width="39" customWidth="1"/>
    <col min="3" max="3" width="20" customWidth="1"/>
    <col min="5" max="5" width="16.453125" customWidth="1"/>
    <col min="6" max="6" width="29.81640625" style="73" bestFit="1" customWidth="1"/>
    <col min="7" max="7" width="13.453125" bestFit="1" customWidth="1"/>
    <col min="8" max="8" width="13.26953125" customWidth="1"/>
    <col min="9" max="9" width="14.453125" bestFit="1" customWidth="1"/>
    <col min="10" max="10" width="13.26953125" bestFit="1" customWidth="1"/>
  </cols>
  <sheetData>
    <row r="1" spans="1:10" s="3" customFormat="1" ht="14.5" x14ac:dyDescent="0.35">
      <c r="A1" s="42" t="s">
        <v>0</v>
      </c>
      <c r="B1" s="3" t="s">
        <v>1</v>
      </c>
      <c r="C1" s="3" t="s">
        <v>2</v>
      </c>
      <c r="D1" s="3" t="s">
        <v>3</v>
      </c>
      <c r="E1" s="52" t="s">
        <v>4</v>
      </c>
      <c r="F1" s="71" t="s">
        <v>5</v>
      </c>
      <c r="G1" s="52" t="s">
        <v>6</v>
      </c>
      <c r="H1" s="3" t="s">
        <v>7</v>
      </c>
      <c r="I1" s="3" t="s">
        <v>8</v>
      </c>
      <c r="J1" s="3" t="s">
        <v>9</v>
      </c>
    </row>
    <row r="2" spans="1:10" ht="14.5" x14ac:dyDescent="0.35">
      <c r="A2" s="30" t="s">
        <v>10</v>
      </c>
      <c r="B2" s="9"/>
      <c r="E2" s="53">
        <v>45474</v>
      </c>
      <c r="F2" s="72">
        <v>45343</v>
      </c>
      <c r="G2" s="54">
        <v>45839</v>
      </c>
      <c r="H2">
        <v>30</v>
      </c>
    </row>
    <row r="3" spans="1:10" ht="14.5" x14ac:dyDescent="0.35">
      <c r="A3" s="30" t="s">
        <v>11</v>
      </c>
      <c r="B3" s="9"/>
      <c r="C3">
        <v>3111</v>
      </c>
      <c r="E3" s="53">
        <v>45444</v>
      </c>
      <c r="F3" s="72">
        <v>45792</v>
      </c>
      <c r="G3" s="54">
        <v>45810</v>
      </c>
      <c r="H3">
        <v>26.05</v>
      </c>
    </row>
    <row r="4" spans="1:10" ht="14.5" x14ac:dyDescent="0.35">
      <c r="A4" s="30" t="s">
        <v>12</v>
      </c>
      <c r="B4" s="9"/>
      <c r="E4" s="53">
        <v>45352</v>
      </c>
      <c r="F4" s="72">
        <v>45712</v>
      </c>
      <c r="G4" s="54">
        <v>45720</v>
      </c>
      <c r="H4">
        <v>18.600000000000001</v>
      </c>
    </row>
    <row r="5" spans="1:10" ht="14.5" x14ac:dyDescent="0.35">
      <c r="A5" s="30" t="s">
        <v>13</v>
      </c>
      <c r="B5" s="9"/>
      <c r="E5" s="53">
        <v>45383</v>
      </c>
      <c r="F5" s="72">
        <v>45751</v>
      </c>
      <c r="G5" s="54">
        <v>45751</v>
      </c>
      <c r="H5">
        <v>35</v>
      </c>
    </row>
    <row r="6" spans="1:10" s="62" customFormat="1" ht="14.5" x14ac:dyDescent="0.35">
      <c r="A6" s="75" t="s">
        <v>14</v>
      </c>
      <c r="B6" s="76"/>
      <c r="E6" s="77">
        <v>45597</v>
      </c>
      <c r="F6" s="78" t="s">
        <v>15</v>
      </c>
      <c r="G6" s="79">
        <v>45598</v>
      </c>
      <c r="H6" s="62">
        <v>17.93</v>
      </c>
    </row>
    <row r="7" spans="1:10" ht="14.5" x14ac:dyDescent="0.35">
      <c r="A7" s="30" t="s">
        <v>16</v>
      </c>
      <c r="B7" s="9"/>
      <c r="E7" s="53">
        <v>45627</v>
      </c>
      <c r="F7" s="72">
        <v>45628</v>
      </c>
      <c r="G7" s="54">
        <v>45628</v>
      </c>
      <c r="H7">
        <v>22</v>
      </c>
    </row>
    <row r="8" spans="1:10" ht="14.5" x14ac:dyDescent="0.35">
      <c r="A8" s="30" t="s">
        <v>17</v>
      </c>
      <c r="B8" s="9"/>
      <c r="E8" s="53">
        <v>45536</v>
      </c>
      <c r="F8" s="72">
        <v>45901</v>
      </c>
      <c r="G8" s="54">
        <v>45901</v>
      </c>
      <c r="H8">
        <v>26</v>
      </c>
    </row>
    <row r="9" spans="1:10" ht="14.5" x14ac:dyDescent="0.35">
      <c r="A9" s="30" t="s">
        <v>18</v>
      </c>
      <c r="B9" s="9"/>
      <c r="C9" s="55"/>
      <c r="E9" s="69">
        <v>45413</v>
      </c>
      <c r="F9" s="72">
        <v>45779</v>
      </c>
      <c r="G9" s="54">
        <v>45779</v>
      </c>
      <c r="H9">
        <v>23.12</v>
      </c>
    </row>
    <row r="10" spans="1:10" ht="14.5" x14ac:dyDescent="0.35">
      <c r="A10" s="30" t="s">
        <v>19</v>
      </c>
      <c r="B10" s="9"/>
      <c r="E10" s="53">
        <v>45566</v>
      </c>
      <c r="F10" s="72">
        <v>45912</v>
      </c>
      <c r="G10" s="54">
        <v>45931</v>
      </c>
      <c r="H10">
        <v>13</v>
      </c>
      <c r="I10" s="27">
        <v>500</v>
      </c>
      <c r="J10" s="9">
        <v>45730</v>
      </c>
    </row>
    <row r="11" spans="1:10" ht="14.5" x14ac:dyDescent="0.35">
      <c r="A11" s="30" t="s">
        <v>20</v>
      </c>
      <c r="B11" s="9"/>
      <c r="E11" s="53">
        <v>45505</v>
      </c>
      <c r="F11" s="72">
        <v>45848</v>
      </c>
      <c r="G11" s="54">
        <v>45871</v>
      </c>
      <c r="H11">
        <v>12.5</v>
      </c>
    </row>
    <row r="12" spans="1:10" ht="14.5" x14ac:dyDescent="0.35">
      <c r="D12" s="44"/>
      <c r="E12" s="43"/>
      <c r="F12" s="72"/>
      <c r="G12" s="43"/>
    </row>
    <row r="13" spans="1:10" ht="14.5" x14ac:dyDescent="0.35">
      <c r="A13" s="30" t="s">
        <v>21</v>
      </c>
      <c r="B13" s="74">
        <v>45955</v>
      </c>
      <c r="D13" s="44"/>
      <c r="E13" s="43"/>
      <c r="F13" s="72"/>
      <c r="G13" s="43"/>
    </row>
    <row r="14" spans="1:10" ht="14.5" x14ac:dyDescent="0.35">
      <c r="A14" s="30" t="s">
        <v>22</v>
      </c>
      <c r="B14" s="73">
        <v>45955</v>
      </c>
      <c r="D14" s="44"/>
      <c r="E14" s="43"/>
      <c r="F14" s="72"/>
      <c r="G14" s="43"/>
    </row>
    <row r="15" spans="1:10" ht="14.5" x14ac:dyDescent="0.35">
      <c r="A15" s="42" t="s">
        <v>23</v>
      </c>
      <c r="B15" s="74">
        <v>45955</v>
      </c>
      <c r="D15" s="44"/>
      <c r="E15" s="43"/>
      <c r="F15" s="72"/>
      <c r="G15" s="43"/>
    </row>
    <row r="16" spans="1:10" ht="14.5" x14ac:dyDescent="0.35">
      <c r="A16" s="42" t="s">
        <v>24</v>
      </c>
      <c r="B16" s="74">
        <v>45955</v>
      </c>
      <c r="C16" s="82"/>
      <c r="D16" s="83"/>
      <c r="E16" s="83"/>
      <c r="F16" s="83"/>
      <c r="G16" s="43"/>
    </row>
    <row r="17" spans="1:6" ht="14.5" x14ac:dyDescent="0.35">
      <c r="A17" s="42" t="s">
        <v>221</v>
      </c>
      <c r="B17" s="73">
        <v>45931</v>
      </c>
      <c r="E17" s="43"/>
    </row>
    <row r="18" spans="1:6" ht="14.5" x14ac:dyDescent="0.35">
      <c r="A18" s="3" t="s">
        <v>25</v>
      </c>
      <c r="B18" s="73">
        <v>45931</v>
      </c>
      <c r="E18" s="43"/>
    </row>
    <row r="19" spans="1:6" ht="14.5" x14ac:dyDescent="0.35">
      <c r="A19" s="3" t="s">
        <v>26</v>
      </c>
      <c r="B19" s="73">
        <v>45931</v>
      </c>
    </row>
    <row r="20" spans="1:6" ht="14.5" x14ac:dyDescent="0.35">
      <c r="A20" t="s">
        <v>27</v>
      </c>
    </row>
    <row r="22" spans="1:6" ht="14.5" x14ac:dyDescent="0.35">
      <c r="A22" t="s">
        <v>28</v>
      </c>
      <c r="B22">
        <f>SUM(H2:H11)</f>
        <v>224.20000000000002</v>
      </c>
    </row>
    <row r="23" spans="1:6" ht="14.5" x14ac:dyDescent="0.35">
      <c r="A23" t="s">
        <v>29</v>
      </c>
      <c r="B23" s="2">
        <v>0</v>
      </c>
    </row>
    <row r="24" spans="1:6" ht="14.5" x14ac:dyDescent="0.35">
      <c r="A24" t="s">
        <v>30</v>
      </c>
      <c r="B24" s="2">
        <v>0</v>
      </c>
    </row>
    <row r="25" spans="1:6" ht="14.5" customHeight="1" x14ac:dyDescent="0.35">
      <c r="A25" t="s">
        <v>31</v>
      </c>
      <c r="B25" s="2">
        <f>3111</f>
        <v>3111</v>
      </c>
      <c r="C25" s="81"/>
      <c r="D25" s="81"/>
      <c r="E25" s="81"/>
    </row>
    <row r="26" spans="1:6" ht="14.5" x14ac:dyDescent="0.35">
      <c r="A26" t="s">
        <v>32</v>
      </c>
      <c r="B26" s="2">
        <v>184</v>
      </c>
      <c r="C26" t="s">
        <v>33</v>
      </c>
    </row>
    <row r="27" spans="1:6" ht="14.5" x14ac:dyDescent="0.35">
      <c r="A27" t="s">
        <v>34</v>
      </c>
      <c r="B27" s="2">
        <v>0</v>
      </c>
    </row>
    <row r="28" spans="1:6" s="51" customFormat="1" ht="14.5" x14ac:dyDescent="0.35">
      <c r="A28" s="50" t="s">
        <v>35</v>
      </c>
      <c r="B28" s="70">
        <f>B22*B26-(B23+B24)+B25+B27</f>
        <v>44363.8</v>
      </c>
      <c r="C28" s="51" t="s">
        <v>222</v>
      </c>
      <c r="E28" s="62" t="s">
        <v>223</v>
      </c>
      <c r="F28" s="80"/>
    </row>
    <row r="33" spans="2:3" ht="14.5" x14ac:dyDescent="0.35">
      <c r="C33" s="4"/>
    </row>
    <row r="34" spans="2:3" ht="14.5" x14ac:dyDescent="0.35">
      <c r="C34" s="4"/>
    </row>
    <row r="42" spans="2:3" ht="14.5" x14ac:dyDescent="0.35">
      <c r="B42" s="9"/>
    </row>
    <row r="66" spans="2:3" ht="14.5" x14ac:dyDescent="0.35">
      <c r="B66" t="s">
        <v>36</v>
      </c>
    </row>
    <row r="71" spans="2:3" ht="14.5" x14ac:dyDescent="0.35">
      <c r="B71" t="s">
        <v>37</v>
      </c>
      <c r="C71" t="s">
        <v>38</v>
      </c>
    </row>
  </sheetData>
  <mergeCells count="2">
    <mergeCell ref="C25:E25"/>
    <mergeCell ref="C16:F1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1AF87-C5BA-2D43-85B6-64D1EDC377B0}">
  <dimension ref="A1:C33"/>
  <sheetViews>
    <sheetView topLeftCell="A11" workbookViewId="0">
      <selection activeCell="A30" sqref="A30:XFD30"/>
    </sheetView>
  </sheetViews>
  <sheetFormatPr defaultColWidth="11.453125" defaultRowHeight="14.5" x14ac:dyDescent="0.35"/>
  <sheetData>
    <row r="1" spans="1:3" x14ac:dyDescent="0.35">
      <c r="A1" s="45" t="s">
        <v>39</v>
      </c>
      <c r="B1" s="45" t="s">
        <v>40</v>
      </c>
      <c r="C1" s="45" t="s">
        <v>41</v>
      </c>
    </row>
    <row r="2" spans="1:3" x14ac:dyDescent="0.35">
      <c r="A2" s="64" t="s">
        <v>42</v>
      </c>
      <c r="B2" s="64">
        <v>23</v>
      </c>
      <c r="C2" s="64">
        <v>184</v>
      </c>
    </row>
    <row r="3" spans="1:3" x14ac:dyDescent="0.35">
      <c r="A3" s="64" t="s">
        <v>43</v>
      </c>
      <c r="B3" s="64">
        <v>21</v>
      </c>
      <c r="C3" s="64">
        <v>168</v>
      </c>
    </row>
    <row r="4" spans="1:3" x14ac:dyDescent="0.35">
      <c r="A4" s="64" t="s">
        <v>44</v>
      </c>
      <c r="B4" s="64">
        <v>21</v>
      </c>
      <c r="C4" s="64">
        <v>168</v>
      </c>
    </row>
    <row r="5" spans="1:3" s="58" customFormat="1" x14ac:dyDescent="0.35">
      <c r="A5" s="65" t="s">
        <v>45</v>
      </c>
      <c r="B5" s="65">
        <v>22</v>
      </c>
      <c r="C5" s="65">
        <v>176</v>
      </c>
    </row>
    <row r="6" spans="1:3" s="59" customFormat="1" x14ac:dyDescent="0.35">
      <c r="A6" s="66" t="s">
        <v>46</v>
      </c>
      <c r="B6" s="66">
        <v>23</v>
      </c>
      <c r="C6" s="66">
        <v>184</v>
      </c>
    </row>
    <row r="7" spans="1:3" s="59" customFormat="1" x14ac:dyDescent="0.35">
      <c r="A7" s="66" t="s">
        <v>47</v>
      </c>
      <c r="B7" s="66">
        <v>20</v>
      </c>
      <c r="C7" s="66">
        <v>160</v>
      </c>
    </row>
    <row r="8" spans="1:3" s="59" customFormat="1" x14ac:dyDescent="0.35">
      <c r="A8" s="66" t="s">
        <v>48</v>
      </c>
      <c r="B8" s="66">
        <v>23</v>
      </c>
      <c r="C8" s="66">
        <v>184</v>
      </c>
    </row>
    <row r="9" spans="1:3" s="59" customFormat="1" x14ac:dyDescent="0.35">
      <c r="A9" s="66" t="s">
        <v>49</v>
      </c>
      <c r="B9" s="66">
        <v>22</v>
      </c>
      <c r="C9" s="66">
        <v>176</v>
      </c>
    </row>
    <row r="10" spans="1:3" s="59" customFormat="1" x14ac:dyDescent="0.35">
      <c r="A10" s="66" t="s">
        <v>50</v>
      </c>
      <c r="B10" s="66">
        <v>21</v>
      </c>
      <c r="C10" s="66">
        <v>168</v>
      </c>
    </row>
    <row r="11" spans="1:3" s="60" customFormat="1" x14ac:dyDescent="0.35">
      <c r="A11" s="67" t="s">
        <v>51</v>
      </c>
      <c r="B11" s="67">
        <v>23</v>
      </c>
      <c r="C11" s="67">
        <v>184</v>
      </c>
    </row>
    <row r="12" spans="1:3" s="61" customFormat="1" x14ac:dyDescent="0.35">
      <c r="A12" s="68" t="s">
        <v>52</v>
      </c>
      <c r="B12" s="68">
        <v>21</v>
      </c>
      <c r="C12" s="68">
        <v>168</v>
      </c>
    </row>
    <row r="13" spans="1:3" x14ac:dyDescent="0.35">
      <c r="A13" s="64" t="s">
        <v>53</v>
      </c>
      <c r="B13" s="64">
        <v>22</v>
      </c>
      <c r="C13" s="64">
        <v>176</v>
      </c>
    </row>
    <row r="14" spans="1:3" x14ac:dyDescent="0.35">
      <c r="B14">
        <f>SUM(B2:B13)</f>
        <v>262</v>
      </c>
      <c r="C14">
        <f>SUM(C2:C13)</f>
        <v>2096</v>
      </c>
    </row>
    <row r="15" spans="1:3" x14ac:dyDescent="0.35">
      <c r="B15" t="s">
        <v>54</v>
      </c>
    </row>
    <row r="19" spans="1:3" x14ac:dyDescent="0.35">
      <c r="A19" s="62">
        <v>2025</v>
      </c>
    </row>
    <row r="20" spans="1:3" x14ac:dyDescent="0.35">
      <c r="A20" s="3" t="s">
        <v>39</v>
      </c>
      <c r="B20" s="3" t="s">
        <v>40</v>
      </c>
      <c r="C20" s="3" t="s">
        <v>41</v>
      </c>
    </row>
    <row r="21" spans="1:3" s="63" customFormat="1" x14ac:dyDescent="0.35">
      <c r="A21" s="63" t="s">
        <v>42</v>
      </c>
      <c r="B21" s="63">
        <v>23</v>
      </c>
      <c r="C21" s="63">
        <v>184</v>
      </c>
    </row>
    <row r="22" spans="1:3" s="63" customFormat="1" x14ac:dyDescent="0.35">
      <c r="A22" s="63" t="s">
        <v>43</v>
      </c>
      <c r="B22" s="63">
        <v>20</v>
      </c>
      <c r="C22" s="63">
        <v>160</v>
      </c>
    </row>
    <row r="23" spans="1:3" s="63" customFormat="1" x14ac:dyDescent="0.35">
      <c r="A23" s="63" t="s">
        <v>44</v>
      </c>
      <c r="B23" s="63">
        <v>21</v>
      </c>
      <c r="C23" s="63">
        <v>168</v>
      </c>
    </row>
    <row r="24" spans="1:3" x14ac:dyDescent="0.35">
      <c r="A24" s="63" t="s">
        <v>45</v>
      </c>
      <c r="B24" s="63">
        <v>22</v>
      </c>
      <c r="C24" s="63">
        <v>176</v>
      </c>
    </row>
    <row r="25" spans="1:3" x14ac:dyDescent="0.35">
      <c r="A25" t="s">
        <v>46</v>
      </c>
      <c r="B25">
        <v>22</v>
      </c>
      <c r="C25">
        <v>176</v>
      </c>
    </row>
    <row r="26" spans="1:3" s="63" customFormat="1" x14ac:dyDescent="0.35">
      <c r="A26" s="63" t="s">
        <v>47</v>
      </c>
      <c r="B26" s="63">
        <v>21</v>
      </c>
      <c r="C26" s="63">
        <v>168</v>
      </c>
    </row>
    <row r="27" spans="1:3" s="63" customFormat="1" x14ac:dyDescent="0.35">
      <c r="A27" s="63" t="s">
        <v>48</v>
      </c>
      <c r="B27" s="63">
        <v>23</v>
      </c>
      <c r="C27" s="63">
        <v>184</v>
      </c>
    </row>
    <row r="28" spans="1:3" s="63" customFormat="1" x14ac:dyDescent="0.35">
      <c r="A28" s="63" t="s">
        <v>49</v>
      </c>
      <c r="B28" s="63">
        <v>21</v>
      </c>
      <c r="C28" s="63">
        <v>168</v>
      </c>
    </row>
    <row r="29" spans="1:3" s="63" customFormat="1" x14ac:dyDescent="0.35">
      <c r="A29" s="63" t="s">
        <v>50</v>
      </c>
      <c r="B29" s="63">
        <v>22</v>
      </c>
      <c r="C29" s="63">
        <v>176</v>
      </c>
    </row>
    <row r="30" spans="1:3" s="63" customFormat="1" x14ac:dyDescent="0.35">
      <c r="A30" s="63" t="s">
        <v>51</v>
      </c>
      <c r="B30" s="63">
        <v>23</v>
      </c>
      <c r="C30" s="63">
        <v>184</v>
      </c>
    </row>
    <row r="31" spans="1:3" x14ac:dyDescent="0.35">
      <c r="A31" t="s">
        <v>52</v>
      </c>
      <c r="B31">
        <v>20</v>
      </c>
      <c r="C31">
        <v>160</v>
      </c>
    </row>
    <row r="32" spans="1:3" x14ac:dyDescent="0.35">
      <c r="A32" t="s">
        <v>53</v>
      </c>
      <c r="B32">
        <v>23</v>
      </c>
      <c r="C32">
        <v>184</v>
      </c>
    </row>
    <row r="33" spans="1:3" x14ac:dyDescent="0.35">
      <c r="A33" s="3" t="s">
        <v>55</v>
      </c>
      <c r="B33" s="3">
        <v>261</v>
      </c>
      <c r="C33" s="3">
        <v>2088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45655-91F2-4F91-BC64-997340DEFBB6}">
  <dimension ref="A1:A44"/>
  <sheetViews>
    <sheetView tabSelected="1" workbookViewId="0">
      <selection activeCell="M8" sqref="M8"/>
    </sheetView>
  </sheetViews>
  <sheetFormatPr defaultRowHeight="14.5" x14ac:dyDescent="0.35"/>
  <cols>
    <col min="1" max="1" width="96.81640625" bestFit="1" customWidth="1"/>
  </cols>
  <sheetData>
    <row r="1" spans="1:1" x14ac:dyDescent="0.35">
      <c r="A1" t="s">
        <v>56</v>
      </c>
    </row>
    <row r="3" spans="1:1" x14ac:dyDescent="0.35">
      <c r="A3" t="s">
        <v>57</v>
      </c>
    </row>
    <row r="4" spans="1:1" x14ac:dyDescent="0.35">
      <c r="A4" t="s">
        <v>58</v>
      </c>
    </row>
    <row r="5" spans="1:1" x14ac:dyDescent="0.35">
      <c r="A5" t="s">
        <v>59</v>
      </c>
    </row>
    <row r="6" spans="1:1" x14ac:dyDescent="0.35">
      <c r="A6" t="s">
        <v>60</v>
      </c>
    </row>
    <row r="7" spans="1:1" x14ac:dyDescent="0.35">
      <c r="A7" t="s">
        <v>61</v>
      </c>
    </row>
    <row r="8" spans="1:1" x14ac:dyDescent="0.35">
      <c r="A8" t="s">
        <v>62</v>
      </c>
    </row>
    <row r="9" spans="1:1" x14ac:dyDescent="0.35">
      <c r="A9" t="s">
        <v>63</v>
      </c>
    </row>
    <row r="10" spans="1:1" x14ac:dyDescent="0.35">
      <c r="A10" t="s">
        <v>64</v>
      </c>
    </row>
    <row r="11" spans="1:1" x14ac:dyDescent="0.35">
      <c r="A11" t="s">
        <v>65</v>
      </c>
    </row>
    <row r="12" spans="1:1" x14ac:dyDescent="0.35">
      <c r="A12" t="s">
        <v>66</v>
      </c>
    </row>
    <row r="13" spans="1:1" x14ac:dyDescent="0.35">
      <c r="A13" t="s">
        <v>67</v>
      </c>
    </row>
    <row r="14" spans="1:1" x14ac:dyDescent="0.35">
      <c r="A14" t="s">
        <v>68</v>
      </c>
    </row>
    <row r="15" spans="1:1" x14ac:dyDescent="0.35">
      <c r="A15" t="s">
        <v>69</v>
      </c>
    </row>
    <row r="16" spans="1:1" x14ac:dyDescent="0.35">
      <c r="A16" t="s">
        <v>70</v>
      </c>
    </row>
    <row r="18" spans="1:1" x14ac:dyDescent="0.35">
      <c r="A18" t="s">
        <v>71</v>
      </c>
    </row>
    <row r="19" spans="1:1" x14ac:dyDescent="0.35">
      <c r="A19" t="s">
        <v>72</v>
      </c>
    </row>
    <row r="20" spans="1:1" x14ac:dyDescent="0.35">
      <c r="A20" t="s">
        <v>73</v>
      </c>
    </row>
    <row r="21" spans="1:1" x14ac:dyDescent="0.35">
      <c r="A21" t="s">
        <v>74</v>
      </c>
    </row>
    <row r="22" spans="1:1" x14ac:dyDescent="0.35">
      <c r="A22" t="s">
        <v>75</v>
      </c>
    </row>
    <row r="23" spans="1:1" x14ac:dyDescent="0.35">
      <c r="A23" t="s">
        <v>76</v>
      </c>
    </row>
    <row r="24" spans="1:1" x14ac:dyDescent="0.35">
      <c r="A24" t="s">
        <v>77</v>
      </c>
    </row>
    <row r="25" spans="1:1" x14ac:dyDescent="0.35">
      <c r="A25" t="s">
        <v>78</v>
      </c>
    </row>
    <row r="26" spans="1:1" x14ac:dyDescent="0.35">
      <c r="A26" t="s">
        <v>79</v>
      </c>
    </row>
    <row r="27" spans="1:1" x14ac:dyDescent="0.35">
      <c r="A27" t="s">
        <v>80</v>
      </c>
    </row>
    <row r="28" spans="1:1" x14ac:dyDescent="0.35">
      <c r="A28" t="s">
        <v>81</v>
      </c>
    </row>
    <row r="29" spans="1:1" x14ac:dyDescent="0.35">
      <c r="A29" t="s">
        <v>82</v>
      </c>
    </row>
    <row r="30" spans="1:1" x14ac:dyDescent="0.35">
      <c r="A30" t="s">
        <v>83</v>
      </c>
    </row>
    <row r="32" spans="1:1" x14ac:dyDescent="0.35">
      <c r="A32" t="s">
        <v>84</v>
      </c>
    </row>
    <row r="33" spans="1:1" x14ac:dyDescent="0.35">
      <c r="A33" t="s">
        <v>85</v>
      </c>
    </row>
    <row r="34" spans="1:1" x14ac:dyDescent="0.35">
      <c r="A34" t="s">
        <v>86</v>
      </c>
    </row>
    <row r="35" spans="1:1" x14ac:dyDescent="0.35">
      <c r="A35" t="s">
        <v>87</v>
      </c>
    </row>
    <row r="36" spans="1:1" x14ac:dyDescent="0.35">
      <c r="A36" t="s">
        <v>88</v>
      </c>
    </row>
    <row r="37" spans="1:1" x14ac:dyDescent="0.35">
      <c r="A37" t="s">
        <v>89</v>
      </c>
    </row>
    <row r="38" spans="1:1" x14ac:dyDescent="0.35">
      <c r="A38" t="s">
        <v>90</v>
      </c>
    </row>
    <row r="39" spans="1:1" x14ac:dyDescent="0.35">
      <c r="A39" t="s">
        <v>91</v>
      </c>
    </row>
    <row r="40" spans="1:1" x14ac:dyDescent="0.35">
      <c r="A40" t="s">
        <v>92</v>
      </c>
    </row>
    <row r="41" spans="1:1" x14ac:dyDescent="0.35">
      <c r="A41" t="s">
        <v>93</v>
      </c>
    </row>
    <row r="42" spans="1:1" x14ac:dyDescent="0.35">
      <c r="A42" t="s">
        <v>94</v>
      </c>
    </row>
    <row r="43" spans="1:1" x14ac:dyDescent="0.35">
      <c r="A43" t="s">
        <v>95</v>
      </c>
    </row>
    <row r="44" spans="1:1" x14ac:dyDescent="0.35">
      <c r="A44"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6043A-34BB-4B75-812F-2476FCE8BD87}">
  <sheetPr filterMode="1"/>
  <dimension ref="A1:G30"/>
  <sheetViews>
    <sheetView zoomScale="145" zoomScaleNormal="145" workbookViewId="0">
      <selection activeCell="A19" sqref="A19"/>
    </sheetView>
  </sheetViews>
  <sheetFormatPr defaultColWidth="8.81640625" defaultRowHeight="14.5" x14ac:dyDescent="0.35"/>
  <cols>
    <col min="1" max="1" width="25.453125" bestFit="1" customWidth="1"/>
    <col min="2" max="2" width="12" style="33" bestFit="1" customWidth="1"/>
    <col min="3" max="4" width="12" style="4" customWidth="1"/>
    <col min="5" max="5" width="12" customWidth="1"/>
    <col min="6" max="6" width="16.453125" bestFit="1" customWidth="1"/>
    <col min="7" max="7" width="180.54296875" customWidth="1"/>
  </cols>
  <sheetData>
    <row r="1" spans="1:7" s="3" customFormat="1" x14ac:dyDescent="0.35">
      <c r="A1" s="3" t="s">
        <v>0</v>
      </c>
      <c r="B1" s="32" t="s">
        <v>97</v>
      </c>
      <c r="C1" s="8" t="s">
        <v>98</v>
      </c>
      <c r="D1" s="8" t="s">
        <v>99</v>
      </c>
      <c r="E1" s="3" t="s">
        <v>100</v>
      </c>
      <c r="F1" s="3" t="s">
        <v>101</v>
      </c>
      <c r="G1" s="3" t="s">
        <v>102</v>
      </c>
    </row>
    <row r="2" spans="1:7" x14ac:dyDescent="0.35">
      <c r="A2" t="s">
        <v>103</v>
      </c>
      <c r="B2" s="33">
        <v>41176</v>
      </c>
    </row>
    <row r="3" spans="1:7" x14ac:dyDescent="0.35">
      <c r="A3" t="s">
        <v>10</v>
      </c>
      <c r="B3" s="33">
        <v>43115</v>
      </c>
      <c r="C3" s="4">
        <v>30</v>
      </c>
      <c r="D3" s="46">
        <f xml:space="preserve"> (C3 / $C$26) * 100</f>
        <v>12.390038409119068</v>
      </c>
      <c r="E3" s="5">
        <f>C$30 * (D3 / 100)</f>
        <v>4686.3486556808311</v>
      </c>
      <c r="G3" t="s">
        <v>104</v>
      </c>
    </row>
    <row r="4" spans="1:7" x14ac:dyDescent="0.35">
      <c r="A4" t="s">
        <v>11</v>
      </c>
      <c r="B4" s="33">
        <v>43227</v>
      </c>
      <c r="C4" s="4">
        <v>26.05</v>
      </c>
      <c r="D4" s="46">
        <f xml:space="preserve"> (C4 / $C$26) * 100</f>
        <v>10.758683351918391</v>
      </c>
      <c r="E4" s="5">
        <f>C$30 * (D4 / 100)</f>
        <v>4069.3127493495217</v>
      </c>
      <c r="G4" t="s">
        <v>105</v>
      </c>
    </row>
    <row r="5" spans="1:7" s="37" customFormat="1" ht="23.25" hidden="1" customHeight="1" x14ac:dyDescent="0.35">
      <c r="A5" s="37" t="s">
        <v>106</v>
      </c>
      <c r="B5" s="38">
        <v>43402</v>
      </c>
      <c r="C5" s="38"/>
      <c r="D5" s="38"/>
      <c r="E5" s="38"/>
      <c r="F5" s="40">
        <v>44344</v>
      </c>
    </row>
    <row r="6" spans="1:7" hidden="1" x14ac:dyDescent="0.35">
      <c r="A6" s="30" t="s">
        <v>107</v>
      </c>
      <c r="B6" s="33">
        <v>43402</v>
      </c>
      <c r="C6" s="33"/>
      <c r="D6" s="33"/>
      <c r="E6" s="33"/>
      <c r="F6" s="9">
        <v>44463</v>
      </c>
    </row>
    <row r="7" spans="1:7" ht="21" hidden="1" customHeight="1" x14ac:dyDescent="0.35">
      <c r="A7" t="s">
        <v>108</v>
      </c>
      <c r="B7" s="33">
        <v>43409</v>
      </c>
      <c r="C7" s="33"/>
      <c r="D7" s="33"/>
      <c r="E7" s="33"/>
      <c r="F7" s="9">
        <v>44351</v>
      </c>
    </row>
    <row r="8" spans="1:7" x14ac:dyDescent="0.35">
      <c r="A8" s="30" t="s">
        <v>109</v>
      </c>
      <c r="B8" s="33">
        <v>43963</v>
      </c>
      <c r="C8" s="4">
        <v>17.93</v>
      </c>
      <c r="D8" s="46">
        <f xml:space="preserve"> (C8 / $C$26) * 100</f>
        <v>7.4051129558501625</v>
      </c>
      <c r="E8" s="5">
        <f>C$30 * (D8 / 100)</f>
        <v>2800.8743798785767</v>
      </c>
    </row>
    <row r="9" spans="1:7" s="37" customFormat="1" hidden="1" x14ac:dyDescent="0.35">
      <c r="A9" s="37" t="s">
        <v>110</v>
      </c>
      <c r="B9" s="38">
        <v>44351</v>
      </c>
      <c r="C9" s="38"/>
      <c r="D9" s="38"/>
      <c r="E9" s="38"/>
      <c r="F9" s="40">
        <v>44512</v>
      </c>
    </row>
    <row r="10" spans="1:7" s="37" customFormat="1" hidden="1" x14ac:dyDescent="0.35">
      <c r="A10" s="37" t="s">
        <v>111</v>
      </c>
      <c r="B10" s="38">
        <v>44382</v>
      </c>
      <c r="C10" s="38"/>
      <c r="D10" s="38"/>
      <c r="E10" s="38"/>
      <c r="F10" s="40">
        <v>44616</v>
      </c>
    </row>
    <row r="11" spans="1:7" ht="87" x14ac:dyDescent="0.35">
      <c r="A11" t="s">
        <v>12</v>
      </c>
      <c r="B11" s="33">
        <v>44389</v>
      </c>
      <c r="C11" s="4">
        <v>18.600000000000001</v>
      </c>
      <c r="D11" s="46">
        <f xml:space="preserve"> (C11 / $C$26) * 100</f>
        <v>7.6818238136538239</v>
      </c>
      <c r="E11" s="5">
        <f>C$30 * (D11 / 100)</f>
        <v>2905.5361665221158</v>
      </c>
      <c r="G11" s="31" t="s">
        <v>112</v>
      </c>
    </row>
    <row r="12" spans="1:7" s="37" customFormat="1" ht="43.5" hidden="1" x14ac:dyDescent="0.35">
      <c r="A12" s="37" t="s">
        <v>113</v>
      </c>
      <c r="B12" s="38">
        <v>44417</v>
      </c>
      <c r="C12" s="38"/>
      <c r="D12" s="38"/>
      <c r="E12" s="38"/>
      <c r="F12" s="40">
        <v>44522</v>
      </c>
      <c r="G12" s="41" t="s">
        <v>114</v>
      </c>
    </row>
    <row r="13" spans="1:7" s="37" customFormat="1" hidden="1" x14ac:dyDescent="0.35">
      <c r="A13" s="37" t="s">
        <v>115</v>
      </c>
      <c r="B13" s="38">
        <v>44410</v>
      </c>
      <c r="C13" s="38"/>
      <c r="D13" s="38"/>
      <c r="E13" s="38"/>
      <c r="F13" s="40">
        <v>44587</v>
      </c>
    </row>
    <row r="14" spans="1:7" x14ac:dyDescent="0.35">
      <c r="A14" t="s">
        <v>13</v>
      </c>
      <c r="B14" s="33">
        <v>44475</v>
      </c>
      <c r="C14" s="4">
        <v>35</v>
      </c>
      <c r="D14" s="46">
        <f xml:space="preserve"> (C14 / $C$26) * 100</f>
        <v>14.455044810638915</v>
      </c>
      <c r="E14" s="5">
        <f>C$30 * (D14 / 100)</f>
        <v>5467.4067649609706</v>
      </c>
    </row>
    <row r="15" spans="1:7" hidden="1" x14ac:dyDescent="0.35">
      <c r="A15" t="s">
        <v>116</v>
      </c>
      <c r="B15" s="33">
        <v>44494</v>
      </c>
      <c r="C15" s="33"/>
      <c r="D15" s="33"/>
      <c r="E15" s="33"/>
      <c r="F15" s="9">
        <v>44896</v>
      </c>
      <c r="G15" t="s">
        <v>117</v>
      </c>
    </row>
    <row r="16" spans="1:7" x14ac:dyDescent="0.35">
      <c r="A16" t="s">
        <v>14</v>
      </c>
      <c r="B16" s="33">
        <v>44516</v>
      </c>
      <c r="C16" s="4">
        <v>17.93</v>
      </c>
      <c r="D16" s="46">
        <f xml:space="preserve"> (C16 / $C$26) * 100</f>
        <v>7.4051129558501625</v>
      </c>
      <c r="E16" s="5">
        <f>C$30 * (D16 / 100)</f>
        <v>2800.8743798785767</v>
      </c>
    </row>
    <row r="17" spans="1:7" x14ac:dyDescent="0.35">
      <c r="A17" t="s">
        <v>16</v>
      </c>
      <c r="B17" s="33">
        <v>44529</v>
      </c>
      <c r="C17" s="4">
        <v>22</v>
      </c>
      <c r="D17" s="46">
        <f xml:space="preserve"> (C17 / $C$26) * 100</f>
        <v>9.0860281666873171</v>
      </c>
      <c r="E17" s="5">
        <f>C$30 * (D17 / 100)</f>
        <v>3436.6556808326095</v>
      </c>
    </row>
    <row r="18" spans="1:7" s="37" customFormat="1" hidden="1" x14ac:dyDescent="0.35">
      <c r="A18" s="37" t="s">
        <v>118</v>
      </c>
      <c r="B18" s="38">
        <v>44519</v>
      </c>
      <c r="C18" s="38"/>
      <c r="D18" s="38"/>
      <c r="E18" s="38"/>
      <c r="F18" s="40">
        <v>45092</v>
      </c>
      <c r="G18" s="37" t="s">
        <v>119</v>
      </c>
    </row>
    <row r="19" spans="1:7" x14ac:dyDescent="0.35">
      <c r="A19" t="s">
        <v>17</v>
      </c>
      <c r="B19" s="33">
        <v>44564</v>
      </c>
      <c r="C19" s="4">
        <v>26</v>
      </c>
      <c r="D19" s="46">
        <f xml:space="preserve"> (C19 / $C$26) * 100</f>
        <v>10.738033287903193</v>
      </c>
      <c r="E19" s="5">
        <f>C$30 * (D19 / 100)</f>
        <v>4061.5021682567203</v>
      </c>
      <c r="G19" t="s">
        <v>120</v>
      </c>
    </row>
    <row r="20" spans="1:7" s="37" customFormat="1" hidden="1" x14ac:dyDescent="0.35">
      <c r="A20" s="37" t="s">
        <v>121</v>
      </c>
      <c r="B20" s="38">
        <v>44658</v>
      </c>
      <c r="C20" s="38"/>
      <c r="D20" s="38"/>
      <c r="E20" s="38"/>
      <c r="F20" s="39">
        <v>44682</v>
      </c>
    </row>
    <row r="21" spans="1:7" s="37" customFormat="1" hidden="1" x14ac:dyDescent="0.35">
      <c r="A21" s="37" t="s">
        <v>122</v>
      </c>
      <c r="B21" s="38">
        <v>44657</v>
      </c>
      <c r="C21" s="38"/>
      <c r="D21" s="38"/>
      <c r="E21" s="38"/>
      <c r="F21" s="40">
        <v>44757</v>
      </c>
      <c r="G21" s="37" t="s">
        <v>123</v>
      </c>
    </row>
    <row r="22" spans="1:7" x14ac:dyDescent="0.35">
      <c r="A22" t="s">
        <v>18</v>
      </c>
      <c r="B22" s="33">
        <v>44746</v>
      </c>
      <c r="C22" s="4">
        <v>23.12</v>
      </c>
      <c r="D22" s="46">
        <f xml:space="preserve"> (C22 / $C$26) * 100</f>
        <v>9.5485896006277624</v>
      </c>
      <c r="E22" s="5">
        <f>C$30 * (D22 / 100)</f>
        <v>3611.6126973113605</v>
      </c>
      <c r="G22" t="s">
        <v>124</v>
      </c>
    </row>
    <row r="23" spans="1:7" s="37" customFormat="1" hidden="1" x14ac:dyDescent="0.35">
      <c r="A23" s="37" t="s">
        <v>125</v>
      </c>
      <c r="B23" s="38">
        <v>44806</v>
      </c>
      <c r="C23" s="38"/>
      <c r="D23" s="38"/>
      <c r="E23" s="38"/>
      <c r="F23" s="40">
        <v>44817</v>
      </c>
      <c r="G23" s="37" t="s">
        <v>126</v>
      </c>
    </row>
    <row r="24" spans="1:7" x14ac:dyDescent="0.35">
      <c r="A24" t="s">
        <v>19</v>
      </c>
      <c r="B24" s="33">
        <v>44928</v>
      </c>
      <c r="C24" s="4">
        <v>13</v>
      </c>
      <c r="D24" s="46">
        <f xml:space="preserve"> (C24 / $C$26) * 100</f>
        <v>5.3690166439515963</v>
      </c>
      <c r="E24" s="5">
        <f>C$30 * (D24 / 100)</f>
        <v>2030.7510841283602</v>
      </c>
      <c r="G24" t="s">
        <v>127</v>
      </c>
    </row>
    <row r="25" spans="1:7" x14ac:dyDescent="0.35">
      <c r="A25" t="s">
        <v>20</v>
      </c>
      <c r="B25" s="33">
        <v>44711</v>
      </c>
      <c r="C25" s="4">
        <v>12.5</v>
      </c>
      <c r="D25" s="46">
        <f xml:space="preserve"> (C25 / $C$26) * 100</f>
        <v>5.1625160037996114</v>
      </c>
      <c r="E25" s="5">
        <f>C$30 * (D25 / 100)</f>
        <v>1952.6452732003463</v>
      </c>
      <c r="G25" t="s">
        <v>128</v>
      </c>
    </row>
    <row r="26" spans="1:7" x14ac:dyDescent="0.35">
      <c r="A26" t="s">
        <v>129</v>
      </c>
      <c r="B26" s="33" t="s">
        <v>15</v>
      </c>
      <c r="C26" s="4">
        <f>SUBTOTAL(9,C3:C25)</f>
        <v>242.13</v>
      </c>
      <c r="D26" s="47">
        <f>SUBTOTAL(9,D3:D25)</f>
        <v>100</v>
      </c>
      <c r="E26" s="49">
        <f>SUBTOTAL(9,E3:E25)</f>
        <v>37823.51999999999</v>
      </c>
    </row>
    <row r="27" spans="1:7" x14ac:dyDescent="0.35">
      <c r="C27" s="4">
        <v>63600</v>
      </c>
    </row>
    <row r="28" spans="1:7" x14ac:dyDescent="0.35">
      <c r="C28" s="4">
        <v>60448.04</v>
      </c>
    </row>
    <row r="29" spans="1:7" x14ac:dyDescent="0.35">
      <c r="C29" s="4">
        <f>C27-C28</f>
        <v>3151.9599999999991</v>
      </c>
    </row>
    <row r="30" spans="1:7" x14ac:dyDescent="0.35">
      <c r="B30" s="33" t="s">
        <v>130</v>
      </c>
      <c r="C30" s="48">
        <f>C29*12</f>
        <v>37823.51999999999</v>
      </c>
    </row>
  </sheetData>
  <autoFilter ref="A1:G26" xr:uid="{F206043A-34BB-4B75-812F-2476FCE8BD87}">
    <filterColumn colId="5">
      <filters blank="1"/>
    </filterColumn>
  </autoFilter>
  <sortState xmlns:xlrd2="http://schemas.microsoft.com/office/spreadsheetml/2017/richdata2" ref="A2:B10">
    <sortCondition ref="B2:B10"/>
  </sortState>
  <dataValidations count="1">
    <dataValidation type="list" allowBlank="1" showInputMessage="1" showErrorMessage="1" sqref="A2:A3" xr:uid="{203465C5-D08C-4C5B-B319-82548F1311C0}">
      <formula1>$A:$A</formula1>
    </dataValidation>
  </dataValidations>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7D02D-131C-C941-BC29-06231B78E8A4}">
  <dimension ref="A1:H20"/>
  <sheetViews>
    <sheetView zoomScale="125" zoomScaleNormal="125" workbookViewId="0">
      <selection activeCell="A9" sqref="A9"/>
    </sheetView>
  </sheetViews>
  <sheetFormatPr defaultColWidth="11.453125" defaultRowHeight="14.5" x14ac:dyDescent="0.35"/>
  <cols>
    <col min="1" max="1" width="62.1796875" customWidth="1"/>
    <col min="3" max="3" width="20.54296875" bestFit="1" customWidth="1"/>
    <col min="4" max="4" width="20.54296875" customWidth="1"/>
    <col min="5" max="5" width="87.81640625" bestFit="1" customWidth="1"/>
    <col min="6" max="6" width="21.1796875" bestFit="1" customWidth="1"/>
    <col min="7" max="7" width="11.1796875" bestFit="1" customWidth="1"/>
  </cols>
  <sheetData>
    <row r="1" spans="1:8" ht="15.5" x14ac:dyDescent="0.35">
      <c r="A1" s="56" t="s">
        <v>131</v>
      </c>
      <c r="B1" t="s">
        <v>132</v>
      </c>
      <c r="C1" t="s">
        <v>133</v>
      </c>
    </row>
    <row r="2" spans="1:8" ht="15.5" x14ac:dyDescent="0.35">
      <c r="A2" s="56" t="s">
        <v>134</v>
      </c>
      <c r="B2" t="s">
        <v>135</v>
      </c>
      <c r="C2" t="s">
        <v>133</v>
      </c>
      <c r="E2" t="s">
        <v>136</v>
      </c>
    </row>
    <row r="3" spans="1:8" ht="15.5" x14ac:dyDescent="0.35">
      <c r="A3" s="56" t="s">
        <v>137</v>
      </c>
      <c r="B3" t="s">
        <v>138</v>
      </c>
      <c r="C3" t="s">
        <v>133</v>
      </c>
      <c r="E3" t="s">
        <v>136</v>
      </c>
    </row>
    <row r="5" spans="1:8" ht="15.5" x14ac:dyDescent="0.35">
      <c r="A5" s="56" t="s">
        <v>139</v>
      </c>
    </row>
    <row r="7" spans="1:8" ht="15.5" x14ac:dyDescent="0.35">
      <c r="A7" s="56" t="s">
        <v>140</v>
      </c>
    </row>
    <row r="8" spans="1:8" ht="15.5" x14ac:dyDescent="0.35">
      <c r="A8" s="56" t="s">
        <v>141</v>
      </c>
    </row>
    <row r="9" spans="1:8" ht="15.5" x14ac:dyDescent="0.35">
      <c r="A9" s="56" t="s">
        <v>142</v>
      </c>
    </row>
    <row r="12" spans="1:8" x14ac:dyDescent="0.35">
      <c r="A12" t="s">
        <v>143</v>
      </c>
    </row>
    <row r="13" spans="1:8" s="3" customFormat="1" x14ac:dyDescent="0.35">
      <c r="A13" s="3" t="s">
        <v>144</v>
      </c>
      <c r="B13" s="3" t="s">
        <v>145</v>
      </c>
      <c r="C13" s="3" t="s">
        <v>146</v>
      </c>
      <c r="D13" s="3" t="s">
        <v>147</v>
      </c>
      <c r="E13" s="3" t="s">
        <v>148</v>
      </c>
      <c r="F13" s="3" t="s">
        <v>149</v>
      </c>
      <c r="G13" s="3" t="s">
        <v>150</v>
      </c>
      <c r="H13" s="3" t="s">
        <v>151</v>
      </c>
    </row>
    <row r="14" spans="1:8" x14ac:dyDescent="0.35">
      <c r="A14" t="s">
        <v>136</v>
      </c>
      <c r="B14">
        <v>2</v>
      </c>
      <c r="C14" s="4">
        <v>1586.49</v>
      </c>
      <c r="D14" s="4">
        <f>C14*G18</f>
        <v>317.298</v>
      </c>
      <c r="E14" t="s">
        <v>152</v>
      </c>
      <c r="F14" t="s">
        <v>153</v>
      </c>
      <c r="G14" s="5">
        <f>C14*B14</f>
        <v>3172.98</v>
      </c>
      <c r="H14" s="5">
        <f>G14*0.2</f>
        <v>634.596</v>
      </c>
    </row>
    <row r="15" spans="1:8" x14ac:dyDescent="0.35">
      <c r="A15" t="s">
        <v>133</v>
      </c>
      <c r="B15">
        <v>3</v>
      </c>
      <c r="C15" s="4">
        <v>3627.72</v>
      </c>
      <c r="D15" s="4">
        <f>C15*G18</f>
        <v>725.54399999999998</v>
      </c>
      <c r="E15" t="s">
        <v>154</v>
      </c>
      <c r="F15" t="s">
        <v>155</v>
      </c>
      <c r="G15" s="5">
        <f>C15*B15</f>
        <v>10883.16</v>
      </c>
      <c r="H15" s="5">
        <f>G15*0.2</f>
        <v>2176.6320000000001</v>
      </c>
    </row>
    <row r="16" spans="1:8" x14ac:dyDescent="0.35">
      <c r="F16" s="3" t="s">
        <v>156</v>
      </c>
      <c r="G16" s="5">
        <f>SUM(G14:G15)</f>
        <v>14056.14</v>
      </c>
      <c r="H16" s="5">
        <f>SUM(H14:H15)</f>
        <v>2811.2280000000001</v>
      </c>
    </row>
    <row r="17" spans="6:8" x14ac:dyDescent="0.35">
      <c r="F17" s="3" t="s">
        <v>157</v>
      </c>
      <c r="G17" s="5">
        <f>G16*0.2</f>
        <v>2811.2280000000001</v>
      </c>
    </row>
    <row r="18" spans="6:8" x14ac:dyDescent="0.35">
      <c r="F18" s="3" t="s">
        <v>158</v>
      </c>
      <c r="G18" s="57">
        <v>0.2</v>
      </c>
      <c r="H18" s="5"/>
    </row>
    <row r="19" spans="6:8" x14ac:dyDescent="0.35">
      <c r="F19" s="3" t="s">
        <v>159</v>
      </c>
      <c r="G19" s="5">
        <f>(G16*0.111)</f>
        <v>1560.23154</v>
      </c>
      <c r="H19" s="5">
        <f>(G17*0.111)</f>
        <v>312.04630800000001</v>
      </c>
    </row>
    <row r="20" spans="6:8" x14ac:dyDescent="0.35">
      <c r="F20" s="3" t="s">
        <v>160</v>
      </c>
      <c r="G20" s="5">
        <f>(G16*0.111)+G16</f>
        <v>15616.37154</v>
      </c>
      <c r="H20" s="5">
        <f>(G17*0.111)+G17</f>
        <v>3123.274308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AE75E-07CB-4A9C-92B7-72622AE43C05}">
  <dimension ref="A1:F14"/>
  <sheetViews>
    <sheetView workbookViewId="0">
      <selection activeCell="F15" sqref="F15"/>
    </sheetView>
  </sheetViews>
  <sheetFormatPr defaultColWidth="8.81640625" defaultRowHeight="14.5" x14ac:dyDescent="0.35"/>
  <cols>
    <col min="1" max="1" width="19.1796875" bestFit="1" customWidth="1"/>
    <col min="2" max="2" width="20.453125" bestFit="1" customWidth="1"/>
    <col min="3" max="3" width="23.1796875" bestFit="1" customWidth="1"/>
    <col min="4" max="4" width="12.453125" bestFit="1" customWidth="1"/>
  </cols>
  <sheetData>
    <row r="1" spans="1:6" s="3" customFormat="1" x14ac:dyDescent="0.35">
      <c r="A1" s="3" t="s">
        <v>161</v>
      </c>
      <c r="B1" s="3" t="s">
        <v>162</v>
      </c>
      <c r="C1" s="3" t="s">
        <v>163</v>
      </c>
      <c r="D1" s="3" t="s">
        <v>164</v>
      </c>
      <c r="E1" s="3" t="s">
        <v>165</v>
      </c>
      <c r="F1" s="3" t="s">
        <v>148</v>
      </c>
    </row>
    <row r="2" spans="1:6" x14ac:dyDescent="0.35">
      <c r="A2" t="s">
        <v>166</v>
      </c>
      <c r="B2" s="9">
        <v>41699</v>
      </c>
      <c r="C2" t="s">
        <v>167</v>
      </c>
      <c r="D2" s="9">
        <v>44470</v>
      </c>
    </row>
    <row r="3" spans="1:6" x14ac:dyDescent="0.35">
      <c r="A3" t="s">
        <v>168</v>
      </c>
      <c r="B3" s="9">
        <v>41913</v>
      </c>
      <c r="C3" t="s">
        <v>169</v>
      </c>
      <c r="D3" s="9">
        <v>44515</v>
      </c>
    </row>
    <row r="4" spans="1:6" x14ac:dyDescent="0.35">
      <c r="A4" t="s">
        <v>170</v>
      </c>
      <c r="B4" s="9">
        <v>42095</v>
      </c>
      <c r="C4" t="s">
        <v>171</v>
      </c>
      <c r="D4" s="9">
        <v>44519</v>
      </c>
      <c r="E4">
        <v>2024</v>
      </c>
    </row>
    <row r="5" spans="1:6" x14ac:dyDescent="0.35">
      <c r="A5" t="s">
        <v>172</v>
      </c>
      <c r="B5" s="9">
        <v>42036</v>
      </c>
      <c r="C5" t="s">
        <v>173</v>
      </c>
      <c r="D5" s="9">
        <v>44519</v>
      </c>
      <c r="E5">
        <v>2024</v>
      </c>
    </row>
    <row r="6" spans="1:6" x14ac:dyDescent="0.35">
      <c r="A6" t="s">
        <v>174</v>
      </c>
      <c r="B6" s="9">
        <v>42767</v>
      </c>
      <c r="C6" t="s">
        <v>175</v>
      </c>
      <c r="D6" s="9">
        <v>44519</v>
      </c>
    </row>
    <row r="7" spans="1:6" x14ac:dyDescent="0.35">
      <c r="A7" t="s">
        <v>176</v>
      </c>
      <c r="B7" s="9">
        <v>42614</v>
      </c>
      <c r="C7" t="s">
        <v>177</v>
      </c>
      <c r="D7" s="9">
        <v>44517</v>
      </c>
      <c r="E7">
        <v>2024</v>
      </c>
    </row>
    <row r="8" spans="1:6" x14ac:dyDescent="0.35">
      <c r="A8" t="s">
        <v>178</v>
      </c>
      <c r="C8" t="s">
        <v>121</v>
      </c>
      <c r="D8" s="9">
        <v>44658</v>
      </c>
    </row>
    <row r="9" spans="1:6" x14ac:dyDescent="0.35">
      <c r="A9" t="s">
        <v>179</v>
      </c>
      <c r="C9" t="s">
        <v>180</v>
      </c>
      <c r="E9">
        <v>2024</v>
      </c>
    </row>
    <row r="10" spans="1:6" x14ac:dyDescent="0.35">
      <c r="A10" t="s">
        <v>181</v>
      </c>
    </row>
    <row r="11" spans="1:6" x14ac:dyDescent="0.35">
      <c r="A11" t="s">
        <v>182</v>
      </c>
    </row>
    <row r="12" spans="1:6" x14ac:dyDescent="0.35">
      <c r="A12" t="s">
        <v>18</v>
      </c>
      <c r="B12" s="9">
        <v>44747</v>
      </c>
    </row>
    <row r="13" spans="1:6" x14ac:dyDescent="0.35">
      <c r="A13" t="s">
        <v>183</v>
      </c>
      <c r="B13" s="9">
        <v>45250</v>
      </c>
    </row>
    <row r="14" spans="1:6" x14ac:dyDescent="0.35">
      <c r="A14" t="s">
        <v>135</v>
      </c>
      <c r="B14" t="s">
        <v>184</v>
      </c>
      <c r="F14" t="s">
        <v>185</v>
      </c>
    </row>
  </sheetData>
  <pageMargins left="0.7" right="0.7" top="0.75" bottom="0.75" header="0.3" footer="0.3"/>
  <pageSetup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6"/>
  <sheetViews>
    <sheetView workbookViewId="0">
      <pane xSplit="1" topLeftCell="B1" activePane="topRight" state="frozen"/>
      <selection pane="topRight" activeCell="A10" sqref="A10"/>
    </sheetView>
  </sheetViews>
  <sheetFormatPr defaultColWidth="8.81640625" defaultRowHeight="14.5" x14ac:dyDescent="0.35"/>
  <cols>
    <col min="1" max="1" width="31.453125" bestFit="1" customWidth="1"/>
    <col min="2" max="2" width="21.453125" style="9" customWidth="1"/>
    <col min="3" max="3" width="33.1796875" bestFit="1" customWidth="1"/>
    <col min="4" max="4" width="15.54296875" bestFit="1" customWidth="1"/>
    <col min="5" max="5" width="12.1796875" bestFit="1" customWidth="1"/>
    <col min="6" max="6" width="21.54296875" bestFit="1" customWidth="1"/>
    <col min="7" max="7" width="29.1796875" style="4" customWidth="1"/>
    <col min="10" max="10" width="18.81640625" customWidth="1"/>
    <col min="11" max="11" width="27.453125" customWidth="1"/>
    <col min="12" max="12" width="15.81640625" customWidth="1"/>
    <col min="13" max="13" width="23.453125" style="17" customWidth="1"/>
    <col min="14" max="14" width="18.81640625" customWidth="1"/>
    <col min="15" max="15" width="20.81640625" style="17" bestFit="1" customWidth="1"/>
    <col min="16" max="16" width="11.453125" bestFit="1" customWidth="1"/>
    <col min="17" max="17" width="8.81640625" style="4"/>
  </cols>
  <sheetData>
    <row r="1" spans="1:17" s="3" customFormat="1" x14ac:dyDescent="0.35">
      <c r="A1" s="3" t="s">
        <v>186</v>
      </c>
      <c r="B1" s="18" t="s">
        <v>97</v>
      </c>
      <c r="C1" s="3" t="s">
        <v>187</v>
      </c>
      <c r="D1" s="3" t="s">
        <v>188</v>
      </c>
      <c r="E1" s="19" t="s">
        <v>189</v>
      </c>
      <c r="F1" s="8" t="s">
        <v>190</v>
      </c>
      <c r="G1" s="28" t="s">
        <v>191</v>
      </c>
      <c r="H1" s="3" t="s">
        <v>192</v>
      </c>
    </row>
    <row r="2" spans="1:17" s="20" customFormat="1" x14ac:dyDescent="0.35">
      <c r="A2" s="20" t="s">
        <v>193</v>
      </c>
      <c r="B2" s="21">
        <v>43333</v>
      </c>
      <c r="C2" s="20" t="e">
        <f>#REF!</f>
        <v>#REF!</v>
      </c>
      <c r="D2" s="20" t="e">
        <f>F2*8*22*(#REF!)</f>
        <v>#REF!</v>
      </c>
      <c r="E2" s="26" t="e">
        <f>#REF!</f>
        <v>#REF!</v>
      </c>
      <c r="F2" s="22">
        <v>70</v>
      </c>
      <c r="G2" s="22" t="e">
        <f t="shared" ref="G2:G7" si="0">SUM(-D2,E2)</f>
        <v>#REF!</v>
      </c>
    </row>
    <row r="3" spans="1:17" x14ac:dyDescent="0.35">
      <c r="A3" t="s">
        <v>194</v>
      </c>
      <c r="B3" s="9">
        <v>43301</v>
      </c>
      <c r="C3" t="e">
        <f>#REF!</f>
        <v>#REF!</v>
      </c>
      <c r="D3" s="20" t="e">
        <f>F3*8*22*(#REF!)</f>
        <v>#REF!</v>
      </c>
      <c r="E3" s="26" t="e">
        <f>#REF!</f>
        <v>#REF!</v>
      </c>
      <c r="F3" s="4">
        <v>61.5</v>
      </c>
      <c r="G3" s="22" t="e">
        <f t="shared" si="0"/>
        <v>#REF!</v>
      </c>
      <c r="M3"/>
      <c r="O3"/>
      <c r="Q3"/>
    </row>
    <row r="4" spans="1:17" x14ac:dyDescent="0.35">
      <c r="A4" t="s">
        <v>195</v>
      </c>
      <c r="B4" s="9">
        <v>43272</v>
      </c>
      <c r="C4" t="e">
        <f>#REF!</f>
        <v>#REF!</v>
      </c>
      <c r="D4" s="20" t="e">
        <f>F4*8*22*(#REF!)</f>
        <v>#REF!</v>
      </c>
      <c r="E4" s="26" t="e">
        <f>#REF!</f>
        <v>#REF!</v>
      </c>
      <c r="F4" s="4">
        <v>34.619999999999997</v>
      </c>
      <c r="G4" s="22" t="e">
        <f t="shared" si="0"/>
        <v>#REF!</v>
      </c>
      <c r="M4"/>
      <c r="O4"/>
      <c r="Q4"/>
    </row>
    <row r="5" spans="1:17" x14ac:dyDescent="0.35">
      <c r="A5" t="s">
        <v>10</v>
      </c>
      <c r="B5" s="9">
        <v>43115</v>
      </c>
      <c r="C5" t="e">
        <f>#REF!</f>
        <v>#REF!</v>
      </c>
      <c r="D5" s="20" t="e">
        <f>F5*8*22*(#REF!)</f>
        <v>#REF!</v>
      </c>
      <c r="E5" s="26" t="e">
        <f>#REF!</f>
        <v>#REF!</v>
      </c>
      <c r="F5" s="4">
        <v>52.25</v>
      </c>
      <c r="G5" s="22" t="e">
        <f t="shared" si="0"/>
        <v>#REF!</v>
      </c>
      <c r="M5"/>
      <c r="O5"/>
      <c r="Q5"/>
    </row>
    <row r="6" spans="1:17" s="23" customFormat="1" x14ac:dyDescent="0.35">
      <c r="A6" s="23" t="s">
        <v>196</v>
      </c>
      <c r="B6" s="24">
        <v>43220</v>
      </c>
      <c r="C6" s="23" t="e">
        <f>#REF!</f>
        <v>#REF!</v>
      </c>
      <c r="D6" s="20" t="e">
        <f>F6*8*22*(#REF!)</f>
        <v>#REF!</v>
      </c>
      <c r="E6" s="26" t="e">
        <f>#REF!</f>
        <v>#REF!</v>
      </c>
      <c r="F6" s="25">
        <v>54.25</v>
      </c>
      <c r="G6" s="22" t="e">
        <f t="shared" si="0"/>
        <v>#REF!</v>
      </c>
    </row>
    <row r="7" spans="1:17" x14ac:dyDescent="0.35">
      <c r="A7" t="s">
        <v>11</v>
      </c>
      <c r="B7" s="9">
        <v>43227</v>
      </c>
      <c r="C7" t="e">
        <f>#REF!</f>
        <v>#REF!</v>
      </c>
      <c r="D7" s="20" t="e">
        <f>F7*8*22*(#REF!)</f>
        <v>#REF!</v>
      </c>
      <c r="E7" s="26" t="e">
        <f>#REF!</f>
        <v>#REF!</v>
      </c>
      <c r="F7" s="4">
        <v>34.619999999999997</v>
      </c>
      <c r="G7" s="22" t="e">
        <f t="shared" si="0"/>
        <v>#REF!</v>
      </c>
      <c r="H7" s="27">
        <v>50</v>
      </c>
      <c r="M7"/>
      <c r="O7"/>
      <c r="Q7"/>
    </row>
    <row r="8" spans="1:17" x14ac:dyDescent="0.35">
      <c r="A8" t="s">
        <v>135</v>
      </c>
      <c r="D8" s="20"/>
      <c r="E8" s="26"/>
      <c r="F8" s="4"/>
      <c r="G8" s="22"/>
      <c r="H8" s="27"/>
      <c r="M8"/>
      <c r="O8"/>
      <c r="Q8"/>
    </row>
    <row r="9" spans="1:17" x14ac:dyDescent="0.35">
      <c r="A9" t="s">
        <v>197</v>
      </c>
      <c r="B9"/>
      <c r="C9" s="3" t="s">
        <v>198</v>
      </c>
      <c r="D9" s="6" t="e">
        <f>SUM(D2:D7)  * 0.1</f>
        <v>#REF!</v>
      </c>
      <c r="G9" s="29" t="e">
        <f>SUM(G2:G7)</f>
        <v>#REF!</v>
      </c>
      <c r="M9"/>
      <c r="O9"/>
      <c r="Q9"/>
    </row>
    <row r="10" spans="1:17" x14ac:dyDescent="0.35">
      <c r="A10" s="3" t="s">
        <v>199</v>
      </c>
      <c r="B10"/>
      <c r="G10" s="29" t="e">
        <f>G9 - D9</f>
        <v>#REF!</v>
      </c>
      <c r="M10"/>
      <c r="O10"/>
      <c r="Q10"/>
    </row>
    <row r="11" spans="1:17" x14ac:dyDescent="0.35">
      <c r="A11" s="3" t="s">
        <v>55</v>
      </c>
    </row>
    <row r="16" spans="1:17" x14ac:dyDescent="0.35">
      <c r="L16" s="17"/>
      <c r="M16"/>
      <c r="N16" s="17"/>
      <c r="O16"/>
      <c r="P16" s="4"/>
      <c r="Q16"/>
    </row>
  </sheetData>
  <dataValidations count="1">
    <dataValidation type="list" allowBlank="1" showInputMessage="1" showErrorMessage="1" sqref="A20:A1048576 A11:A16 A1:A9" xr:uid="{00000000-0002-0000-0400-000000000000}">
      <formula1>$A:$A</formula1>
    </dataValidation>
  </dataValidations>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F4218-BB7D-D94A-B0C1-2EF4A3956DF7}">
  <dimension ref="A1:F14"/>
  <sheetViews>
    <sheetView zoomScale="160" zoomScaleNormal="160" workbookViewId="0">
      <selection activeCell="F15" sqref="F15"/>
    </sheetView>
  </sheetViews>
  <sheetFormatPr defaultColWidth="11.453125" defaultRowHeight="14.5" x14ac:dyDescent="0.35"/>
  <cols>
    <col min="1" max="1" width="29.453125" bestFit="1" customWidth="1"/>
    <col min="2" max="3" width="11.453125" style="36"/>
    <col min="4" max="4" width="12.453125" style="17" bestFit="1" customWidth="1"/>
  </cols>
  <sheetData>
    <row r="1" spans="1:6" s="1" customFormat="1" x14ac:dyDescent="0.35">
      <c r="A1" s="1" t="s">
        <v>187</v>
      </c>
      <c r="B1" s="34" t="s">
        <v>200</v>
      </c>
      <c r="C1" s="34" t="s">
        <v>201</v>
      </c>
      <c r="D1" s="1" t="s">
        <v>202</v>
      </c>
      <c r="E1" s="1" t="s">
        <v>203</v>
      </c>
      <c r="F1" s="1" t="s">
        <v>204</v>
      </c>
    </row>
    <row r="2" spans="1:6" x14ac:dyDescent="0.35">
      <c r="A2" t="s">
        <v>205</v>
      </c>
      <c r="B2" s="35">
        <v>17.559999999999999</v>
      </c>
      <c r="C2" s="36">
        <f t="shared" ref="C2:C12" si="0">$B2*173</f>
        <v>3037.8799999999997</v>
      </c>
      <c r="D2" s="17">
        <v>7.0000000000000007E-2</v>
      </c>
      <c r="E2" s="7">
        <f t="shared" ref="E2:E12" si="1">($B2*$D2)+$B2</f>
        <v>18.789199999999997</v>
      </c>
      <c r="F2" s="7">
        <f t="shared" ref="F2:F14" si="2">$E2*173</f>
        <v>3250.5315999999993</v>
      </c>
    </row>
    <row r="3" spans="1:6" x14ac:dyDescent="0.35">
      <c r="A3" t="s">
        <v>206</v>
      </c>
      <c r="B3" s="36">
        <v>26.11</v>
      </c>
      <c r="C3" s="36">
        <f t="shared" si="0"/>
        <v>4517.03</v>
      </c>
      <c r="D3" s="17">
        <v>7.0000000000000007E-2</v>
      </c>
      <c r="E3" s="7">
        <f t="shared" si="1"/>
        <v>27.9377</v>
      </c>
      <c r="F3" s="7">
        <f t="shared" si="2"/>
        <v>4833.2221</v>
      </c>
    </row>
    <row r="4" spans="1:6" x14ac:dyDescent="0.35">
      <c r="A4" t="s">
        <v>207</v>
      </c>
      <c r="B4" s="35">
        <v>20.79</v>
      </c>
      <c r="C4" s="36">
        <f t="shared" si="0"/>
        <v>3596.67</v>
      </c>
      <c r="D4" s="17">
        <v>7.0000000000000007E-2</v>
      </c>
      <c r="E4" s="7">
        <f t="shared" si="1"/>
        <v>22.2453</v>
      </c>
      <c r="F4" s="7">
        <f t="shared" si="2"/>
        <v>3848.4369000000002</v>
      </c>
    </row>
    <row r="5" spans="1:6" x14ac:dyDescent="0.35">
      <c r="A5" t="s">
        <v>208</v>
      </c>
      <c r="B5" s="36">
        <v>22.96</v>
      </c>
      <c r="C5" s="36">
        <f t="shared" si="0"/>
        <v>3972.08</v>
      </c>
      <c r="D5" s="17">
        <v>7.0000000000000007E-2</v>
      </c>
      <c r="E5" s="7">
        <f t="shared" si="1"/>
        <v>24.5672</v>
      </c>
      <c r="F5" s="7">
        <f t="shared" si="2"/>
        <v>4250.1256000000003</v>
      </c>
    </row>
    <row r="6" spans="1:6" x14ac:dyDescent="0.35">
      <c r="A6" t="s">
        <v>209</v>
      </c>
      <c r="B6" s="35">
        <v>26.31</v>
      </c>
      <c r="C6" s="36">
        <f t="shared" si="0"/>
        <v>4551.63</v>
      </c>
      <c r="D6" s="17">
        <v>7.0000000000000007E-2</v>
      </c>
      <c r="E6" s="7">
        <f t="shared" si="1"/>
        <v>28.151699999999998</v>
      </c>
      <c r="F6" s="7">
        <f t="shared" si="2"/>
        <v>4870.2440999999999</v>
      </c>
    </row>
    <row r="7" spans="1:6" x14ac:dyDescent="0.35">
      <c r="A7" t="s">
        <v>210</v>
      </c>
      <c r="B7" s="36">
        <v>29.23</v>
      </c>
      <c r="C7" s="36">
        <f t="shared" si="0"/>
        <v>5056.79</v>
      </c>
      <c r="D7" s="17">
        <v>7.0000000000000007E-2</v>
      </c>
      <c r="E7" s="7">
        <f t="shared" si="1"/>
        <v>31.2761</v>
      </c>
      <c r="F7" s="7">
        <f t="shared" si="2"/>
        <v>5410.7653</v>
      </c>
    </row>
    <row r="8" spans="1:6" x14ac:dyDescent="0.35">
      <c r="A8" t="s">
        <v>211</v>
      </c>
      <c r="B8" s="35">
        <v>33.200000000000003</v>
      </c>
      <c r="C8" s="36">
        <f t="shared" si="0"/>
        <v>5743.6</v>
      </c>
      <c r="D8" s="17">
        <v>7.0000000000000007E-2</v>
      </c>
      <c r="E8" s="7">
        <f t="shared" si="1"/>
        <v>35.524000000000001</v>
      </c>
      <c r="F8" s="7">
        <f t="shared" si="2"/>
        <v>6145.652</v>
      </c>
    </row>
    <row r="9" spans="1:6" x14ac:dyDescent="0.35">
      <c r="A9" t="s">
        <v>212</v>
      </c>
      <c r="B9" s="36">
        <v>38.28</v>
      </c>
      <c r="C9" s="36">
        <f t="shared" si="0"/>
        <v>6622.4400000000005</v>
      </c>
      <c r="D9" s="17">
        <v>7.0000000000000007E-2</v>
      </c>
      <c r="E9" s="7">
        <f t="shared" si="1"/>
        <v>40.959600000000002</v>
      </c>
      <c r="F9" s="7">
        <f t="shared" si="2"/>
        <v>7086.0108</v>
      </c>
    </row>
    <row r="10" spans="1:6" x14ac:dyDescent="0.35">
      <c r="A10" t="s">
        <v>213</v>
      </c>
      <c r="B10" s="35">
        <v>38.28</v>
      </c>
      <c r="C10" s="36">
        <f t="shared" si="0"/>
        <v>6622.4400000000005</v>
      </c>
      <c r="D10" s="17">
        <v>7.0000000000000007E-2</v>
      </c>
      <c r="E10" s="7">
        <f t="shared" si="1"/>
        <v>40.959600000000002</v>
      </c>
      <c r="F10" s="7">
        <f t="shared" si="2"/>
        <v>7086.0108</v>
      </c>
    </row>
    <row r="11" spans="1:6" x14ac:dyDescent="0.35">
      <c r="A11" t="s">
        <v>214</v>
      </c>
      <c r="B11" s="35">
        <v>43.84</v>
      </c>
      <c r="C11" s="36">
        <f t="shared" si="0"/>
        <v>7584.3200000000006</v>
      </c>
      <c r="D11" s="17">
        <v>7.0000000000000007E-2</v>
      </c>
      <c r="E11" s="7">
        <f t="shared" si="1"/>
        <v>46.908800000000006</v>
      </c>
      <c r="F11" s="7">
        <f t="shared" si="2"/>
        <v>8115.2224000000015</v>
      </c>
    </row>
    <row r="12" spans="1:6" x14ac:dyDescent="0.35">
      <c r="A12" t="s">
        <v>215</v>
      </c>
      <c r="B12" s="35">
        <v>43.84</v>
      </c>
      <c r="C12" s="36">
        <f t="shared" si="0"/>
        <v>7584.3200000000006</v>
      </c>
      <c r="D12" s="17">
        <v>7.0000000000000007E-2</v>
      </c>
      <c r="E12" s="7">
        <f t="shared" si="1"/>
        <v>46.908800000000006</v>
      </c>
      <c r="F12" s="7">
        <f t="shared" si="2"/>
        <v>8115.2224000000015</v>
      </c>
    </row>
    <row r="13" spans="1:6" x14ac:dyDescent="0.35">
      <c r="A13" t="s">
        <v>216</v>
      </c>
      <c r="B13" s="36">
        <f>C13/173</f>
        <v>46.75722543352601</v>
      </c>
      <c r="C13" s="36">
        <v>8089</v>
      </c>
      <c r="D13" s="17">
        <v>7.0000000000000007E-2</v>
      </c>
      <c r="E13" s="7">
        <f>($B13*$D14)+$B13</f>
        <v>50.030231213872831</v>
      </c>
      <c r="F13" s="7">
        <f t="shared" si="2"/>
        <v>8655.23</v>
      </c>
    </row>
    <row r="14" spans="1:6" x14ac:dyDescent="0.35">
      <c r="A14" t="s">
        <v>217</v>
      </c>
      <c r="B14" s="36">
        <v>64.28</v>
      </c>
      <c r="C14" s="36">
        <f>$B14*173</f>
        <v>11120.44</v>
      </c>
      <c r="D14" s="17">
        <v>7.0000000000000007E-2</v>
      </c>
      <c r="E14" s="7">
        <f>($B14*$D14)+$B14</f>
        <v>68.779600000000002</v>
      </c>
      <c r="F14" s="7">
        <f t="shared" si="2"/>
        <v>11898.870800000001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3"/>
  <sheetViews>
    <sheetView workbookViewId="0">
      <selection activeCell="C3" sqref="C3"/>
    </sheetView>
  </sheetViews>
  <sheetFormatPr defaultColWidth="9.1796875" defaultRowHeight="14.5" x14ac:dyDescent="0.35"/>
  <cols>
    <col min="1" max="1" width="30.81640625" style="11" customWidth="1"/>
    <col min="2" max="2" width="35.453125" style="16" customWidth="1"/>
    <col min="3" max="3" width="32.453125" style="11" bestFit="1" customWidth="1"/>
    <col min="4" max="16384" width="9.1796875" style="11"/>
  </cols>
  <sheetData>
    <row r="1" spans="1:3" s="10" customFormat="1" x14ac:dyDescent="0.35">
      <c r="A1" s="3" t="s">
        <v>186</v>
      </c>
      <c r="B1" s="13" t="s">
        <v>218</v>
      </c>
      <c r="C1" s="3" t="s">
        <v>148</v>
      </c>
    </row>
    <row r="2" spans="1:3" x14ac:dyDescent="0.35">
      <c r="A2" s="12" t="s">
        <v>135</v>
      </c>
      <c r="B2" s="14">
        <v>45017</v>
      </c>
      <c r="C2" s="12" t="s">
        <v>219</v>
      </c>
    </row>
    <row r="3" spans="1:3" x14ac:dyDescent="0.35">
      <c r="A3" s="12" t="s">
        <v>197</v>
      </c>
      <c r="B3" s="14">
        <v>45078</v>
      </c>
      <c r="C3" s="12" t="s">
        <v>220</v>
      </c>
    </row>
    <row r="4" spans="1:3" x14ac:dyDescent="0.35">
      <c r="A4" s="12"/>
      <c r="B4" s="14"/>
      <c r="C4" s="12"/>
    </row>
    <row r="5" spans="1:3" x14ac:dyDescent="0.35">
      <c r="A5" s="12"/>
      <c r="B5" s="14"/>
      <c r="C5" s="12"/>
    </row>
    <row r="6" spans="1:3" x14ac:dyDescent="0.35">
      <c r="A6" s="12"/>
      <c r="B6" s="14"/>
      <c r="C6" s="12"/>
    </row>
    <row r="7" spans="1:3" x14ac:dyDescent="0.35">
      <c r="A7" s="12"/>
      <c r="B7" s="14"/>
      <c r="C7"/>
    </row>
    <row r="8" spans="1:3" x14ac:dyDescent="0.35">
      <c r="A8"/>
      <c r="B8" s="15"/>
      <c r="C8" s="12"/>
    </row>
    <row r="9" spans="1:3" x14ac:dyDescent="0.35">
      <c r="A9"/>
      <c r="B9" s="15"/>
      <c r="C9" s="12"/>
    </row>
    <row r="10" spans="1:3" x14ac:dyDescent="0.35">
      <c r="A10"/>
      <c r="B10" s="15"/>
      <c r="C10" s="12"/>
    </row>
    <row r="11" spans="1:3" x14ac:dyDescent="0.35">
      <c r="A11"/>
      <c r="B11" s="15"/>
      <c r="C11" s="12"/>
    </row>
    <row r="12" spans="1:3" x14ac:dyDescent="0.35">
      <c r="A12"/>
      <c r="B12" s="15"/>
      <c r="C12" s="12"/>
    </row>
    <row r="13" spans="1:3" x14ac:dyDescent="0.35">
      <c r="A13"/>
      <c r="B13" s="15"/>
      <c r="C13" s="12"/>
    </row>
    <row r="14" spans="1:3" x14ac:dyDescent="0.35">
      <c r="A14"/>
      <c r="B14" s="15"/>
      <c r="C14" s="12"/>
    </row>
    <row r="15" spans="1:3" x14ac:dyDescent="0.35">
      <c r="A15"/>
      <c r="B15" s="15"/>
      <c r="C15" s="12"/>
    </row>
    <row r="16" spans="1:3" x14ac:dyDescent="0.35">
      <c r="A16"/>
      <c r="B16" s="15"/>
      <c r="C16" s="12"/>
    </row>
    <row r="17" spans="1:3" x14ac:dyDescent="0.35">
      <c r="A17"/>
      <c r="B17" s="15"/>
      <c r="C17" s="12"/>
    </row>
    <row r="18" spans="1:3" x14ac:dyDescent="0.35">
      <c r="A18"/>
      <c r="B18" s="15"/>
      <c r="C18" s="12"/>
    </row>
    <row r="19" spans="1:3" x14ac:dyDescent="0.35">
      <c r="A19"/>
      <c r="B19" s="14"/>
      <c r="C19" s="12"/>
    </row>
    <row r="20" spans="1:3" x14ac:dyDescent="0.35">
      <c r="A20"/>
      <c r="B20" s="15"/>
      <c r="C20" s="12"/>
    </row>
    <row r="21" spans="1:3" x14ac:dyDescent="0.35">
      <c r="A21" s="12"/>
      <c r="B21" s="14"/>
      <c r="C21" s="12"/>
    </row>
    <row r="22" spans="1:3" x14ac:dyDescent="0.35">
      <c r="A22"/>
      <c r="B22" s="15"/>
      <c r="C22" s="12"/>
    </row>
    <row r="23" spans="1:3" x14ac:dyDescent="0.35">
      <c r="A23"/>
      <c r="B23" s="15"/>
      <c r="C23" s="12"/>
    </row>
    <row r="24" spans="1:3" x14ac:dyDescent="0.35">
      <c r="A24"/>
      <c r="B24" s="15"/>
      <c r="C24" s="12"/>
    </row>
    <row r="25" spans="1:3" x14ac:dyDescent="0.35">
      <c r="A25"/>
      <c r="B25" s="14"/>
      <c r="C25" s="12"/>
    </row>
    <row r="26" spans="1:3" x14ac:dyDescent="0.35">
      <c r="A26"/>
      <c r="B26" s="15"/>
      <c r="C26" s="12"/>
    </row>
    <row r="27" spans="1:3" x14ac:dyDescent="0.35">
      <c r="A27"/>
      <c r="B27" s="14"/>
      <c r="C27" s="12"/>
    </row>
    <row r="28" spans="1:3" x14ac:dyDescent="0.35">
      <c r="A28"/>
      <c r="B28" s="15"/>
      <c r="C28" s="12"/>
    </row>
    <row r="29" spans="1:3" x14ac:dyDescent="0.35">
      <c r="A29" s="12"/>
      <c r="B29" s="15"/>
      <c r="C29"/>
    </row>
    <row r="30" spans="1:3" x14ac:dyDescent="0.35">
      <c r="A30" s="12"/>
      <c r="B30" s="14"/>
      <c r="C30"/>
    </row>
    <row r="31" spans="1:3" x14ac:dyDescent="0.35">
      <c r="A31"/>
      <c r="B31" s="14"/>
      <c r="C31"/>
    </row>
    <row r="32" spans="1:3" x14ac:dyDescent="0.35">
      <c r="A32" s="12"/>
      <c r="B32" s="14"/>
      <c r="C32" s="12"/>
    </row>
    <row r="33" spans="1:3" x14ac:dyDescent="0.35">
      <c r="A33"/>
      <c r="B33" s="14"/>
      <c r="C33"/>
    </row>
  </sheetData>
  <autoFilter ref="A1:A33" xr:uid="{00000000-0009-0000-0000-000006000000}"/>
  <sortState xmlns:xlrd2="http://schemas.microsoft.com/office/spreadsheetml/2017/richdata2" ref="A2:C34">
    <sortCondition ref="B1"/>
  </sortState>
  <pageMargins left="0.7" right="0.7" top="0.75" bottom="0.75" header="0.3" footer="0.3"/>
  <pageSetup orientation="portrait" horizontalDpi="200" verticalDpi="2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WAGES!$A:$A</xm:f>
          </x14:formula1>
          <xm:sqref>A1:A1048576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Staff Payroll</vt:lpstr>
      <vt:lpstr>Work Hours</vt:lpstr>
      <vt:lpstr>ISABEL</vt:lpstr>
      <vt:lpstr>Staff Information</vt:lpstr>
      <vt:lpstr>Mobile Purchase 2024</vt:lpstr>
      <vt:lpstr>LAPTOP DATE</vt:lpstr>
      <vt:lpstr>WAGES</vt:lpstr>
      <vt:lpstr>OMNIGO SERVICE FEE</vt:lpstr>
      <vt:lpstr>TIME OFF NOTES</vt:lpstr>
      <vt:lpstr>'OMNIGO SERVICE FEE'!_Hlk90048166</vt:lpstr>
      <vt:lpstr>'OMNIGO SERVICE FEE'!_Hlk90048235</vt:lpstr>
      <vt:lpstr>'OMNIGO SERVICE FEE'!_Hlk90049374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Nicholas</dc:creator>
  <cp:keywords/>
  <dc:description/>
  <cp:lastModifiedBy>Rommel Bandeira</cp:lastModifiedBy>
  <cp:revision/>
  <dcterms:created xsi:type="dcterms:W3CDTF">2014-11-30T00:51:39Z</dcterms:created>
  <dcterms:modified xsi:type="dcterms:W3CDTF">2025-10-26T16:48:00Z</dcterms:modified>
  <cp:category/>
  <cp:contentStatus/>
</cp:coreProperties>
</file>