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sboard" sheetId="4" r:id="rId1"/>
    <sheet name="Dados" sheetId="1" r:id="rId2"/>
    <sheet name="Dinâmica" sheetId="5" r:id="rId3"/>
    <sheet name="Plan2" sheetId="2" state="hidden" r:id="rId4"/>
    <sheet name="Plan3" sheetId="3" state="hidden" r:id="rId5"/>
  </sheets>
  <definedNames>
    <definedName name="_xlnm._FilterDatabase" localSheetId="1" hidden="1">Dados!$A$1:$F$1</definedName>
  </definedNames>
  <calcPr calcId="144525"/>
  <pivotCaches>
    <pivotCache cacheId="3" r:id="rId6"/>
  </pivotCaches>
</workbook>
</file>

<file path=xl/calcChain.xml><?xml version="1.0" encoding="utf-8"?>
<calcChain xmlns="http://schemas.openxmlformats.org/spreadsheetml/2006/main">
  <c r="F26" i="1" l="1"/>
  <c r="F20" i="1" l="1"/>
  <c r="F19" i="1"/>
  <c r="F18" i="1"/>
  <c r="G12" i="1"/>
  <c r="G13" i="1"/>
  <c r="G14" i="1"/>
  <c r="G15" i="1"/>
  <c r="G16" i="1"/>
  <c r="G3" i="1"/>
  <c r="G4" i="1"/>
  <c r="G5" i="1"/>
  <c r="G6" i="1"/>
  <c r="G7" i="1"/>
  <c r="G8" i="1"/>
  <c r="G9" i="1"/>
  <c r="G10" i="1"/>
  <c r="G11" i="1"/>
  <c r="G2" i="1"/>
  <c r="J3" i="1"/>
  <c r="J4" i="1"/>
  <c r="J5" i="1"/>
  <c r="J6" i="1"/>
  <c r="J2" i="1"/>
  <c r="D8" i="4" l="1"/>
  <c r="D6" i="4"/>
  <c r="D4" i="4"/>
</calcChain>
</file>

<file path=xl/sharedStrings.xml><?xml version="1.0" encoding="utf-8"?>
<sst xmlns="http://schemas.openxmlformats.org/spreadsheetml/2006/main" count="100" uniqueCount="40">
  <si>
    <t>Data</t>
  </si>
  <si>
    <t>Categoria</t>
  </si>
  <si>
    <t>Descrição</t>
  </si>
  <si>
    <t>Tipo</t>
  </si>
  <si>
    <t>Valor (R$)</t>
  </si>
  <si>
    <t>Recomendações</t>
  </si>
  <si>
    <t>Salário</t>
  </si>
  <si>
    <t>Salário mensal</t>
  </si>
  <si>
    <t>Receita</t>
  </si>
  <si>
    <t>Mercado</t>
  </si>
  <si>
    <t>Compra semanal</t>
  </si>
  <si>
    <t>Despesa</t>
  </si>
  <si>
    <t>Tente reduzir gastos com mercado em 10%</t>
  </si>
  <si>
    <t>Lazer</t>
  </si>
  <si>
    <t>Cinema</t>
  </si>
  <si>
    <t>Evite lazer acima de R$50 por semana</t>
  </si>
  <si>
    <t>Transporte</t>
  </si>
  <si>
    <t>Uber</t>
  </si>
  <si>
    <t>Considere usar transporte público</t>
  </si>
  <si>
    <t>Educação</t>
  </si>
  <si>
    <t>Curso online</t>
  </si>
  <si>
    <t>Avalie se o curso tem bom custo-benefício</t>
  </si>
  <si>
    <t>Total de Receitas</t>
  </si>
  <si>
    <t>Total de Receitas:</t>
  </si>
  <si>
    <t>Total de Despesas:</t>
  </si>
  <si>
    <t>Saldo Final:</t>
  </si>
  <si>
    <t>Total de Despesas</t>
  </si>
  <si>
    <t>Saldo Final</t>
  </si>
  <si>
    <t xml:space="preserve"> Dashboard – Controle Financeiro Pessoal Inteligente</t>
  </si>
  <si>
    <t>Total Gasto</t>
  </si>
  <si>
    <t>Distribuição de Gastos por categoria</t>
  </si>
  <si>
    <t>Saldo por Mês</t>
  </si>
  <si>
    <t>Rótulos de Linha</t>
  </si>
  <si>
    <t>Total Geral</t>
  </si>
  <si>
    <t>Mês/ano</t>
  </si>
  <si>
    <t>jun/2025</t>
  </si>
  <si>
    <t>jul/2025</t>
  </si>
  <si>
    <t>Soma de Valor (R$)</t>
  </si>
  <si>
    <t>ago/2025</t>
  </si>
  <si>
    <t>Top 3 Maiores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</si>
</sst>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4" fontId="0" fillId="0" borderId="0" xfId="0" applyNumberFormat="1" applyAlignment="1">
      <alignment horizontal="left"/>
    </xf>
    <xf numFmtId="164" fontId="1" fillId="0" borderId="0" xfId="0" applyNumberFormat="1" applyFont="1"/>
    <xf numFmtId="16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 vertical="center" wrapText="1"/>
    </xf>
    <xf numFmtId="164" fontId="7" fillId="0" borderId="0" xfId="0" applyNumberFormat="1" applyFont="1"/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64" fontId="0" fillId="0" borderId="1" xfId="0" applyNumberFormat="1" applyBorder="1"/>
    <xf numFmtId="0" fontId="1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 applyBorder="1" applyAlignment="1">
      <alignment vertical="center" wrapText="1"/>
    </xf>
    <xf numFmtId="14" fontId="1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left" indent="1"/>
    </xf>
    <xf numFmtId="164" fontId="9" fillId="0" borderId="0" xfId="0" applyNumberFormat="1" applyFont="1"/>
    <xf numFmtId="0" fontId="9" fillId="0" borderId="0" xfId="0" applyFont="1" applyAlignment="1">
      <alignment horizontal="left" indent="1"/>
    </xf>
    <xf numFmtId="0" fontId="9" fillId="0" borderId="0" xfId="0" applyNumberFormat="1" applyFont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2" fillId="0" borderId="0" xfId="0" applyFont="1" applyFill="1"/>
  </cellXfs>
  <cellStyles count="1">
    <cellStyle name="Normal" xfId="0" builtinId="0"/>
  </cellStyles>
  <dxfs count="10">
    <dxf>
      <font>
        <b/>
        <i val="0"/>
      </font>
      <fill>
        <patternFill>
          <bgColor theme="5"/>
        </patternFill>
      </fill>
    </dxf>
    <dxf>
      <fill>
        <patternFill>
          <fgColor theme="5" tint="0.5999633777886288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fgColor theme="5" tint="0.5999633777886288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fgColor theme="5" tint="0.5999633777886288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fgColor theme="5" tint="0.5999633777886288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f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Dados!$J$1</c:f>
              <c:strCache>
                <c:ptCount val="1"/>
                <c:pt idx="0">
                  <c:v>Total Gasto</c:v>
                </c:pt>
              </c:strCache>
            </c:strRef>
          </c:tx>
          <c:cat>
            <c:strRef>
              <c:f>Dados!$I$2:$I$6</c:f>
              <c:strCache>
                <c:ptCount val="5"/>
                <c:pt idx="0">
                  <c:v>Salário</c:v>
                </c:pt>
                <c:pt idx="1">
                  <c:v>Mercado</c:v>
                </c:pt>
                <c:pt idx="2">
                  <c:v>Lazer</c:v>
                </c:pt>
                <c:pt idx="3">
                  <c:v>Transporte</c:v>
                </c:pt>
                <c:pt idx="4">
                  <c:v>Educação</c:v>
                </c:pt>
              </c:strCache>
            </c:strRef>
          </c:cat>
          <c:val>
            <c:numRef>
              <c:f>Dados!$J$2:$J$6</c:f>
              <c:numCache>
                <c:formatCode>"R$"\ #,##0.00</c:formatCode>
                <c:ptCount val="5"/>
                <c:pt idx="0">
                  <c:v>9000</c:v>
                </c:pt>
                <c:pt idx="1">
                  <c:v>-2000</c:v>
                </c:pt>
                <c:pt idx="2">
                  <c:v>-1600</c:v>
                </c:pt>
                <c:pt idx="3">
                  <c:v>-170</c:v>
                </c:pt>
                <c:pt idx="4">
                  <c:v>-340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 Pessoal Inteligente.xlsx]Dinâmica!Tabela dinâmica2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71062992125984"/>
          <c:y val="2.8252405949256341E-2"/>
          <c:w val="0.8692893700787401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Dinâmica!$A$4:$A$7</c:f>
              <c:strCache>
                <c:ptCount val="3"/>
                <c:pt idx="0">
                  <c:v>jun/2025</c:v>
                </c:pt>
                <c:pt idx="1">
                  <c:v>jul/2025</c:v>
                </c:pt>
                <c:pt idx="2">
                  <c:v>ago/2025</c:v>
                </c:pt>
              </c:strCache>
            </c:strRef>
          </c:cat>
          <c:val>
            <c:numRef>
              <c:f>Dinâmica!$B$4:$B$7</c:f>
              <c:numCache>
                <c:formatCode>General</c:formatCode>
                <c:ptCount val="3"/>
                <c:pt idx="0">
                  <c:v>1720</c:v>
                </c:pt>
                <c:pt idx="1">
                  <c:v>1520</c:v>
                </c:pt>
                <c:pt idx="2">
                  <c:v>1650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54912"/>
        <c:axId val="166292864"/>
      </c:lineChart>
      <c:catAx>
        <c:axId val="1740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92864"/>
        <c:crosses val="autoZero"/>
        <c:auto val="1"/>
        <c:lblAlgn val="ctr"/>
        <c:lblOffset val="100"/>
        <c:noMultiLvlLbl val="0"/>
      </c:catAx>
      <c:valAx>
        <c:axId val="16629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405491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Dados!$J$1</c:f>
              <c:strCache>
                <c:ptCount val="1"/>
                <c:pt idx="0">
                  <c:v>Total Gasto</c:v>
                </c:pt>
              </c:strCache>
            </c:strRef>
          </c:tx>
          <c:cat>
            <c:strRef>
              <c:f>Dados!$I$2:$I$6</c:f>
              <c:strCache>
                <c:ptCount val="5"/>
                <c:pt idx="0">
                  <c:v>Salário</c:v>
                </c:pt>
                <c:pt idx="1">
                  <c:v>Mercado</c:v>
                </c:pt>
                <c:pt idx="2">
                  <c:v>Lazer</c:v>
                </c:pt>
                <c:pt idx="3">
                  <c:v>Transporte</c:v>
                </c:pt>
                <c:pt idx="4">
                  <c:v>Educação</c:v>
                </c:pt>
              </c:strCache>
            </c:strRef>
          </c:cat>
          <c:val>
            <c:numRef>
              <c:f>Dados!$J$2:$J$6</c:f>
              <c:numCache>
                <c:formatCode>"R$"\ #,##0.00</c:formatCode>
                <c:ptCount val="5"/>
                <c:pt idx="0">
                  <c:v>9000</c:v>
                </c:pt>
                <c:pt idx="1">
                  <c:v>-2000</c:v>
                </c:pt>
                <c:pt idx="2">
                  <c:v>-1600</c:v>
                </c:pt>
                <c:pt idx="3">
                  <c:v>-170</c:v>
                </c:pt>
                <c:pt idx="4">
                  <c:v>-340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 Pessoal Inteligente.xlsx]Dinâmica!Tabela dinâmica2</c:name>
    <c:fmtId val="4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Dinâmica!$A$4:$A$7</c:f>
              <c:strCache>
                <c:ptCount val="3"/>
                <c:pt idx="0">
                  <c:v>jun/2025</c:v>
                </c:pt>
                <c:pt idx="1">
                  <c:v>jul/2025</c:v>
                </c:pt>
                <c:pt idx="2">
                  <c:v>ago/2025</c:v>
                </c:pt>
              </c:strCache>
            </c:strRef>
          </c:cat>
          <c:val>
            <c:numRef>
              <c:f>Dinâmica!$B$4:$B$7</c:f>
              <c:numCache>
                <c:formatCode>General</c:formatCode>
                <c:ptCount val="3"/>
                <c:pt idx="0">
                  <c:v>1720</c:v>
                </c:pt>
                <c:pt idx="1">
                  <c:v>1520</c:v>
                </c:pt>
                <c:pt idx="2">
                  <c:v>1650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67584"/>
        <c:axId val="166296896"/>
      </c:lineChart>
      <c:catAx>
        <c:axId val="19686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96896"/>
        <c:crosses val="autoZero"/>
        <c:auto val="1"/>
        <c:lblAlgn val="ctr"/>
        <c:lblOffset val="100"/>
        <c:noMultiLvlLbl val="0"/>
      </c:catAx>
      <c:valAx>
        <c:axId val="1662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67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200025</xdr:rowOff>
    </xdr:from>
    <xdr:to>
      <xdr:col>5</xdr:col>
      <xdr:colOff>28574</xdr:colOff>
      <xdr:row>10</xdr:row>
      <xdr:rowOff>76200</xdr:rowOff>
    </xdr:to>
    <xdr:sp macro="" textlink="">
      <xdr:nvSpPr>
        <xdr:cNvPr id="6" name="Retângulo de cantos arredondados 5"/>
        <xdr:cNvSpPr/>
      </xdr:nvSpPr>
      <xdr:spPr>
        <a:xfrm>
          <a:off x="133349" y="600075"/>
          <a:ext cx="3438525" cy="1905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542926</xdr:colOff>
      <xdr:row>3</xdr:row>
      <xdr:rowOff>0</xdr:rowOff>
    </xdr:from>
    <xdr:to>
      <xdr:col>10</xdr:col>
      <xdr:colOff>390526</xdr:colOff>
      <xdr:row>11</xdr:row>
      <xdr:rowOff>9525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171451</xdr:colOff>
      <xdr:row>13</xdr:row>
      <xdr:rowOff>47625</xdr:rowOff>
    </xdr:from>
    <xdr:to>
      <xdr:col>5</xdr:col>
      <xdr:colOff>38101</xdr:colOff>
      <xdr:row>19</xdr:row>
      <xdr:rowOff>152400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</xdr:colOff>
      <xdr:row>11</xdr:row>
      <xdr:rowOff>47625</xdr:rowOff>
    </xdr:from>
    <xdr:to>
      <xdr:col>10</xdr:col>
      <xdr:colOff>380999</xdr:colOff>
      <xdr:row>19</xdr:row>
      <xdr:rowOff>9525</xdr:rowOff>
    </xdr:to>
    <xdr:sp macro="" textlink="">
      <xdr:nvSpPr>
        <xdr:cNvPr id="9" name="Retângulo de cantos arredondados 8"/>
        <xdr:cNvSpPr/>
      </xdr:nvSpPr>
      <xdr:spPr>
        <a:xfrm>
          <a:off x="4162424" y="2667000"/>
          <a:ext cx="3438525" cy="1905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171450</xdr:rowOff>
    </xdr:from>
    <xdr:to>
      <xdr:col>11</xdr:col>
      <xdr:colOff>19050</xdr:colOff>
      <xdr:row>13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21</xdr:row>
      <xdr:rowOff>0</xdr:rowOff>
    </xdr:from>
    <xdr:to>
      <xdr:col>4</xdr:col>
      <xdr:colOff>1038225</xdr:colOff>
      <xdr:row>34</xdr:row>
      <xdr:rowOff>40764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143500"/>
          <a:ext cx="4829174" cy="251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104775</xdr:rowOff>
    </xdr:from>
    <xdr:to>
      <xdr:col>10</xdr:col>
      <xdr:colOff>123825</xdr:colOff>
      <xdr:row>14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834.895467013892" createdVersion="4" refreshedVersion="4" minRefreshableVersion="3" recordCount="15">
  <cacheSource type="worksheet">
    <worksheetSource ref="A1:G16" sheet="Dados"/>
  </cacheSource>
  <cacheFields count="7">
    <cacheField name="Data" numFmtId="14">
      <sharedItems containsSemiMixedTypes="0" containsNonDate="0" containsDate="1" containsString="0" minDate="2025-06-01T00:00:00" maxDate="2025-08-13T00:00:00"/>
    </cacheField>
    <cacheField name="Categoria" numFmtId="0">
      <sharedItems count="5">
        <s v="Salário"/>
        <s v="Mercado"/>
        <s v="Lazer"/>
        <s v="Transporte"/>
        <s v="Educação"/>
      </sharedItems>
    </cacheField>
    <cacheField name="Descrição" numFmtId="0">
      <sharedItems/>
    </cacheField>
    <cacheField name="Tipo" numFmtId="0">
      <sharedItems count="2">
        <s v="Receita"/>
        <s v="Despesa"/>
      </sharedItems>
    </cacheField>
    <cacheField name="Valor (R$)" numFmtId="164">
      <sharedItems containsSemiMixedTypes="0" containsString="0" containsNumber="1" containsInteger="1" minValue="-800" maxValue="3000"/>
    </cacheField>
    <cacheField name="Recomendações" numFmtId="0">
      <sharedItems containsBlank="1"/>
    </cacheField>
    <cacheField name="Mês/ano" numFmtId="0">
      <sharedItems count="3">
        <s v="jun/2025"/>
        <s v="jul/2025"/>
        <s v="ago/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d v="2025-06-01T00:00:00"/>
    <x v="0"/>
    <s v="Salário mensal"/>
    <x v="0"/>
    <n v="3000"/>
    <m/>
    <x v="0"/>
  </r>
  <r>
    <d v="2025-06-02T00:00:00"/>
    <x v="1"/>
    <s v="Compra semanal"/>
    <x v="1"/>
    <n v="-500"/>
    <s v="Tente reduzir gastos com mercado em 10%"/>
    <x v="0"/>
  </r>
  <r>
    <d v="2025-06-05T00:00:00"/>
    <x v="2"/>
    <s v="Cinema"/>
    <x v="1"/>
    <n v="-600"/>
    <s v="Evite lazer acima de R$50 por semana"/>
    <x v="0"/>
  </r>
  <r>
    <d v="2025-06-10T00:00:00"/>
    <x v="3"/>
    <s v="Uber"/>
    <x v="1"/>
    <n v="-60"/>
    <s v="Considere usar transporte público"/>
    <x v="0"/>
  </r>
  <r>
    <d v="2025-06-12T00:00:00"/>
    <x v="4"/>
    <s v="Curso online"/>
    <x v="1"/>
    <n v="-120"/>
    <s v="Avalie se o curso tem bom custo-benefício"/>
    <x v="0"/>
  </r>
  <r>
    <d v="2025-07-01T00:00:00"/>
    <x v="0"/>
    <s v="Salário mensal"/>
    <x v="0"/>
    <n v="3000"/>
    <m/>
    <x v="1"/>
  </r>
  <r>
    <d v="2025-07-02T00:00:00"/>
    <x v="1"/>
    <s v="Compra semanal"/>
    <x v="1"/>
    <n v="-800"/>
    <s v="Tente reduzir gastos com mercado em 10%"/>
    <x v="1"/>
  </r>
  <r>
    <d v="2025-07-05T00:00:00"/>
    <x v="2"/>
    <s v="Cinema"/>
    <x v="1"/>
    <n v="-500"/>
    <s v="Evite lazer acima de R$50 por semana"/>
    <x v="1"/>
  </r>
  <r>
    <d v="2025-07-10T00:00:00"/>
    <x v="3"/>
    <s v="Uber"/>
    <x v="1"/>
    <n v="-60"/>
    <s v="Considere usar transporte público"/>
    <x v="1"/>
  </r>
  <r>
    <d v="2025-07-12T00:00:00"/>
    <x v="4"/>
    <s v="Curso online"/>
    <x v="1"/>
    <n v="-120"/>
    <s v="Avalie se o curso tem bom custo-benefício"/>
    <x v="1"/>
  </r>
  <r>
    <d v="2025-08-01T00:00:00"/>
    <x v="0"/>
    <s v="Salário mensal"/>
    <x v="0"/>
    <n v="3000"/>
    <m/>
    <x v="2"/>
  </r>
  <r>
    <d v="2025-08-02T00:00:00"/>
    <x v="1"/>
    <s v="Compra semanal"/>
    <x v="1"/>
    <n v="-700"/>
    <s v="Tente reduzir gastos com mercado em 10%"/>
    <x v="2"/>
  </r>
  <r>
    <d v="2025-08-05T00:00:00"/>
    <x v="2"/>
    <s v="Cinema"/>
    <x v="1"/>
    <n v="-500"/>
    <s v="Evite lazer acima de R$50 por semana"/>
    <x v="2"/>
  </r>
  <r>
    <d v="2025-08-10T00:00:00"/>
    <x v="3"/>
    <s v="Uber"/>
    <x v="1"/>
    <n v="-50"/>
    <s v="Considere usar transporte público"/>
    <x v="2"/>
  </r>
  <r>
    <d v="2025-08-12T00:00:00"/>
    <x v="4"/>
    <s v="Curso online"/>
    <x v="1"/>
    <n v="-100"/>
    <s v="Avalie se o curso tem bom custo-benefício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7:B25" firstHeaderRow="1" firstDataRow="1" firstDataCol="1"/>
  <pivotFields count="7">
    <pivotField numFmtId="14" showAll="0"/>
    <pivotField axis="axisRow" showAll="0" sortType="a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3">
        <item x="1"/>
        <item x="0"/>
        <item t="default"/>
      </items>
    </pivotField>
    <pivotField dataField="1" numFmtId="164" showAll="0"/>
    <pivotField showAll="0"/>
    <pivotField showAll="0"/>
  </pivotFields>
  <rowFields count="2">
    <field x="3"/>
    <field x="1"/>
  </rowFields>
  <rowItems count="8">
    <i>
      <x/>
    </i>
    <i r="1">
      <x v="2"/>
    </i>
    <i r="1">
      <x v="1"/>
    </i>
    <i r="1">
      <x/>
    </i>
    <i r="1">
      <x v="4"/>
    </i>
    <i>
      <x v="1"/>
    </i>
    <i r="1">
      <x v="3"/>
    </i>
    <i t="grand">
      <x/>
    </i>
  </rowItems>
  <colItems count="1">
    <i/>
  </colItems>
  <dataFields count="1">
    <dataField name="Soma de Valor (R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7" firstHeaderRow="1" firstDataRow="1" firstDataCol="1"/>
  <pivotFields count="7">
    <pivotField numFmtId="14" showAll="0" defaultSubtotal="0"/>
    <pivotField showAll="0" defaultSubtotal="0"/>
    <pivotField showAll="0" defaultSubtota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(R$)" fld="4" baseField="3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93"/>
  <sheetViews>
    <sheetView showGridLines="0" tabSelected="1" workbookViewId="0">
      <selection activeCell="D12" sqref="D12"/>
    </sheetView>
  </sheetViews>
  <sheetFormatPr defaultColWidth="0" defaultRowHeight="15" zeroHeight="1" x14ac:dyDescent="0.25"/>
  <cols>
    <col min="1" max="1" width="9.140625" customWidth="1"/>
    <col min="2" max="3" width="11.140625" customWidth="1"/>
    <col min="4" max="4" width="12.5703125" customWidth="1"/>
    <col min="5" max="7" width="9.140625" customWidth="1"/>
    <col min="8" max="8" width="12.85546875" customWidth="1"/>
    <col min="9" max="9" width="14.85546875" bestFit="1" customWidth="1"/>
    <col min="10" max="12" width="9.140625" customWidth="1"/>
    <col min="14" max="16384" width="9.140625" hidden="1"/>
  </cols>
  <sheetData>
    <row r="1" spans="1:13" ht="31.5" x14ac:dyDescent="0.25">
      <c r="A1" s="39" t="s">
        <v>28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s="32" customFormat="1" ht="18" customHeight="1" x14ac:dyDescent="0.25">
      <c r="A2" s="31"/>
      <c r="B2" s="31"/>
      <c r="C2" s="31"/>
      <c r="D2" s="31"/>
      <c r="E2" s="31"/>
      <c r="F2" s="31"/>
      <c r="G2" s="40"/>
      <c r="H2" s="40"/>
      <c r="I2" s="40"/>
      <c r="J2" s="40"/>
      <c r="K2" s="40"/>
      <c r="L2" s="40"/>
    </row>
    <row r="3" spans="1:13" s="53" customFormat="1" ht="18" customHeight="1" x14ac:dyDescent="0.35">
      <c r="A3" s="52"/>
      <c r="B3" s="52"/>
      <c r="C3" s="52"/>
      <c r="D3" s="52"/>
      <c r="E3" s="52"/>
      <c r="F3" s="52"/>
      <c r="G3" s="51" t="s">
        <v>30</v>
      </c>
      <c r="H3" s="51"/>
      <c r="I3" s="51"/>
      <c r="J3" s="51"/>
      <c r="K3" s="51"/>
      <c r="L3" s="51"/>
    </row>
    <row r="4" spans="1:13" ht="18.75" x14ac:dyDescent="0.3">
      <c r="A4" s="17"/>
      <c r="B4" s="15" t="s">
        <v>22</v>
      </c>
      <c r="C4" s="16"/>
      <c r="D4" s="20">
        <f>SUMIF(Dados!D2:D110,"Receita",Dados!E2:E110)</f>
        <v>9000</v>
      </c>
      <c r="G4" s="15"/>
    </row>
    <row r="5" spans="1:13" ht="18.75" x14ac:dyDescent="0.3">
      <c r="A5" s="17"/>
      <c r="B5" s="15"/>
      <c r="C5" s="16"/>
      <c r="D5" s="20"/>
    </row>
    <row r="6" spans="1:13" ht="18.75" x14ac:dyDescent="0.3">
      <c r="A6" s="18"/>
      <c r="B6" s="15" t="s">
        <v>26</v>
      </c>
      <c r="C6" s="16"/>
      <c r="D6" s="20">
        <f>SUMIF(Dados!D2:D110,"Despesa",Dados!E2:E110)</f>
        <v>-4110</v>
      </c>
    </row>
    <row r="7" spans="1:13" ht="18.75" x14ac:dyDescent="0.3">
      <c r="A7" s="18"/>
      <c r="B7" s="15"/>
      <c r="C7" s="16"/>
      <c r="D7" s="20"/>
    </row>
    <row r="8" spans="1:13" ht="18.75" x14ac:dyDescent="0.3">
      <c r="A8" s="19"/>
      <c r="B8" s="15" t="s">
        <v>27</v>
      </c>
      <c r="C8" s="16"/>
      <c r="D8" s="20">
        <f>SUM(Dados!E2:E110)</f>
        <v>4890</v>
      </c>
    </row>
    <row r="9" spans="1:13" x14ac:dyDescent="0.25">
      <c r="A9" s="2"/>
    </row>
    <row r="10" spans="1:13" x14ac:dyDescent="0.25">
      <c r="A10" s="2"/>
    </row>
    <row r="11" spans="1:13" x14ac:dyDescent="0.25">
      <c r="A11" s="2"/>
      <c r="B11" s="9"/>
    </row>
    <row r="12" spans="1:13" ht="22.5" x14ac:dyDescent="0.35">
      <c r="A12" s="46"/>
      <c r="B12" s="47"/>
      <c r="C12" s="48"/>
      <c r="D12" s="48"/>
      <c r="E12" s="48"/>
      <c r="F12" s="48"/>
      <c r="G12" s="48"/>
      <c r="H12" s="48"/>
      <c r="I12" s="48"/>
      <c r="J12" s="48"/>
    </row>
    <row r="13" spans="1:13" ht="21" x14ac:dyDescent="0.25">
      <c r="A13" s="49" t="s">
        <v>31</v>
      </c>
      <c r="B13" s="49"/>
      <c r="C13" s="49"/>
      <c r="D13" s="49"/>
      <c r="E13" s="49"/>
      <c r="F13" s="49"/>
      <c r="G13" s="50"/>
      <c r="H13" s="51" t="s">
        <v>39</v>
      </c>
      <c r="I13" s="51"/>
      <c r="J13" s="51"/>
      <c r="K13" s="33"/>
      <c r="L13" s="33"/>
      <c r="M13" s="33"/>
    </row>
    <row r="14" spans="1:13" x14ac:dyDescent="0.25">
      <c r="A14" s="10"/>
    </row>
    <row r="15" spans="1:13" ht="18.75" x14ac:dyDescent="0.3">
      <c r="H15" s="42" t="s">
        <v>9</v>
      </c>
      <c r="I15" s="43">
        <v>2000</v>
      </c>
      <c r="J15" s="16"/>
    </row>
    <row r="16" spans="1:13" ht="18.75" x14ac:dyDescent="0.3">
      <c r="H16" s="42" t="s">
        <v>13</v>
      </c>
      <c r="I16" s="43">
        <v>1600</v>
      </c>
      <c r="J16" s="16"/>
    </row>
    <row r="17" spans="1:10" ht="18.75" x14ac:dyDescent="0.3">
      <c r="H17" s="42" t="s">
        <v>19</v>
      </c>
      <c r="I17" s="43">
        <v>340</v>
      </c>
      <c r="J17" s="16"/>
    </row>
    <row r="18" spans="1:10" ht="23.25" x14ac:dyDescent="0.3">
      <c r="A18" s="8"/>
      <c r="H18" s="44"/>
      <c r="I18" s="45"/>
      <c r="J18" s="16"/>
    </row>
    <row r="19" spans="1:10" x14ac:dyDescent="0.25"/>
    <row r="20" spans="1:10" x14ac:dyDescent="0.25"/>
    <row r="21" spans="1:10" x14ac:dyDescent="0.25"/>
    <row r="22" spans="1:10" hidden="1" x14ac:dyDescent="0.25">
      <c r="A22" s="1"/>
      <c r="B22" s="1"/>
    </row>
    <row r="23" spans="1:10" hidden="1" x14ac:dyDescent="0.25">
      <c r="A23" s="2"/>
      <c r="B23" s="9"/>
    </row>
    <row r="24" spans="1:10" hidden="1" x14ac:dyDescent="0.25">
      <c r="A24" s="2"/>
      <c r="B24" s="9"/>
    </row>
    <row r="25" spans="1:10" hidden="1" x14ac:dyDescent="0.25">
      <c r="A25" s="2"/>
      <c r="B25" s="9"/>
    </row>
    <row r="26" spans="1:10" hidden="1" x14ac:dyDescent="0.25">
      <c r="A26" s="2"/>
      <c r="B26" s="9"/>
    </row>
    <row r="27" spans="1:10" hidden="1" x14ac:dyDescent="0.25"/>
    <row r="28" spans="1:10" hidden="1" x14ac:dyDescent="0.25"/>
    <row r="29" spans="1:10" hidden="1" x14ac:dyDescent="0.25">
      <c r="A29" s="10"/>
    </row>
    <row r="30" spans="1:10" hidden="1" x14ac:dyDescent="0.25">
      <c r="A30" s="10"/>
    </row>
    <row r="31" spans="1:10" hidden="1" x14ac:dyDescent="0.25">
      <c r="A31" s="10"/>
    </row>
    <row r="32" spans="1:10" hidden="1" x14ac:dyDescent="0.25">
      <c r="A32" s="10"/>
    </row>
    <row r="33" spans="1:1" hidden="1" x14ac:dyDescent="0.25"/>
    <row r="34" spans="1:1" hidden="1" x14ac:dyDescent="0.25"/>
    <row r="35" spans="1:1" hidden="1" x14ac:dyDescent="0.25"/>
    <row r="36" spans="1:1" ht="23.25" hidden="1" x14ac:dyDescent="0.25">
      <c r="A36" s="8"/>
    </row>
    <row r="37" spans="1:1" hidden="1" x14ac:dyDescent="0.25"/>
    <row r="38" spans="1:1" ht="18" hidden="1" x14ac:dyDescent="0.25">
      <c r="A38" s="11"/>
    </row>
    <row r="39" spans="1:1" hidden="1" x14ac:dyDescent="0.25"/>
    <row r="40" spans="1:1" hidden="1" x14ac:dyDescent="0.25"/>
    <row r="41" spans="1:1" hidden="1" x14ac:dyDescent="0.25"/>
    <row r="42" spans="1:1" hidden="1" x14ac:dyDescent="0.25">
      <c r="A42" s="12"/>
    </row>
    <row r="43" spans="1:1" hidden="1" x14ac:dyDescent="0.25"/>
    <row r="44" spans="1:1" hidden="1" x14ac:dyDescent="0.25"/>
    <row r="45" spans="1:1" hidden="1" x14ac:dyDescent="0.25"/>
    <row r="46" spans="1:1" ht="18" hidden="1" x14ac:dyDescent="0.25">
      <c r="A46" s="11"/>
    </row>
    <row r="47" spans="1:1" hidden="1" x14ac:dyDescent="0.25">
      <c r="A47" s="10"/>
    </row>
    <row r="48" spans="1:1" hidden="1" x14ac:dyDescent="0.25">
      <c r="A48" s="10"/>
    </row>
    <row r="49" spans="1:1" hidden="1" x14ac:dyDescent="0.25">
      <c r="A49" s="10"/>
    </row>
    <row r="50" spans="1:1" hidden="1" x14ac:dyDescent="0.25">
      <c r="A50" s="10"/>
    </row>
    <row r="51" spans="1:1" hidden="1" x14ac:dyDescent="0.25">
      <c r="A51" s="10"/>
    </row>
    <row r="52" spans="1:1" hidden="1" x14ac:dyDescent="0.25">
      <c r="A52" s="10"/>
    </row>
    <row r="53" spans="1:1" hidden="1" x14ac:dyDescent="0.25">
      <c r="A53" s="10"/>
    </row>
    <row r="54" spans="1:1" hidden="1" x14ac:dyDescent="0.25">
      <c r="A54" s="10"/>
    </row>
    <row r="55" spans="1:1" hidden="1" x14ac:dyDescent="0.25">
      <c r="A55" s="13"/>
    </row>
    <row r="56" spans="1:1" hidden="1" x14ac:dyDescent="0.25">
      <c r="A56" s="14"/>
    </row>
    <row r="57" spans="1:1" hidden="1" x14ac:dyDescent="0.25">
      <c r="A57" s="13"/>
    </row>
    <row r="58" spans="1:1" hidden="1" x14ac:dyDescent="0.25">
      <c r="A58" s="14"/>
    </row>
    <row r="59" spans="1:1" hidden="1" x14ac:dyDescent="0.25"/>
    <row r="60" spans="1:1" ht="18" hidden="1" x14ac:dyDescent="0.25">
      <c r="A60" s="11"/>
    </row>
    <row r="61" spans="1:1" hidden="1" x14ac:dyDescent="0.25">
      <c r="A61" s="10"/>
    </row>
    <row r="62" spans="1:1" hidden="1" x14ac:dyDescent="0.25">
      <c r="A62" s="10"/>
    </row>
    <row r="63" spans="1:1" hidden="1" x14ac:dyDescent="0.25">
      <c r="A63" s="10"/>
    </row>
    <row r="64" spans="1:1" hidden="1" x14ac:dyDescent="0.25">
      <c r="A64" s="10"/>
    </row>
    <row r="65" spans="1:2" hidden="1" x14ac:dyDescent="0.25"/>
    <row r="66" spans="1:2" hidden="1" x14ac:dyDescent="0.25"/>
    <row r="67" spans="1:2" hidden="1" x14ac:dyDescent="0.25"/>
    <row r="68" spans="1:2" ht="23.25" hidden="1" x14ac:dyDescent="0.25">
      <c r="A68" s="8"/>
    </row>
    <row r="69" spans="1:2" hidden="1" x14ac:dyDescent="0.25"/>
    <row r="70" spans="1:2" hidden="1" x14ac:dyDescent="0.25"/>
    <row r="71" spans="1:2" hidden="1" x14ac:dyDescent="0.25"/>
    <row r="72" spans="1:2" hidden="1" x14ac:dyDescent="0.25">
      <c r="A72" s="1"/>
      <c r="B72" s="1"/>
    </row>
    <row r="73" spans="1:2" hidden="1" x14ac:dyDescent="0.25">
      <c r="A73" s="2"/>
      <c r="B73" s="9"/>
    </row>
    <row r="74" spans="1:2" hidden="1" x14ac:dyDescent="0.25">
      <c r="A74" s="2"/>
      <c r="B74" s="9"/>
    </row>
    <row r="75" spans="1:2" hidden="1" x14ac:dyDescent="0.25">
      <c r="A75" s="2"/>
      <c r="B75" s="9"/>
    </row>
    <row r="76" spans="1:2" hidden="1" x14ac:dyDescent="0.25">
      <c r="A76" s="10"/>
    </row>
    <row r="77" spans="1:2" hidden="1" x14ac:dyDescent="0.25">
      <c r="A77" s="10"/>
    </row>
    <row r="78" spans="1:2" hidden="1" x14ac:dyDescent="0.25"/>
    <row r="79" spans="1:2" hidden="1" x14ac:dyDescent="0.25"/>
    <row r="80" spans="1:2" hidden="1" x14ac:dyDescent="0.25"/>
    <row r="81" spans="1:1" ht="23.25" hidden="1" x14ac:dyDescent="0.25">
      <c r="A81" s="8"/>
    </row>
    <row r="82" spans="1:1" hidden="1" x14ac:dyDescent="0.25"/>
    <row r="83" spans="1:1" hidden="1" x14ac:dyDescent="0.25">
      <c r="A83" s="12"/>
    </row>
    <row r="84" spans="1:1" hidden="1" x14ac:dyDescent="0.25">
      <c r="A84" s="12"/>
    </row>
    <row r="85" spans="1:1" hidden="1" x14ac:dyDescent="0.25">
      <c r="A85" s="12"/>
    </row>
    <row r="86" spans="1:1" hidden="1" x14ac:dyDescent="0.25">
      <c r="A86" s="12"/>
    </row>
    <row r="87" spans="1:1" hidden="1" x14ac:dyDescent="0.25">
      <c r="A87" s="12"/>
    </row>
    <row r="88" spans="1:1" hidden="1" x14ac:dyDescent="0.25">
      <c r="A88" s="7"/>
    </row>
    <row r="89" spans="1:1" hidden="1" x14ac:dyDescent="0.25">
      <c r="A89" s="12"/>
    </row>
    <row r="90" spans="1:1" hidden="1" x14ac:dyDescent="0.25">
      <c r="A90" s="12"/>
    </row>
    <row r="91" spans="1:1" hidden="1" x14ac:dyDescent="0.25">
      <c r="A91" s="12"/>
    </row>
    <row r="92" spans="1:1" hidden="1" x14ac:dyDescent="0.25">
      <c r="A92" s="12"/>
    </row>
    <row r="93" spans="1:1" hidden="1" x14ac:dyDescent="0.25"/>
  </sheetData>
  <mergeCells count="5">
    <mergeCell ref="A1:L1"/>
    <mergeCell ref="A13:F13"/>
    <mergeCell ref="G3:L3"/>
    <mergeCell ref="G2:L2"/>
    <mergeCell ref="H13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6"/>
  <sheetViews>
    <sheetView showGridLines="0" workbookViewId="0">
      <selection activeCell="F26" sqref="F26"/>
    </sheetView>
  </sheetViews>
  <sheetFormatPr defaultRowHeight="15" x14ac:dyDescent="0.25"/>
  <cols>
    <col min="1" max="1" width="15.7109375" style="4" customWidth="1"/>
    <col min="2" max="2" width="14.85546875" customWidth="1"/>
    <col min="3" max="3" width="17.140625" customWidth="1"/>
    <col min="5" max="5" width="17.7109375" style="3" customWidth="1"/>
    <col min="6" max="6" width="38" customWidth="1"/>
    <col min="7" max="7" width="14.42578125" customWidth="1"/>
    <col min="8" max="8" width="2.85546875" customWidth="1"/>
    <col min="9" max="9" width="18" customWidth="1"/>
    <col min="10" max="10" width="22.28515625" customWidth="1"/>
  </cols>
  <sheetData>
    <row r="1" spans="1:10" x14ac:dyDescent="0.25">
      <c r="A1" s="21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2" t="s">
        <v>5</v>
      </c>
      <c r="G1" s="37" t="s">
        <v>34</v>
      </c>
      <c r="H1" s="28"/>
      <c r="I1" s="27" t="s">
        <v>1</v>
      </c>
      <c r="J1" s="30" t="s">
        <v>29</v>
      </c>
    </row>
    <row r="2" spans="1:10" x14ac:dyDescent="0.25">
      <c r="A2" s="24">
        <v>45809</v>
      </c>
      <c r="B2" s="25" t="s">
        <v>6</v>
      </c>
      <c r="C2" s="25" t="s">
        <v>7</v>
      </c>
      <c r="D2" s="25" t="s">
        <v>8</v>
      </c>
      <c r="E2" s="26">
        <v>3000</v>
      </c>
      <c r="F2" s="25"/>
      <c r="G2" t="str">
        <f>TEXT(A2,"mmm/aaaa")</f>
        <v>jun/2025</v>
      </c>
      <c r="H2" s="28"/>
      <c r="I2" s="25" t="s">
        <v>6</v>
      </c>
      <c r="J2" s="29">
        <f>SUMIF(B:B,I2,E:E)</f>
        <v>9000</v>
      </c>
    </row>
    <row r="3" spans="1:10" ht="30" x14ac:dyDescent="0.25">
      <c r="A3" s="24">
        <v>45810</v>
      </c>
      <c r="B3" s="25" t="s">
        <v>9</v>
      </c>
      <c r="C3" s="25" t="s">
        <v>10</v>
      </c>
      <c r="D3" s="25" t="s">
        <v>11</v>
      </c>
      <c r="E3" s="26">
        <v>-500</v>
      </c>
      <c r="F3" s="25" t="s">
        <v>12</v>
      </c>
      <c r="G3" t="str">
        <f t="shared" ref="G3:G16" si="0">TEXT(A3,"mmm/aaaa")</f>
        <v>jun/2025</v>
      </c>
      <c r="H3" s="28"/>
      <c r="I3" s="25" t="s">
        <v>9</v>
      </c>
      <c r="J3" s="29">
        <f>SUMIF(B:B,I3,E:E)</f>
        <v>-2000</v>
      </c>
    </row>
    <row r="4" spans="1:10" x14ac:dyDescent="0.25">
      <c r="A4" s="24">
        <v>45813</v>
      </c>
      <c r="B4" s="25" t="s">
        <v>13</v>
      </c>
      <c r="C4" s="25" t="s">
        <v>14</v>
      </c>
      <c r="D4" s="25" t="s">
        <v>11</v>
      </c>
      <c r="E4" s="26">
        <v>-600</v>
      </c>
      <c r="F4" s="25" t="s">
        <v>15</v>
      </c>
      <c r="G4" t="str">
        <f t="shared" si="0"/>
        <v>jun/2025</v>
      </c>
      <c r="H4" s="28"/>
      <c r="I4" s="25" t="s">
        <v>13</v>
      </c>
      <c r="J4" s="29">
        <f>SUMIF(B:B,I4,E:E)</f>
        <v>-1600</v>
      </c>
    </row>
    <row r="5" spans="1:10" x14ac:dyDescent="0.25">
      <c r="A5" s="24">
        <v>45818</v>
      </c>
      <c r="B5" s="25" t="s">
        <v>16</v>
      </c>
      <c r="C5" s="25" t="s">
        <v>17</v>
      </c>
      <c r="D5" s="25" t="s">
        <v>11</v>
      </c>
      <c r="E5" s="26">
        <v>-60</v>
      </c>
      <c r="F5" s="25" t="s">
        <v>18</v>
      </c>
      <c r="G5" t="str">
        <f t="shared" si="0"/>
        <v>jun/2025</v>
      </c>
      <c r="H5" s="28"/>
      <c r="I5" s="25" t="s">
        <v>16</v>
      </c>
      <c r="J5" s="29">
        <f>SUMIF(B:B,I5,E:E)</f>
        <v>-170</v>
      </c>
    </row>
    <row r="6" spans="1:10" ht="30" x14ac:dyDescent="0.25">
      <c r="A6" s="24">
        <v>45820</v>
      </c>
      <c r="B6" s="25" t="s">
        <v>19</v>
      </c>
      <c r="C6" s="25" t="s">
        <v>20</v>
      </c>
      <c r="D6" s="25" t="s">
        <v>11</v>
      </c>
      <c r="E6" s="26">
        <v>-120</v>
      </c>
      <c r="F6" s="25" t="s">
        <v>21</v>
      </c>
      <c r="G6" t="str">
        <f t="shared" si="0"/>
        <v>jun/2025</v>
      </c>
      <c r="H6" s="28"/>
      <c r="I6" s="25" t="s">
        <v>19</v>
      </c>
      <c r="J6" s="29">
        <f>SUMIF(B:B,I6,E:E)</f>
        <v>-340</v>
      </c>
    </row>
    <row r="7" spans="1:10" x14ac:dyDescent="0.25">
      <c r="A7" s="24">
        <v>45839</v>
      </c>
      <c r="B7" s="25" t="s">
        <v>6</v>
      </c>
      <c r="C7" s="25" t="s">
        <v>7</v>
      </c>
      <c r="D7" s="25" t="s">
        <v>8</v>
      </c>
      <c r="E7" s="26">
        <v>3000</v>
      </c>
      <c r="F7" s="25"/>
      <c r="G7" t="str">
        <f t="shared" si="0"/>
        <v>jul/2025</v>
      </c>
      <c r="H7" s="28"/>
    </row>
    <row r="8" spans="1:10" ht="30" x14ac:dyDescent="0.25">
      <c r="A8" s="24">
        <v>45840</v>
      </c>
      <c r="B8" s="25" t="s">
        <v>9</v>
      </c>
      <c r="C8" s="25" t="s">
        <v>10</v>
      </c>
      <c r="D8" s="25" t="s">
        <v>11</v>
      </c>
      <c r="E8" s="26">
        <v>-800</v>
      </c>
      <c r="F8" s="25" t="s">
        <v>12</v>
      </c>
      <c r="G8" t="str">
        <f t="shared" si="0"/>
        <v>jul/2025</v>
      </c>
      <c r="H8" s="28"/>
    </row>
    <row r="9" spans="1:10" x14ac:dyDescent="0.25">
      <c r="A9" s="24">
        <v>45843</v>
      </c>
      <c r="B9" s="25" t="s">
        <v>13</v>
      </c>
      <c r="C9" s="25" t="s">
        <v>14</v>
      </c>
      <c r="D9" s="25" t="s">
        <v>11</v>
      </c>
      <c r="E9" s="26">
        <v>-500</v>
      </c>
      <c r="F9" s="25" t="s">
        <v>15</v>
      </c>
      <c r="G9" t="str">
        <f t="shared" si="0"/>
        <v>jul/2025</v>
      </c>
      <c r="H9" s="28"/>
    </row>
    <row r="10" spans="1:10" x14ac:dyDescent="0.25">
      <c r="A10" s="24">
        <v>45848</v>
      </c>
      <c r="B10" s="25" t="s">
        <v>16</v>
      </c>
      <c r="C10" s="25" t="s">
        <v>17</v>
      </c>
      <c r="D10" s="25" t="s">
        <v>11</v>
      </c>
      <c r="E10" s="26">
        <v>-60</v>
      </c>
      <c r="F10" s="25" t="s">
        <v>18</v>
      </c>
      <c r="G10" t="str">
        <f t="shared" si="0"/>
        <v>jul/2025</v>
      </c>
      <c r="H10" s="28"/>
    </row>
    <row r="11" spans="1:10" ht="30" x14ac:dyDescent="0.25">
      <c r="A11" s="24">
        <v>45850</v>
      </c>
      <c r="B11" s="25" t="s">
        <v>19</v>
      </c>
      <c r="C11" s="25" t="s">
        <v>20</v>
      </c>
      <c r="D11" s="25" t="s">
        <v>11</v>
      </c>
      <c r="E11" s="26">
        <v>-120</v>
      </c>
      <c r="F11" s="25" t="s">
        <v>21</v>
      </c>
      <c r="G11" t="str">
        <f t="shared" si="0"/>
        <v>jul/2025</v>
      </c>
      <c r="H11" s="28"/>
    </row>
    <row r="12" spans="1:10" x14ac:dyDescent="0.25">
      <c r="A12" s="24">
        <v>45870</v>
      </c>
      <c r="B12" s="25" t="s">
        <v>6</v>
      </c>
      <c r="C12" s="25" t="s">
        <v>7</v>
      </c>
      <c r="D12" s="25" t="s">
        <v>8</v>
      </c>
      <c r="E12" s="26">
        <v>3000</v>
      </c>
      <c r="F12" s="25"/>
      <c r="G12" t="str">
        <f t="shared" si="0"/>
        <v>ago/2025</v>
      </c>
      <c r="H12" s="28"/>
    </row>
    <row r="13" spans="1:10" ht="30" x14ac:dyDescent="0.25">
      <c r="A13" s="24">
        <v>45871</v>
      </c>
      <c r="B13" s="25" t="s">
        <v>9</v>
      </c>
      <c r="C13" s="25" t="s">
        <v>10</v>
      </c>
      <c r="D13" s="25" t="s">
        <v>11</v>
      </c>
      <c r="E13" s="26">
        <v>-700</v>
      </c>
      <c r="F13" s="25" t="s">
        <v>12</v>
      </c>
      <c r="G13" t="str">
        <f t="shared" si="0"/>
        <v>ago/2025</v>
      </c>
      <c r="H13" s="28"/>
    </row>
    <row r="14" spans="1:10" x14ac:dyDescent="0.25">
      <c r="A14" s="24">
        <v>45874</v>
      </c>
      <c r="B14" s="25" t="s">
        <v>13</v>
      </c>
      <c r="C14" s="25" t="s">
        <v>14</v>
      </c>
      <c r="D14" s="25" t="s">
        <v>11</v>
      </c>
      <c r="E14" s="26">
        <v>-500</v>
      </c>
      <c r="F14" s="25" t="s">
        <v>15</v>
      </c>
      <c r="G14" t="str">
        <f t="shared" si="0"/>
        <v>ago/2025</v>
      </c>
      <c r="H14" s="28"/>
    </row>
    <row r="15" spans="1:10" x14ac:dyDescent="0.25">
      <c r="A15" s="24">
        <v>45879</v>
      </c>
      <c r="B15" s="25" t="s">
        <v>16</v>
      </c>
      <c r="C15" s="25" t="s">
        <v>17</v>
      </c>
      <c r="D15" s="25" t="s">
        <v>11</v>
      </c>
      <c r="E15" s="26">
        <v>-50</v>
      </c>
      <c r="F15" s="25" t="s">
        <v>18</v>
      </c>
      <c r="G15" t="str">
        <f t="shared" si="0"/>
        <v>ago/2025</v>
      </c>
      <c r="H15" s="28"/>
    </row>
    <row r="16" spans="1:10" ht="30" x14ac:dyDescent="0.25">
      <c r="A16" s="24">
        <v>45881</v>
      </c>
      <c r="B16" s="25" t="s">
        <v>19</v>
      </c>
      <c r="C16" s="25" t="s">
        <v>20</v>
      </c>
      <c r="D16" s="25" t="s">
        <v>11</v>
      </c>
      <c r="E16" s="26">
        <v>-100</v>
      </c>
      <c r="F16" s="25" t="s">
        <v>21</v>
      </c>
      <c r="G16" t="str">
        <f t="shared" si="0"/>
        <v>ago/2025</v>
      </c>
      <c r="H16" s="28"/>
    </row>
    <row r="17" spans="1:10" x14ac:dyDescent="0.25">
      <c r="A17" s="24"/>
      <c r="B17" s="25"/>
      <c r="C17" s="25"/>
      <c r="D17" s="25"/>
      <c r="E17" s="26"/>
      <c r="F17" s="25"/>
      <c r="H17" s="28"/>
    </row>
    <row r="18" spans="1:10" x14ac:dyDescent="0.25">
      <c r="E18" s="5" t="s">
        <v>23</v>
      </c>
      <c r="F18" s="6">
        <f>SUMIF(D2:D17,"Receita",E2:E17)</f>
        <v>9000</v>
      </c>
      <c r="G18" s="6"/>
      <c r="H18" s="6"/>
      <c r="I18" s="4"/>
      <c r="J18" s="36"/>
    </row>
    <row r="19" spans="1:10" x14ac:dyDescent="0.25">
      <c r="E19" s="5" t="s">
        <v>24</v>
      </c>
      <c r="F19" s="6">
        <f>SUMIF(D2:D17,"Despesa",E2:E17)</f>
        <v>-4110</v>
      </c>
      <c r="G19" s="6"/>
      <c r="H19" s="6"/>
      <c r="I19" s="35"/>
      <c r="J19" s="36"/>
    </row>
    <row r="20" spans="1:10" x14ac:dyDescent="0.25">
      <c r="E20" s="5" t="s">
        <v>25</v>
      </c>
      <c r="F20" s="6">
        <f>SUM(E2:E17)</f>
        <v>4890</v>
      </c>
      <c r="G20" s="6"/>
      <c r="H20" s="6"/>
      <c r="I20" s="35"/>
      <c r="J20" s="36"/>
    </row>
    <row r="21" spans="1:10" x14ac:dyDescent="0.25">
      <c r="A21" s="38"/>
    </row>
    <row r="22" spans="1:10" x14ac:dyDescent="0.25">
      <c r="A22" s="1"/>
      <c r="B22" s="1"/>
    </row>
    <row r="23" spans="1:10" x14ac:dyDescent="0.25">
      <c r="A23" s="2"/>
      <c r="B23" s="9"/>
    </row>
    <row r="24" spans="1:10" x14ac:dyDescent="0.25">
      <c r="A24" s="2"/>
      <c r="B24" s="9"/>
    </row>
    <row r="25" spans="1:10" x14ac:dyDescent="0.25">
      <c r="A25" s="2"/>
      <c r="B25" s="9"/>
    </row>
    <row r="26" spans="1:10" x14ac:dyDescent="0.25">
      <c r="F26" t="e">
        <f>LARGE(IF(D:D="Despesa",-E:E),d)</f>
        <v>#NAME?</v>
      </c>
    </row>
  </sheetData>
  <autoFilter ref="A1:F1"/>
  <conditionalFormatting sqref="E2:E6 E17">
    <cfRule type="expression" dxfId="9" priority="13">
      <formula>AND(E2&lt;0, OR(B2="Lazer", B2="Mercado"), ABS(E2) &gt; 0.3 * $F$18)</formula>
    </cfRule>
    <cfRule type="expression" dxfId="8" priority="14">
      <formula>AND(E2&lt;0, OR(B2="Lazer", B2="Mercado", B2="Restaurante"), ABS(E2) &gt; 0.3 * $F$18)</formula>
    </cfRule>
    <cfRule type="expression" priority="15">
      <formula>AND(E2&lt;0, OR(B2="Lazer", B2="Mercado", B2="Restaurante"), ABS(E2) &gt; 0.3 * $F$18)</formula>
    </cfRule>
  </conditionalFormatting>
  <conditionalFormatting sqref="E7">
    <cfRule type="expression" dxfId="7" priority="10">
      <formula>AND(E7&lt;0, OR(B7="Lazer", B7="Mercado"), ABS(E7) &gt; 0.3 * $F$18)</formula>
    </cfRule>
    <cfRule type="expression" dxfId="6" priority="11">
      <formula>AND(E7&lt;0, OR(B7="Lazer", B7="Mercado", B7="Restaurante"), ABS(E7) &gt; 0.3 * $F$18)</formula>
    </cfRule>
    <cfRule type="expression" priority="12">
      <formula>AND(E7&lt;0, OR(B7="Lazer", B7="Mercado", B7="Restaurante"), ABS(E7) &gt; 0.3 * $F$18)</formula>
    </cfRule>
  </conditionalFormatting>
  <conditionalFormatting sqref="E8:E11">
    <cfRule type="expression" dxfId="5" priority="7">
      <formula>AND(E8&lt;0, OR(B8="Lazer", B8="Mercado"), ABS(E8) &gt; 0.3 * $F$18)</formula>
    </cfRule>
    <cfRule type="expression" dxfId="4" priority="8">
      <formula>AND(E8&lt;0, OR(B8="Lazer", B8="Mercado", B8="Restaurante"), ABS(E8) &gt; 0.3 * $F$18)</formula>
    </cfRule>
    <cfRule type="expression" priority="9">
      <formula>AND(E8&lt;0, OR(B8="Lazer", B8="Mercado", B8="Restaurante"), ABS(E8) &gt; 0.3 * $F$18)</formula>
    </cfRule>
  </conditionalFormatting>
  <conditionalFormatting sqref="E12">
    <cfRule type="expression" dxfId="3" priority="4">
      <formula>AND(E12&lt;0, OR(B12="Lazer", B12="Mercado"), ABS(E12) &gt; 0.3 * $F$18)</formula>
    </cfRule>
    <cfRule type="expression" dxfId="2" priority="5">
      <formula>AND(E12&lt;0, OR(B12="Lazer", B12="Mercado", B12="Restaurante"), ABS(E12) &gt; 0.3 * $F$18)</formula>
    </cfRule>
    <cfRule type="expression" priority="6">
      <formula>AND(E12&lt;0, OR(B12="Lazer", B12="Mercado", B12="Restaurante"), ABS(E12) &gt; 0.3 * $F$18)</formula>
    </cfRule>
  </conditionalFormatting>
  <conditionalFormatting sqref="E13:E16">
    <cfRule type="expression" dxfId="1" priority="1">
      <formula>AND(E13&lt;0, OR(B13="Lazer", B13="Mercado"), ABS(E13) &gt; 0.3 * $F$18)</formula>
    </cfRule>
    <cfRule type="expression" dxfId="0" priority="2">
      <formula>AND(E13&lt;0, OR(B13="Lazer", B13="Mercado", B13="Restaurante"), ABS(E13) &gt; 0.3 * $F$18)</formula>
    </cfRule>
    <cfRule type="expression" priority="3">
      <formula>AND(E13&lt;0, OR(B13="Lazer", B13="Mercado", B13="Restaurante"), ABS(E13) &gt; 0.3 * $F$18)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5"/>
  <sheetViews>
    <sheetView showGridLines="0" workbookViewId="0">
      <selection activeCell="G26" sqref="G26"/>
    </sheetView>
  </sheetViews>
  <sheetFormatPr defaultRowHeight="15" x14ac:dyDescent="0.25"/>
  <cols>
    <col min="1" max="1" width="18" bestFit="1" customWidth="1"/>
    <col min="2" max="2" width="18" customWidth="1"/>
    <col min="12" max="12" width="18" bestFit="1" customWidth="1"/>
    <col min="13" max="13" width="19.5703125" bestFit="1" customWidth="1"/>
    <col min="14" max="14" width="5.7109375" customWidth="1"/>
    <col min="15" max="15" width="8.85546875" customWidth="1"/>
    <col min="16" max="16" width="7" customWidth="1"/>
    <col min="17" max="17" width="10.5703125" bestFit="1" customWidth="1"/>
    <col min="18" max="18" width="10.7109375" bestFit="1" customWidth="1"/>
  </cols>
  <sheetData>
    <row r="3" spans="1:18" x14ac:dyDescent="0.25">
      <c r="A3" s="34" t="s">
        <v>32</v>
      </c>
      <c r="B3" t="s">
        <v>37</v>
      </c>
    </row>
    <row r="4" spans="1:18" x14ac:dyDescent="0.25">
      <c r="A4" s="35" t="s">
        <v>35</v>
      </c>
      <c r="B4" s="36">
        <v>1720</v>
      </c>
    </row>
    <row r="5" spans="1:18" x14ac:dyDescent="0.25">
      <c r="A5" s="35" t="s">
        <v>36</v>
      </c>
      <c r="B5" s="36">
        <v>1520</v>
      </c>
    </row>
    <row r="6" spans="1:18" x14ac:dyDescent="0.25">
      <c r="A6" s="35" t="s">
        <v>38</v>
      </c>
      <c r="B6" s="36">
        <v>1650</v>
      </c>
    </row>
    <row r="7" spans="1:18" x14ac:dyDescent="0.25">
      <c r="A7" s="35" t="s">
        <v>33</v>
      </c>
      <c r="B7" s="36">
        <v>4890</v>
      </c>
    </row>
    <row r="10" spans="1:18" x14ac:dyDescent="0.25">
      <c r="L10" s="35"/>
      <c r="M10" s="36"/>
      <c r="N10" s="36"/>
      <c r="O10" s="36"/>
      <c r="P10" s="36"/>
      <c r="Q10" s="36"/>
      <c r="R10" s="36"/>
    </row>
    <row r="11" spans="1:18" x14ac:dyDescent="0.25">
      <c r="L11" s="35"/>
      <c r="M11" s="36"/>
      <c r="N11" s="36"/>
      <c r="O11" s="36"/>
      <c r="P11" s="36"/>
      <c r="Q11" s="36"/>
      <c r="R11" s="36"/>
    </row>
    <row r="12" spans="1:18" x14ac:dyDescent="0.25">
      <c r="L12" s="35"/>
      <c r="M12" s="36"/>
      <c r="N12" s="36"/>
      <c r="O12" s="36"/>
      <c r="P12" s="36"/>
      <c r="Q12" s="36"/>
      <c r="R12" s="36"/>
    </row>
    <row r="17" spans="1:2" x14ac:dyDescent="0.25">
      <c r="A17" s="34" t="s">
        <v>32</v>
      </c>
      <c r="B17" t="s">
        <v>37</v>
      </c>
    </row>
    <row r="18" spans="1:2" x14ac:dyDescent="0.25">
      <c r="A18" s="35" t="s">
        <v>11</v>
      </c>
      <c r="B18" s="36">
        <v>-4110</v>
      </c>
    </row>
    <row r="19" spans="1:2" x14ac:dyDescent="0.25">
      <c r="A19" s="41" t="s">
        <v>9</v>
      </c>
      <c r="B19" s="36">
        <v>-2000</v>
      </c>
    </row>
    <row r="20" spans="1:2" x14ac:dyDescent="0.25">
      <c r="A20" s="41" t="s">
        <v>13</v>
      </c>
      <c r="B20" s="36">
        <v>-1600</v>
      </c>
    </row>
    <row r="21" spans="1:2" x14ac:dyDescent="0.25">
      <c r="A21" s="41" t="s">
        <v>19</v>
      </c>
      <c r="B21" s="36">
        <v>-340</v>
      </c>
    </row>
    <row r="22" spans="1:2" x14ac:dyDescent="0.25">
      <c r="A22" s="41" t="s">
        <v>16</v>
      </c>
      <c r="B22" s="36">
        <v>-170</v>
      </c>
    </row>
    <row r="23" spans="1:2" x14ac:dyDescent="0.25">
      <c r="A23" s="35" t="s">
        <v>8</v>
      </c>
      <c r="B23" s="36">
        <v>9000</v>
      </c>
    </row>
    <row r="24" spans="1:2" x14ac:dyDescent="0.25">
      <c r="A24" s="41" t="s">
        <v>6</v>
      </c>
      <c r="B24" s="36">
        <v>9000</v>
      </c>
    </row>
    <row r="25" spans="1:2" x14ac:dyDescent="0.25">
      <c r="A25" s="35" t="s">
        <v>33</v>
      </c>
      <c r="B25" s="36">
        <v>4890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Dasboard</vt:lpstr>
      <vt:lpstr>Dados</vt:lpstr>
      <vt:lpstr>Dinâmica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2025-06-25T00:56:43Z</dcterms:created>
  <dcterms:modified xsi:type="dcterms:W3CDTF">2025-06-27T01:27:03Z</dcterms:modified>
</cp:coreProperties>
</file>