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<sst xmlns="http://schemas.openxmlformats.org/spreadsheetml/2006/main" count="1522" uniqueCount="1065">
  <si>
    <t>[Imersão Python | Alura ] Aula 02 e 03.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</si>
  <si>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</si>
  <si>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</si>
  <si>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</si>
  <si>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</si>
  <si>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</si>
  <si>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</si>
  <si>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</si>
  <si>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</si>
  <si>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</si>
  <si>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</si>
  <si>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</si>
  <si>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</si>
  <si>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</si>
  <si>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</si>
  <si>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</si>
  <si>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</si>
  <si>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Segmento</t>
  </si>
  <si>
    <t>Idade (em 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</si>
  <si>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</si>
  <si>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</si>
  <si>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</si>
  <si>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</si>
  <si>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</si>
  <si>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</si>
  <si>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</si>
  <si>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</si>
  <si>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</si>
  <si>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</si>
  <si>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</si>
  <si>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</si>
  <si>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</si>
  <si>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</si>
  <si>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</si>
  <si>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</si>
  <si>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</si>
  <si>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</si>
  <si>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</si>
  <si>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</si>
  <si>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</si>
  <si>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</si>
  <si>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</si>
  <si>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</si>
  <si>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</si>
  <si>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 xml:space="preserve"> 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</si>
  <si>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</si>
  <si>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</si>
  <si>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</si>
  <si>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</si>
  <si>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</si>
  <si>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</si>
  <si>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</si>
  <si>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</si>
  <si>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</si>
  <si>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</si>
  <si>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</si>
  <si>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</si>
  <si>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</si>
  <si>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</si>
  <si>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</si>
  <si>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</si>
  <si>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</si>
  <si>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</si>
  <si>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</si>
  <si>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</si>
  <si>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</si>
  <si>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</si>
  <si>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</si>
  <si>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</si>
  <si>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</si>
  <si>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</si>
  <si>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</si>
  <si>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</si>
  <si>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</si>
  <si>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</si>
  <si>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</si>
  <si>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</si>
  <si>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</si>
  <si>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</si>
  <si>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</si>
  <si>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</si>
  <si>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</si>
  <si>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</si>
  <si>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</si>
  <si>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</si>
  <si>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</si>
  <si>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</si>
  <si>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</si>
  <si>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</si>
  <si>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</si>
  <si>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</si>
  <si>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</si>
  <si>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</si>
  <si>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</si>
  <si>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</si>
  <si>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</si>
  <si>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</si>
  <si>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</si>
  <si>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</si>
  <si>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</si>
  <si>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</si>
  <si>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</si>
  <si>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</si>
  <si>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</si>
  <si>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</si>
  <si>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</si>
  <si>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</si>
  <si>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</si>
  <si>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</si>
  <si>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</si>
  <si>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</si>
  <si>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</si>
  <si>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</si>
  <si>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</si>
  <si>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</si>
  <si>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</si>
  <si>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</si>
  <si>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</si>
  <si>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</si>
  <si>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</si>
  <si>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</si>
  <si>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</si>
  <si>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</si>
  <si>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</si>
  <si>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</si>
  <si>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</si>
  <si>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</si>
  <si>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</si>
  <si>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</si>
  <si>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</si>
  <si>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</si>
  <si>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</si>
  <si>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</si>
  <si>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</si>
  <si>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</si>
  <si>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</si>
  <si>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</si>
  <si>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</si>
  <si>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</si>
  <si>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</si>
  <si>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</si>
  <si>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</si>
  <si>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</si>
  <si>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</si>
  <si>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</si>
  <si>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</si>
  <si>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</si>
  <si>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</si>
  <si>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</si>
  <si>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</si>
  <si>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</si>
  <si>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</si>
  <si>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</si>
  <si>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</si>
  <si>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</si>
  <si>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</si>
  <si>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</si>
  <si>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</si>
  <si>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</si>
  <si>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</si>
  <si>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</si>
  <si>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</si>
  <si>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</si>
  <si>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</si>
  <si>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</si>
  <si>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</si>
  <si>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</si>
  <si>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</si>
  <si>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</si>
  <si>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</si>
  <si>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</si>
  <si>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</si>
  <si>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</si>
  <si>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</si>
  <si>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</si>
  <si>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</si>
  <si>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</si>
  <si>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</si>
  <si>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</si>
  <si>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</si>
  <si>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</si>
  <si>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</si>
  <si>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</si>
  <si>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</si>
  <si>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</si>
  <si>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</si>
  <si>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</si>
  <si>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</si>
  <si>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</si>
  <si>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</si>
  <si>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</si>
  <si>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</si>
  <si>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</si>
  <si>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</si>
  <si>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</si>
  <si>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</si>
  <si>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</si>
  <si>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</si>
  <si>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</si>
  <si>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</si>
  <si>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</si>
  <si>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</si>
  <si>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</si>
  <si>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</si>
  <si>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</si>
  <si>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</si>
  <si>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</si>
  <si>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</si>
  <si>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</si>
  <si>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</si>
  <si>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</si>
  <si>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</si>
  <si>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</si>
  <si>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</si>
  <si>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</si>
  <si>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</si>
  <si>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</si>
  <si>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</si>
  <si>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</si>
  <si>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</si>
  <si>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</si>
  <si>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</si>
  <si>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</si>
  <si>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</si>
  <si>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</si>
  <si>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</si>
  <si>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</si>
  <si>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</si>
  <si>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</si>
  <si>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</si>
  <si>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</si>
  <si>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</si>
  <si>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</si>
  <si>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</si>
  <si>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</si>
  <si>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</si>
  <si>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</si>
  <si>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Holding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</si>
  <si>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</si>
  <si>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</si>
  <si>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</si>
  <si>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</si>
  <si>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</si>
  <si>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</si>
  <si>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</si>
  <si>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</si>
  <si>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</si>
  <si>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</si>
  <si>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</si>
  <si>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</si>
  <si>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</si>
  <si>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</si>
  <si>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</si>
  <si>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</si>
  <si>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</si>
  <si>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</si>
  <si>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</si>
  <si>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</si>
  <si>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</si>
  <si>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</si>
  <si>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</si>
  <si>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</si>
  <si>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</si>
  <si>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</si>
  <si>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</si>
  <si>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</si>
  <si>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</si>
  <si>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</si>
  <si>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</si>
  <si>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</si>
  <si>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</si>
  <si>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</si>
  <si>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</si>
  <si>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</si>
  <si>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</si>
  <si>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</si>
  <si>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</si>
  <si>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</si>
  <si>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</si>
  <si>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</si>
  <si>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</si>
  <si>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</si>
  <si>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</si>
  <si>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</si>
  <si>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</si>
  <si>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</si>
  <si>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</si>
  <si>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</si>
  <si>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</si>
  <si>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</si>
  <si>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</si>
  <si>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</si>
  <si>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</si>
  <si>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Agroindústria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</si>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</sst>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horizontal="left"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5" fontId="4" numFmtId="0" xfId="0" applyAlignment="1" applyFill="1" applyFont="1">
      <alignment vertical="bottom"/>
    </xf>
    <xf borderId="0" fillId="5" fontId="4" numFmtId="14" xfId="0" applyAlignment="1" applyFont="1" applyNumberFormat="1">
      <alignment horizontal="right" vertical="bottom"/>
    </xf>
    <xf borderId="0" fillId="5" fontId="4" numFmtId="2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'Análises'!$A$11:$A$45</c:f>
            </c:strRef>
          </c:cat>
          <c:val>
            <c:numRef>
              <c:f>'Análises'!$C$11:$C$45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241454901"/>
        <c:axId val="687171891"/>
      </c:barChart>
      <c:catAx>
        <c:axId val="2414549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171891"/>
      </c:catAx>
      <c:valAx>
        <c:axId val="687171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4549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</xdr:row>
      <xdr:rowOff>171450</xdr:rowOff>
    </xdr:from>
    <xdr:ext cx="8020050" cy="4962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9525</xdr:rowOff>
    </xdr:from>
    <xdr:ext cx="7200900" cy="4457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9.38"/>
    <col customWidth="1" min="13" max="13" width="13.25"/>
    <col customWidth="1" min="14" max="14" width="17.0"/>
    <col customWidth="1" min="15" max="15" width="17.13"/>
    <col customWidth="1" min="16" max="16" width="8.5"/>
    <col customWidth="1" min="17" max="17" width="17.0"/>
    <col customWidth="1" min="18" max="18" width="16.5"/>
    <col customWidth="1" min="19" max="19" width="13.13"/>
    <col customWidth="1" min="20" max="20" width="16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</row>
    <row r="2">
      <c r="A2" s="8" t="s">
        <v>20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21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(C2-M2)*N2</f>
        <v>241889725.4</v>
      </c>
      <c r="P2" s="12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VLOOKUP(Q2,Chatgpt!A:B,2,0)</f>
        <v>Siderurgia</v>
      </c>
      <c r="S2" s="12">
        <f>VLOOKUP(Q2,Chatgpt!A:C,3,0)</f>
        <v>59</v>
      </c>
      <c r="T2" s="12" t="str">
        <f t="shared" ref="T2:T82" si="5">IF(S2&gt;100,"Mais de 100",IF(S2&lt;50,"Menos de 50","Entre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2">
        <f t="shared" si="1"/>
        <v>0.024</v>
      </c>
      <c r="M3" s="13">
        <f t="shared" si="2"/>
        <v>6.66015625</v>
      </c>
      <c r="N3" s="14">
        <f>VLOOKUP(A3,Total_de_acoes!A:B,2,0)</f>
        <v>1110559345</v>
      </c>
      <c r="O3" s="15">
        <f t="shared" si="3"/>
        <v>177515970.3</v>
      </c>
      <c r="P3" s="12" t="str">
        <f t="shared" si="4"/>
        <v>Subiu</v>
      </c>
      <c r="Q3" s="12" t="str">
        <f>VLOOKUP(A3,Ticker!A:B,2,0)</f>
        <v>CSN Mineração</v>
      </c>
      <c r="R3" s="12" t="str">
        <f>VLOOKUP(Q3,Chatgpt!A:B,2,0)</f>
        <v>Mineração</v>
      </c>
      <c r="S3" s="12">
        <f>VLOOKUP(Q3,Chatgpt!A:C,3,0)</f>
        <v>6</v>
      </c>
      <c r="T3" s="12" t="str">
        <f t="shared" si="5"/>
        <v>Menos de 50</v>
      </c>
    </row>
    <row r="4">
      <c r="A4" s="8" t="s">
        <v>24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25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VLOOKUP(Q4,Chatgpt!A:B,2,0)</f>
        <v>Petróleo e Gás</v>
      </c>
      <c r="S4" s="12">
        <f>VLOOKUP(Q4,Chatgpt!A:C,3,0)</f>
        <v>68</v>
      </c>
      <c r="T4" s="12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2">
        <f t="shared" si="1"/>
        <v>0.0204</v>
      </c>
      <c r="M5" s="13">
        <f t="shared" si="2"/>
        <v>51.85221482</v>
      </c>
      <c r="N5" s="14">
        <f>VLOOKUP(A5,Total_de_acoes!A:B,2,0)</f>
        <v>683452836</v>
      </c>
      <c r="O5" s="15">
        <f t="shared" si="3"/>
        <v>722946282.7</v>
      </c>
      <c r="P5" s="12" t="str">
        <f t="shared" si="4"/>
        <v>Subiu</v>
      </c>
      <c r="Q5" s="12" t="str">
        <f>VLOOKUP(A5,Ticker!A:B,2,0)</f>
        <v>Suzano</v>
      </c>
      <c r="R5" s="12" t="str">
        <f>VLOOKUP(Q5,Chatgpt!A:B,2,0)</f>
        <v>Papel e Celulose</v>
      </c>
      <c r="S5" s="12">
        <f>VLOOKUP(Q5,Chatgpt!A:C,3,0)</f>
        <v>98</v>
      </c>
      <c r="T5" s="12" t="str">
        <f t="shared" si="5"/>
        <v>Entre 50 e 100</v>
      </c>
    </row>
    <row r="6">
      <c r="A6" s="8" t="s">
        <v>28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29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VLOOKUP(Q6,Chatgpt!A:B,2,0)</f>
        <v>Energia</v>
      </c>
      <c r="S6" s="12">
        <f>VLOOKUP(Q6,Chatgpt!A:C,3,0)</f>
        <v>109</v>
      </c>
      <c r="T6" s="12" t="str">
        <f t="shared" si="5"/>
        <v>Mais de 100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2">
        <f t="shared" si="1"/>
        <v>0.0198</v>
      </c>
      <c r="M7" s="13">
        <f t="shared" si="2"/>
        <v>44.80290253</v>
      </c>
      <c r="N7" s="14">
        <f>VLOOKUP(A7,Total_de_acoes!A:B,2,0)</f>
        <v>800010734</v>
      </c>
      <c r="O7" s="15">
        <f t="shared" si="3"/>
        <v>709687498.2</v>
      </c>
      <c r="P7" s="12" t="str">
        <f t="shared" si="4"/>
        <v>Subiu</v>
      </c>
      <c r="Q7" s="12" t="str">
        <f>VLOOKUP(A7,Ticker!A:B,2,0)</f>
        <v>PetroRio</v>
      </c>
      <c r="R7" s="12" t="str">
        <f>VLOOKUP(Q7,Chatgpt!A:B,2,0)</f>
        <v>Petróleo</v>
      </c>
      <c r="S7" s="12">
        <f>VLOOKUP(Q7,Chatgpt!A:C,3,0)</f>
        <v>11</v>
      </c>
      <c r="T7" s="12" t="str">
        <f t="shared" si="5"/>
        <v>Menos de 50</v>
      </c>
    </row>
    <row r="8">
      <c r="A8" s="8" t="s">
        <v>32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33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VLOOKUP(Q8,Chatgpt!A:B,2,0)</f>
        <v>Petróleo e Gás</v>
      </c>
      <c r="S8" s="12">
        <f>VLOOKUP(Q8,Chatgpt!A:C,3,0)</f>
        <v>68</v>
      </c>
      <c r="T8" s="12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2">
        <f t="shared" si="1"/>
        <v>0.0166</v>
      </c>
      <c r="M9" s="13">
        <f t="shared" si="2"/>
        <v>68.3651387</v>
      </c>
      <c r="N9" s="14">
        <f>VLOOKUP(A9,Total_de_acoes!A:B,2,0)</f>
        <v>4196924316</v>
      </c>
      <c r="O9" s="15">
        <f t="shared" si="3"/>
        <v>4762926995</v>
      </c>
      <c r="P9" s="12" t="str">
        <f t="shared" si="4"/>
        <v>Subiu</v>
      </c>
      <c r="Q9" s="12" t="str">
        <f>VLOOKUP(A9,Ticker!A:B,2,0)</f>
        <v>Vale</v>
      </c>
      <c r="R9" s="12" t="str">
        <f>VLOOKUP(Q9,Chatgpt!A:B,2,0)</f>
        <v>Mineração</v>
      </c>
      <c r="S9" s="12">
        <f>VLOOKUP(Q9,Chatgpt!A:C,3,0)</f>
        <v>80</v>
      </c>
      <c r="T9" s="12" t="str">
        <f t="shared" si="5"/>
        <v>Entre 50 e 100</v>
      </c>
    </row>
    <row r="10">
      <c r="A10" s="8" t="s">
        <v>36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37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VLOOKUP(Q10,Chatgpt!A:B,2,0)</f>
        <v>Shopping Centers</v>
      </c>
      <c r="S10" s="12">
        <f>VLOOKUP(Q10,Chatgpt!A:C,3,0)</f>
        <v>47</v>
      </c>
      <c r="T10" s="12" t="str">
        <f t="shared" si="5"/>
        <v>Menos de 50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2">
        <f t="shared" si="1"/>
        <v>0.0148</v>
      </c>
      <c r="M11" s="13">
        <f t="shared" si="2"/>
        <v>32.33149389</v>
      </c>
      <c r="N11" s="14">
        <f>VLOOKUP(A11,Total_de_acoes!A:B,2,0)</f>
        <v>4801593832</v>
      </c>
      <c r="O11" s="15">
        <f t="shared" si="3"/>
        <v>2297591984</v>
      </c>
      <c r="P11" s="12" t="str">
        <f t="shared" si="4"/>
        <v>Subiu</v>
      </c>
      <c r="Q11" s="12" t="str">
        <f>VLOOKUP(A11,Ticker!A:B,2,0)</f>
        <v>Itaú Unibanco</v>
      </c>
      <c r="R11" s="12" t="str">
        <f>VLOOKUP(Q11,Chatgpt!A:B,2,0)</f>
        <v>Serviços Financeiros</v>
      </c>
      <c r="S11" s="12">
        <f>VLOOKUP(Q11,Chatgpt!A:C,3,0)</f>
        <v>13</v>
      </c>
      <c r="T11" s="12" t="str">
        <f t="shared" si="5"/>
        <v>Menos de 50</v>
      </c>
    </row>
    <row r="12">
      <c r="A12" s="8" t="s">
        <v>40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41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VLOOKUP(Q12,Chatgpt!A:B,2,0)</f>
        <v>Saúde</v>
      </c>
      <c r="S12" s="12">
        <f>VLOOKUP(Q12,Chatgpt!A:C,3,0)</f>
        <v>50</v>
      </c>
      <c r="T12" s="12" t="str">
        <f t="shared" si="5"/>
        <v>Entre 50 e 100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2">
        <f t="shared" si="1"/>
        <v>0.0142</v>
      </c>
      <c r="M13" s="13">
        <f t="shared" si="2"/>
        <v>18.29027805</v>
      </c>
      <c r="N13" s="14">
        <f>VLOOKUP(A13,Total_de_acoes!A:B,2,0)</f>
        <v>265877867</v>
      </c>
      <c r="O13" s="15">
        <f t="shared" si="3"/>
        <v>69054317.64</v>
      </c>
      <c r="P13" s="12" t="str">
        <f t="shared" si="4"/>
        <v>Subiu</v>
      </c>
      <c r="Q13" s="12" t="str">
        <f>VLOOKUP(A13,Ticker!A:B,2,0)</f>
        <v>Braskem</v>
      </c>
      <c r="R13" s="12" t="str">
        <f>VLOOKUP(Q13,Chatgpt!A:B,2,0)</f>
        <v>Petroquímica</v>
      </c>
      <c r="S13" s="12">
        <f>VLOOKUP(Q13,Chatgpt!A:C,3,0)</f>
        <v>19</v>
      </c>
      <c r="T13" s="12" t="str">
        <f t="shared" si="5"/>
        <v>Menos de 50</v>
      </c>
      <c r="U13" s="4" t="s">
        <v>44</v>
      </c>
    </row>
    <row r="14">
      <c r="A14" s="8" t="s">
        <v>45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46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VLOOKUP(Q14,Chatgpt!A:B,2,0)</f>
        <v>Transporte Aéreo</v>
      </c>
      <c r="S14" s="12">
        <f>VLOOKUP(Q14,Chatgpt!A:C,3,0)</f>
        <v>14</v>
      </c>
      <c r="T14" s="12" t="str">
        <f t="shared" si="5"/>
        <v>Menos de 50</v>
      </c>
    </row>
    <row r="15">
      <c r="A15" s="16" t="s">
        <v>47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48</v>
      </c>
      <c r="L15" s="12">
        <f t="shared" si="1"/>
        <v>0.0141</v>
      </c>
      <c r="M15" s="13">
        <f t="shared" si="2"/>
        <v>28.35026132</v>
      </c>
      <c r="N15" s="14">
        <f>VLOOKUP(A15,Total_de_acoes!A:B,2,0)</f>
        <v>235665566</v>
      </c>
      <c r="O15" s="15">
        <f t="shared" si="3"/>
        <v>94204643.35</v>
      </c>
      <c r="P15" s="12" t="str">
        <f t="shared" si="4"/>
        <v>Subiu</v>
      </c>
      <c r="Q15" s="12" t="str">
        <f>VLOOKUP(A15,Ticker!A:B,2,0)</f>
        <v>3R Petroleum</v>
      </c>
      <c r="R15" s="12" t="str">
        <f>VLOOKUP(Q15,Chatgpt!A:B,2,0)</f>
        <v>Petróleo</v>
      </c>
      <c r="S15" s="12">
        <f>VLOOKUP(Q15,Chatgpt!A:C,3,0)</f>
        <v>4</v>
      </c>
      <c r="T15" s="12" t="str">
        <f t="shared" si="5"/>
        <v>Menos de 50</v>
      </c>
    </row>
    <row r="16">
      <c r="A16" s="8" t="s">
        <v>49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50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VLOOKUP(Q16,Chatgpt!A:B,2,0)</f>
        <v>Energia</v>
      </c>
      <c r="S16" s="12">
        <f>VLOOKUP(Q16,Chatgpt!A:C,3,0)</f>
        <v>24</v>
      </c>
      <c r="T16" s="12" t="str">
        <f t="shared" si="5"/>
        <v>Menos de 50</v>
      </c>
    </row>
    <row r="17">
      <c r="A17" s="16" t="s">
        <v>51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52</v>
      </c>
      <c r="L17" s="12">
        <f t="shared" si="1"/>
        <v>0.0133</v>
      </c>
      <c r="M17" s="13">
        <f t="shared" si="2"/>
        <v>17.92164216</v>
      </c>
      <c r="N17" s="14">
        <f>VLOOKUP(A17,Total_de_acoes!A:B,2,0)</f>
        <v>600865451</v>
      </c>
      <c r="O17" s="15">
        <f t="shared" si="3"/>
        <v>143220991.5</v>
      </c>
      <c r="P17" s="12" t="str">
        <f t="shared" si="4"/>
        <v>Subiu</v>
      </c>
      <c r="Q17" s="12" t="str">
        <f>VLOOKUP(A17,Ticker!A:B,2,0)</f>
        <v>Siderúrgica Nacional</v>
      </c>
      <c r="R17" s="12" t="str">
        <f>VLOOKUP(Q17,Chatgpt!A:B,2,0)</f>
        <v>Siderurgia</v>
      </c>
      <c r="S17" s="12">
        <f>VLOOKUP(Q17,Chatgpt!A:C,3,0)</f>
        <v>82</v>
      </c>
      <c r="T17" s="12" t="str">
        <f t="shared" si="5"/>
        <v>Entre 50 e 100</v>
      </c>
    </row>
    <row r="18">
      <c r="A18" s="8" t="s">
        <v>53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54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VLOOKUP(Q18,Chatgpt!A:B,2,0)</f>
        <v>Educação</v>
      </c>
      <c r="S18" s="12">
        <f>VLOOKUP(Q18,Chatgpt!A:C,3,0)</f>
        <v>54</v>
      </c>
      <c r="T18" s="12" t="str">
        <f t="shared" si="5"/>
        <v>Entre 50 e 100</v>
      </c>
    </row>
    <row r="19">
      <c r="A19" s="16" t="s">
        <v>55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56</v>
      </c>
      <c r="L19" s="12">
        <f t="shared" si="1"/>
        <v>0.0128</v>
      </c>
      <c r="M19" s="13">
        <f t="shared" si="2"/>
        <v>27.95221169</v>
      </c>
      <c r="N19" s="14">
        <f>VLOOKUP(A19,Total_de_acoes!A:B,2,0)</f>
        <v>1086411192</v>
      </c>
      <c r="O19" s="15">
        <f t="shared" si="3"/>
        <v>388705224</v>
      </c>
      <c r="P19" s="12" t="str">
        <f t="shared" si="4"/>
        <v>Subiu</v>
      </c>
      <c r="Q19" s="12" t="str">
        <f>VLOOKUP(A19,Ticker!A:B,2,0)</f>
        <v>Ultrapar</v>
      </c>
      <c r="R19" s="12" t="str">
        <f>VLOOKUP(Q19,Chatgpt!A:B,2,0)</f>
        <v>Distribuição</v>
      </c>
      <c r="S19" s="12">
        <f>VLOOKUP(Q19,Chatgpt!A:C,3,0)</f>
        <v>84</v>
      </c>
      <c r="T19" s="12" t="str">
        <f t="shared" si="5"/>
        <v>Entre 50 e 100</v>
      </c>
    </row>
    <row r="20">
      <c r="A20" s="8" t="s">
        <v>57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58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VLOOKUP(Q20,Chatgpt!A:B,2,0)</f>
        <v>Construção Civil</v>
      </c>
      <c r="S20" s="12">
        <f>VLOOKUP(Q20,Chatgpt!A:C,3,0)</f>
        <v>42</v>
      </c>
      <c r="T20" s="12" t="str">
        <f t="shared" si="5"/>
        <v>Menos de 50</v>
      </c>
    </row>
    <row r="21">
      <c r="A21" s="16" t="s">
        <v>59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60</v>
      </c>
      <c r="L21" s="12">
        <f t="shared" si="1"/>
        <v>0.0115</v>
      </c>
      <c r="M21" s="13">
        <f t="shared" si="2"/>
        <v>57.25160652</v>
      </c>
      <c r="N21" s="14">
        <f>VLOOKUP(A21,Total_de_acoes!A:B,2,0)</f>
        <v>62305891</v>
      </c>
      <c r="O21" s="15">
        <f t="shared" si="3"/>
        <v>41021792.09</v>
      </c>
      <c r="P21" s="12" t="str">
        <f t="shared" si="4"/>
        <v>Subiu</v>
      </c>
      <c r="Q21" s="12" t="str">
        <f>VLOOKUP(A21,Ticker!A:B,2,0)</f>
        <v>Arezzo</v>
      </c>
      <c r="R21" s="12" t="str">
        <f>VLOOKUP(Q21,Chatgpt!A:B,2,0)</f>
        <v>Moda</v>
      </c>
      <c r="S21" s="12">
        <f>VLOOKUP(Q21,Chatgpt!A:C,3,0)</f>
        <v>49</v>
      </c>
      <c r="T21" s="12" t="str">
        <f t="shared" si="5"/>
        <v>Menos de 50</v>
      </c>
    </row>
    <row r="22">
      <c r="A22" s="8" t="s">
        <v>61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62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VLOOKUP(Q22,Chatgpt!A:B,2,0)</f>
        <v>Serviços Financeiros</v>
      </c>
      <c r="S22" s="12">
        <f>VLOOKUP(Q22,Chatgpt!A:C,3,0)</f>
        <v>78</v>
      </c>
      <c r="T22" s="12" t="str">
        <f t="shared" si="5"/>
        <v>Entre 50 e 100</v>
      </c>
    </row>
    <row r="23">
      <c r="A23" s="16" t="s">
        <v>63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64</v>
      </c>
      <c r="L23" s="12">
        <f t="shared" si="1"/>
        <v>0.0098</v>
      </c>
      <c r="M23" s="13">
        <f t="shared" si="2"/>
        <v>7.120221826</v>
      </c>
      <c r="N23" s="14">
        <f>VLOOKUP(A23,Total_de_acoes!A:B,2,0)</f>
        <v>261036182</v>
      </c>
      <c r="O23" s="15">
        <f t="shared" si="3"/>
        <v>18214628.1</v>
      </c>
      <c r="P23" s="12" t="str">
        <f t="shared" si="4"/>
        <v>Subiu</v>
      </c>
      <c r="Q23" s="12" t="str">
        <f>VLOOKUP(A23,Ticker!A:B,2,0)</f>
        <v>Minerva</v>
      </c>
      <c r="R23" s="12" t="str">
        <f>VLOOKUP(Q23,Chatgpt!A:B,2,0)</f>
        <v>Alimentos</v>
      </c>
      <c r="S23" s="12">
        <f>VLOOKUP(Q23,Chatgpt!A:C,3,0)</f>
        <v>30</v>
      </c>
      <c r="T23" s="12" t="str">
        <f t="shared" si="5"/>
        <v>Menos de 50</v>
      </c>
    </row>
    <row r="24">
      <c r="A24" s="8" t="s">
        <v>65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66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VLOOKUP(Q24,Chatgpt!A:B,2,0)</f>
        <v>Varejo</v>
      </c>
      <c r="S24" s="12">
        <f>VLOOKUP(Q24,Chatgpt!A:C,3,0)</f>
        <v>71</v>
      </c>
      <c r="T24" s="12" t="str">
        <f t="shared" si="5"/>
        <v>Entre 50 e 100</v>
      </c>
    </row>
    <row r="25">
      <c r="A25" s="16" t="s">
        <v>67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68</v>
      </c>
      <c r="L25" s="12">
        <f t="shared" si="1"/>
        <v>0.0096</v>
      </c>
      <c r="M25" s="13">
        <f t="shared" si="2"/>
        <v>14.47107765</v>
      </c>
      <c r="N25" s="14">
        <f>VLOOKUP(A25,Total_de_acoes!A:B,2,0)</f>
        <v>1677525446</v>
      </c>
      <c r="O25" s="15">
        <f t="shared" si="3"/>
        <v>233045769.6</v>
      </c>
      <c r="P25" s="12" t="str">
        <f t="shared" si="4"/>
        <v>Subiu</v>
      </c>
      <c r="Q25" s="12" t="str">
        <f>VLOOKUP(A25,Ticker!A:B,2,0)</f>
        <v>BRF</v>
      </c>
      <c r="R25" s="12" t="str">
        <f>VLOOKUP(Q25,Chatgpt!A:B,2,0)</f>
        <v>Alimentos</v>
      </c>
      <c r="S25" s="12">
        <f>VLOOKUP(Q25,Chatgpt!A:C,3,0)</f>
        <v>35</v>
      </c>
      <c r="T25" s="12" t="str">
        <f t="shared" si="5"/>
        <v>Menos de 50</v>
      </c>
    </row>
    <row r="26">
      <c r="A26" s="8" t="s">
        <v>69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70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VLOOKUP(Q26,Chatgpt!A:B,2,0)</f>
        <v>Telecomunicações</v>
      </c>
      <c r="S26" s="12">
        <f>VLOOKUP(Q26,Chatgpt!A:C,3,0)</f>
        <v>19</v>
      </c>
      <c r="T26" s="12" t="str">
        <f t="shared" si="5"/>
        <v>Menos de 50</v>
      </c>
    </row>
    <row r="27">
      <c r="A27" s="16" t="s">
        <v>71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72</v>
      </c>
      <c r="L27" s="12">
        <f t="shared" si="1"/>
        <v>0.0084</v>
      </c>
      <c r="M27" s="13">
        <f t="shared" si="2"/>
        <v>22.45140817</v>
      </c>
      <c r="N27" s="14">
        <f>VLOOKUP(A27,Total_de_acoes!A:B,2,0)</f>
        <v>1218352541</v>
      </c>
      <c r="O27" s="15">
        <f t="shared" si="3"/>
        <v>229771333.6</v>
      </c>
      <c r="P27" s="12" t="str">
        <f t="shared" si="4"/>
        <v>Subiu</v>
      </c>
      <c r="Q27" s="12" t="str">
        <f>VLOOKUP(A27,Ticker!A:B,2,0)</f>
        <v>Rumo</v>
      </c>
      <c r="R27" s="12" t="str">
        <f>VLOOKUP(Q27,Chatgpt!A:B,2,0)</f>
        <v>Logística</v>
      </c>
      <c r="S27" s="12">
        <f>VLOOKUP(Q27,Chatgpt!A:C,3,0)</f>
        <v>13</v>
      </c>
      <c r="T27" s="12" t="str">
        <f t="shared" si="5"/>
        <v>Menos de 50</v>
      </c>
    </row>
    <row r="28">
      <c r="A28" s="8" t="s">
        <v>73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74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VLOOKUP(Q28,Chatgpt!A:B,2,0)</f>
        <v>Serviços Financeiros</v>
      </c>
      <c r="S28" s="12">
        <f>VLOOKUP(Q28,Chatgpt!A:C,3,0)</f>
        <v>12</v>
      </c>
      <c r="T28" s="12" t="str">
        <f t="shared" si="5"/>
        <v>Menos de 50</v>
      </c>
    </row>
    <row r="29">
      <c r="A29" s="16" t="s">
        <v>75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76</v>
      </c>
      <c r="L29" s="12">
        <f t="shared" si="1"/>
        <v>0.0077</v>
      </c>
      <c r="M29" s="13">
        <f t="shared" si="2"/>
        <v>7.750322517</v>
      </c>
      <c r="N29" s="14">
        <f>VLOOKUP(A29,Total_de_acoes!A:B,2,0)</f>
        <v>302768240</v>
      </c>
      <c r="O29" s="15">
        <f t="shared" si="3"/>
        <v>18068446.61</v>
      </c>
      <c r="P29" s="12" t="str">
        <f t="shared" si="4"/>
        <v>Subiu</v>
      </c>
      <c r="Q29" s="12" t="str">
        <f>VLOOKUP(A29,Ticker!A:B,2,0)</f>
        <v>Dexco</v>
      </c>
      <c r="R29" s="12" t="str">
        <f>VLOOKUP(Q29,Chatgpt!A:B,2,0)</f>
        <v>Holding</v>
      </c>
      <c r="S29" s="12">
        <f>VLOOKUP(Q29,Chatgpt!A:C,3,0)</f>
        <v>3</v>
      </c>
      <c r="T29" s="12" t="str">
        <f t="shared" si="5"/>
        <v>Menos de 50</v>
      </c>
    </row>
    <row r="30">
      <c r="A30" s="8" t="s">
        <v>77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78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VLOOKUP(Q30,Chatgpt!A:B,2,0)</f>
        <v>Telecomunicações</v>
      </c>
      <c r="S30" s="12">
        <f>VLOOKUP(Q30,Chatgpt!A:C,3,0)</f>
        <v>24</v>
      </c>
      <c r="T30" s="12" t="str">
        <f t="shared" si="5"/>
        <v>Menos de 50</v>
      </c>
    </row>
    <row r="31">
      <c r="A31" s="16" t="s">
        <v>79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80</v>
      </c>
      <c r="L31" s="12">
        <f t="shared" si="1"/>
        <v>0.0073</v>
      </c>
      <c r="M31" s="13">
        <f t="shared" si="2"/>
        <v>23.05172243</v>
      </c>
      <c r="N31" s="14">
        <f>VLOOKUP(A31,Total_de_acoes!A:B,2,0)</f>
        <v>251003438</v>
      </c>
      <c r="O31" s="15">
        <f t="shared" si="3"/>
        <v>42238249.54</v>
      </c>
      <c r="P31" s="12" t="str">
        <f t="shared" si="4"/>
        <v>Subiu</v>
      </c>
      <c r="Q31" s="12" t="str">
        <f>VLOOKUP(A31,Ticker!A:B,2,0)</f>
        <v>Bradespar</v>
      </c>
      <c r="R31" s="12" t="str">
        <f>VLOOKUP(Q31,Chatgpt!A:B,2,0)</f>
        <v>Investimentos</v>
      </c>
      <c r="S31" s="12">
        <f>VLOOKUP(Q31,Chatgpt!A:C,3,0)</f>
        <v>30</v>
      </c>
      <c r="T31" s="12" t="str">
        <f t="shared" si="5"/>
        <v>Menos de 50</v>
      </c>
    </row>
    <row r="32">
      <c r="A32" s="8" t="s">
        <v>81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82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VLOOKUP(Q32,Chatgpt!A:B,2,0)</f>
        <v>Tecnologia</v>
      </c>
      <c r="S32" s="12">
        <f>VLOOKUP(Q32,Chatgpt!A:C,3,0)</f>
        <v>24</v>
      </c>
      <c r="T32" s="12" t="str">
        <f t="shared" si="5"/>
        <v>Menos de 50</v>
      </c>
    </row>
    <row r="33">
      <c r="A33" s="16" t="s">
        <v>83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84</v>
      </c>
      <c r="L33" s="12">
        <f t="shared" si="1"/>
        <v>0.0071</v>
      </c>
      <c r="M33" s="13">
        <f t="shared" si="2"/>
        <v>23.6619998</v>
      </c>
      <c r="N33" s="14">
        <f>VLOOKUP(A33,Total_de_acoes!A:B,2,0)</f>
        <v>275005663</v>
      </c>
      <c r="O33" s="15">
        <f t="shared" si="3"/>
        <v>46201006</v>
      </c>
      <c r="P33" s="12" t="str">
        <f t="shared" si="4"/>
        <v>Subiu</v>
      </c>
      <c r="Q33" s="12" t="str">
        <f>VLOOKUP(A33,Ticker!A:B,2,0)</f>
        <v>PetroRecôncavo</v>
      </c>
      <c r="R33" s="12" t="str">
        <f>VLOOKUP(Q33,Chatgpt!A:B,2,0)</f>
        <v>Petróleo</v>
      </c>
      <c r="S33" s="12">
        <f>VLOOKUP(Q33,Chatgpt!A:C,3,0)</f>
        <v>7</v>
      </c>
      <c r="T33" s="12" t="str">
        <f t="shared" si="5"/>
        <v>Menos de 50</v>
      </c>
    </row>
    <row r="34">
      <c r="A34" s="8" t="s">
        <v>85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86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VLOOKUP(Q34,Chatgpt!A:B,2,0)</f>
        <v>Holding</v>
      </c>
      <c r="S34" s="12">
        <f>VLOOKUP(Q34,Chatgpt!A:C,3,0)</f>
        <v>53</v>
      </c>
      <c r="T34" s="12" t="str">
        <f t="shared" si="5"/>
        <v>Entre 50 e 100</v>
      </c>
    </row>
    <row r="35">
      <c r="A35" s="16" t="s">
        <v>87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88</v>
      </c>
      <c r="L35" s="12">
        <f t="shared" si="1"/>
        <v>0.0068</v>
      </c>
      <c r="M35" s="13">
        <f t="shared" si="2"/>
        <v>56.5852205</v>
      </c>
      <c r="N35" s="14">
        <f>VLOOKUP(A35,Total_de_acoes!A:B,2,0)</f>
        <v>1420949112</v>
      </c>
      <c r="O35" s="15">
        <f t="shared" si="3"/>
        <v>546752088</v>
      </c>
      <c r="P35" s="12" t="str">
        <f t="shared" si="4"/>
        <v>Subiu</v>
      </c>
      <c r="Q35" s="12" t="str">
        <f>VLOOKUP(A35,Ticker!A:B,2,0)</f>
        <v>Banco do Brasil</v>
      </c>
      <c r="R35" s="12" t="str">
        <f>VLOOKUP(Q35,Chatgpt!A:B,2,0)</f>
        <v>Serviços Financeiros</v>
      </c>
      <c r="S35" s="12">
        <f>VLOOKUP(Q35,Chatgpt!A:C,3,0)</f>
        <v>213</v>
      </c>
      <c r="T35" s="12" t="str">
        <f t="shared" si="5"/>
        <v>Mais de 100</v>
      </c>
    </row>
    <row r="36">
      <c r="A36" s="8" t="s">
        <v>89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90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VLOOKUP(Q36,Chatgpt!A:B,2,0)</f>
        <v>Varejo</v>
      </c>
      <c r="S36" s="12">
        <f>VLOOKUP(Q36,Chatgpt!A:C,3,0)</f>
        <v>116</v>
      </c>
      <c r="T36" s="12" t="str">
        <f t="shared" si="5"/>
        <v>Mais de 100</v>
      </c>
    </row>
    <row r="37">
      <c r="A37" s="16" t="s">
        <v>91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92</v>
      </c>
      <c r="L37" s="12">
        <f t="shared" si="1"/>
        <v>0.0059</v>
      </c>
      <c r="M37" s="13">
        <f t="shared" si="2"/>
        <v>10.02087683</v>
      </c>
      <c r="N37" s="14">
        <f>VLOOKUP(A37,Total_de_acoes!A:B,2,0)</f>
        <v>660411219</v>
      </c>
      <c r="O37" s="15">
        <f t="shared" si="3"/>
        <v>39045606.94</v>
      </c>
      <c r="P37" s="12" t="str">
        <f t="shared" si="4"/>
        <v>Subiu</v>
      </c>
      <c r="Q37" s="12" t="str">
        <f>VLOOKUP(A37,Ticker!A:B,2,0)</f>
        <v>Metalúrgica Gerdau</v>
      </c>
      <c r="R37" s="12" t="str">
        <f>VLOOKUP(Q37,Chatgpt!A:B,2,0)</f>
        <v>Siderurgia</v>
      </c>
      <c r="S37" s="12">
        <f>VLOOKUP(Q37,Chatgpt!A:C,3,0)</f>
        <v>120</v>
      </c>
      <c r="T37" s="12" t="str">
        <f t="shared" si="5"/>
        <v>Mais de 100</v>
      </c>
    </row>
    <row r="38">
      <c r="A38" s="8" t="s">
        <v>93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94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VLOOKUP(Q38,Chatgpt!A:B,2,0)</f>
        <v>Energia</v>
      </c>
      <c r="S38" s="12">
        <f>VLOOKUP(Q38,Chatgpt!A:C,3,0)</f>
        <v>24</v>
      </c>
      <c r="T38" s="12" t="str">
        <f t="shared" si="5"/>
        <v>Menos de 50</v>
      </c>
    </row>
    <row r="39">
      <c r="A39" s="16" t="s">
        <v>95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96</v>
      </c>
      <c r="L39" s="12">
        <f t="shared" si="1"/>
        <v>0.0057</v>
      </c>
      <c r="M39" s="13">
        <f t="shared" si="2"/>
        <v>24.20204832</v>
      </c>
      <c r="N39" s="14">
        <f>VLOOKUP(A39,Total_de_acoes!A:B,2,0)</f>
        <v>1134986472</v>
      </c>
      <c r="O39" s="15">
        <f t="shared" si="3"/>
        <v>156573285.4</v>
      </c>
      <c r="P39" s="12" t="str">
        <f t="shared" si="4"/>
        <v>Subiu</v>
      </c>
      <c r="Q39" s="12" t="str">
        <f>VLOOKUP(A39,Ticker!A:B,2,0)</f>
        <v>JBS</v>
      </c>
      <c r="R39" s="12" t="str">
        <f>VLOOKUP(Q39,Chatgpt!A:B,2,0)</f>
        <v>Alimentos</v>
      </c>
      <c r="S39" s="12">
        <f>VLOOKUP(Q39,Chatgpt!A:C,3,0)</f>
        <v>68</v>
      </c>
      <c r="T39" s="12" t="str">
        <f t="shared" si="5"/>
        <v>Entre 50 e 100</v>
      </c>
    </row>
    <row r="40">
      <c r="A40" s="8" t="s">
        <v>97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98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VLOOKUP(Q40,Chatgpt!A:B,2,0)</f>
        <v>Varejo</v>
      </c>
      <c r="S40" s="12">
        <f>VLOOKUP(Q40,Chatgpt!A:C,3,0)</f>
        <v>65</v>
      </c>
      <c r="T40" s="12" t="str">
        <f t="shared" si="5"/>
        <v>Entre 50 e 100</v>
      </c>
    </row>
    <row r="41">
      <c r="A41" s="16" t="s">
        <v>99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100</v>
      </c>
      <c r="L41" s="12">
        <f t="shared" si="1"/>
        <v>0.0036</v>
      </c>
      <c r="M41" s="13">
        <f t="shared" si="2"/>
        <v>13.70067756</v>
      </c>
      <c r="N41" s="14">
        <f>VLOOKUP(A41,Total_de_acoes!A:B,2,0)</f>
        <v>1500728902</v>
      </c>
      <c r="O41" s="15">
        <f t="shared" si="3"/>
        <v>74019610.05</v>
      </c>
      <c r="P41" s="12" t="str">
        <f t="shared" si="4"/>
        <v>Subiu</v>
      </c>
      <c r="Q41" s="12" t="str">
        <f>VLOOKUP(A41,Ticker!A:B,2,0)</f>
        <v>Banco Bradesco</v>
      </c>
      <c r="R41" s="12" t="str">
        <f>VLOOKUP(Q41,Chatgpt!A:B,2,0)</f>
        <v>Serviços Financeiros</v>
      </c>
      <c r="S41" s="12">
        <f>VLOOKUP(Q41,Chatgpt!A:C,3,0)</f>
        <v>78</v>
      </c>
      <c r="T41" s="12" t="str">
        <f t="shared" si="5"/>
        <v>Entre 50 e 100</v>
      </c>
    </row>
    <row r="42">
      <c r="A42" s="8" t="s">
        <v>101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102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VLOOKUP(Q42,Chatgpt!A:B,2,0)</f>
        <v>Siderurgia</v>
      </c>
      <c r="S42" s="12">
        <f>VLOOKUP(Q42,Chatgpt!A:C,3,0)</f>
        <v>121</v>
      </c>
      <c r="T42" s="12" t="str">
        <f t="shared" si="5"/>
        <v>Mais de 100</v>
      </c>
    </row>
    <row r="43">
      <c r="A43" s="16" t="s">
        <v>103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104</v>
      </c>
      <c r="L43" s="12">
        <f t="shared" si="1"/>
        <v>0.0026</v>
      </c>
      <c r="M43" s="13">
        <f t="shared" si="2"/>
        <v>3.730301217</v>
      </c>
      <c r="N43" s="14">
        <f>VLOOKUP(A43,Total_de_acoes!A:B,2,0)</f>
        <v>1193047233</v>
      </c>
      <c r="O43" s="15">
        <f t="shared" si="3"/>
        <v>11571106.42</v>
      </c>
      <c r="P43" s="12" t="str">
        <f t="shared" si="4"/>
        <v>Subiu</v>
      </c>
      <c r="Q43" s="12" t="str">
        <f>VLOOKUP(A43,Ticker!A:B,2,0)</f>
        <v>Raízen</v>
      </c>
      <c r="R43" s="12" t="str">
        <f>VLOOKUP(Q43,Chatgpt!A:B,2,0)</f>
        <v>Energia</v>
      </c>
      <c r="S43" s="12">
        <f>VLOOKUP(Q43,Chatgpt!A:C,3,0)</f>
        <v>9</v>
      </c>
      <c r="T43" s="12" t="str">
        <f t="shared" si="5"/>
        <v>Menos de 50</v>
      </c>
    </row>
    <row r="44">
      <c r="A44" s="8" t="s">
        <v>105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106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VLOOKUP(Q44,Chatgpt!A:B,2,0)</f>
        <v>Energia</v>
      </c>
      <c r="S44" s="12">
        <f>VLOOKUP(Q44,Chatgpt!A:C,3,0)</f>
        <v>68</v>
      </c>
      <c r="T44" s="12" t="str">
        <f t="shared" si="5"/>
        <v>Entre 50 e 100</v>
      </c>
    </row>
    <row r="45">
      <c r="A45" s="16" t="s">
        <v>107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108</v>
      </c>
      <c r="L45" s="12">
        <f t="shared" si="1"/>
        <v>0.0012</v>
      </c>
      <c r="M45" s="13">
        <f t="shared" si="2"/>
        <v>8.170195765</v>
      </c>
      <c r="N45" s="14">
        <f>VLOOKUP(A45,Total_de_acoes!A:B,2,0)</f>
        <v>421383330</v>
      </c>
      <c r="O45" s="15">
        <f t="shared" si="3"/>
        <v>4131341.158</v>
      </c>
      <c r="P45" s="12" t="str">
        <f t="shared" si="4"/>
        <v>Subiu</v>
      </c>
      <c r="Q45" s="12" t="str">
        <f>VLOOKUP(A45,Ticker!A:B,2,0)</f>
        <v>Grupo Vamos</v>
      </c>
      <c r="R45" s="12" t="str">
        <f>VLOOKUP(Q45,Chatgpt!A:B,2,0)</f>
        <v>Transporte</v>
      </c>
      <c r="S45" s="12">
        <f>VLOOKUP(Q45,Chatgpt!A:C,3,0)</f>
        <v>50</v>
      </c>
      <c r="T45" s="12" t="str">
        <f t="shared" si="5"/>
        <v>Entre 50 e 100</v>
      </c>
    </row>
    <row r="46">
      <c r="A46" s="8" t="s">
        <v>109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110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2" t="str">
        <f t="shared" si="4"/>
        <v>Estável</v>
      </c>
      <c r="Q46" s="12" t="str">
        <f>VLOOKUP(A46,Ticker!A:B,2,0)</f>
        <v>Marfrig</v>
      </c>
      <c r="R46" s="12" t="str">
        <f>VLOOKUP(Q46,Chatgpt!A:B,2,0)</f>
        <v>Alimentos</v>
      </c>
      <c r="S46" s="12">
        <f>VLOOKUP(Q46,Chatgpt!A:C,3,0)</f>
        <v>16</v>
      </c>
      <c r="T46" s="12" t="str">
        <f t="shared" si="5"/>
        <v>Menos de 50</v>
      </c>
    </row>
    <row r="47">
      <c r="A47" s="16" t="s">
        <v>111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112</v>
      </c>
      <c r="L47" s="12">
        <f t="shared" si="1"/>
        <v>0</v>
      </c>
      <c r="M47" s="13">
        <f t="shared" si="2"/>
        <v>13.2</v>
      </c>
      <c r="N47" s="14">
        <f>VLOOKUP(A47,Total_de_acoes!A:B,2,0)</f>
        <v>4394245879</v>
      </c>
      <c r="O47" s="15">
        <f t="shared" si="3"/>
        <v>0</v>
      </c>
      <c r="P47" s="12" t="str">
        <f t="shared" si="4"/>
        <v>Estável</v>
      </c>
      <c r="Q47" s="12" t="str">
        <f>VLOOKUP(A47,Ticker!A:B,2,0)</f>
        <v>Ambev</v>
      </c>
      <c r="R47" s="12" t="str">
        <f>VLOOKUP(Q47,Chatgpt!A:B,2,0)</f>
        <v>Bebidas</v>
      </c>
      <c r="S47" s="12">
        <f>VLOOKUP(Q47,Chatgpt!A:C,3,0)</f>
        <v>30</v>
      </c>
      <c r="T47" s="12" t="str">
        <f t="shared" si="5"/>
        <v>Menos de 50</v>
      </c>
    </row>
    <row r="48">
      <c r="A48" s="8" t="s">
        <v>113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114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2" t="str">
        <f t="shared" si="4"/>
        <v>Desceu</v>
      </c>
      <c r="Q48" s="12" t="str">
        <f>VLOOKUP(A48,Ticker!A:B,2,0)</f>
        <v>BB Seguridade</v>
      </c>
      <c r="R48" s="12" t="str">
        <f>VLOOKUP(Q48,Chatgpt!A:B,2,0)</f>
        <v>Seguros</v>
      </c>
      <c r="S48" s="12">
        <f>VLOOKUP(Q48,Chatgpt!A:C,3,0)</f>
        <v>27</v>
      </c>
      <c r="T48" s="12" t="str">
        <f t="shared" si="5"/>
        <v>Menos de 50</v>
      </c>
    </row>
    <row r="49">
      <c r="A49" s="16" t="s">
        <v>115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116</v>
      </c>
      <c r="L49" s="12">
        <f t="shared" si="1"/>
        <v>-0.0006</v>
      </c>
      <c r="M49" s="13">
        <f t="shared" si="2"/>
        <v>77.08625175</v>
      </c>
      <c r="N49" s="14">
        <f>VLOOKUP(A49,Total_de_acoes!A:B,2,0)</f>
        <v>340001799</v>
      </c>
      <c r="O49" s="15">
        <f t="shared" si="3"/>
        <v>-15725678.56</v>
      </c>
      <c r="P49" s="12" t="str">
        <f t="shared" si="4"/>
        <v>Desceu</v>
      </c>
      <c r="Q49" s="12" t="str">
        <f>VLOOKUP(A49,Ticker!A:B,2,0)</f>
        <v>Sabesp</v>
      </c>
      <c r="R49" s="12" t="str">
        <f>VLOOKUP(Q49,Chatgpt!A:B,2,0)</f>
        <v>Saneamento</v>
      </c>
      <c r="S49" s="12">
        <f>VLOOKUP(Q49,Chatgpt!A:C,3,0)</f>
        <v>49</v>
      </c>
      <c r="T49" s="12" t="str">
        <f t="shared" si="5"/>
        <v>Menos de 50</v>
      </c>
    </row>
    <row r="50">
      <c r="A50" s="8" t="s">
        <v>117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118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VLOOKUP(Q50,Chatgpt!A:B,2,0)</f>
        <v>Tecnologia</v>
      </c>
      <c r="S50" s="12">
        <f>VLOOKUP(Q50,Chatgpt!A:C,3,0)</f>
        <v>56</v>
      </c>
      <c r="T50" s="12" t="str">
        <f t="shared" si="5"/>
        <v>Entre 50 e 100</v>
      </c>
    </row>
    <row r="51">
      <c r="A51" s="16" t="s">
        <v>119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120</v>
      </c>
      <c r="L51" s="12">
        <f t="shared" si="1"/>
        <v>-0.0017</v>
      </c>
      <c r="M51" s="13">
        <f t="shared" si="2"/>
        <v>11.6598217</v>
      </c>
      <c r="N51" s="14">
        <f>VLOOKUP(A51,Total_de_acoes!A:B,2,0)</f>
        <v>1437415777</v>
      </c>
      <c r="O51" s="15">
        <f t="shared" si="3"/>
        <v>-28492019.83</v>
      </c>
      <c r="P51" s="12" t="str">
        <f t="shared" si="4"/>
        <v>Desceu</v>
      </c>
      <c r="Q51" s="12" t="str">
        <f>VLOOKUP(A51,Ticker!A:B,2,0)</f>
        <v>CEMIG</v>
      </c>
      <c r="R51" s="12" t="str">
        <f>VLOOKUP(Q51,Chatgpt!A:B,2,0)</f>
        <v>Energia</v>
      </c>
      <c r="S51" s="12">
        <f>VLOOKUP(Q51,Chatgpt!A:C,3,0)</f>
        <v>68</v>
      </c>
      <c r="T51" s="12" t="str">
        <f t="shared" si="5"/>
        <v>Entre 50 e 100</v>
      </c>
    </row>
    <row r="52">
      <c r="A52" s="8" t="s">
        <v>121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122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VLOOKUP(Q52,Chatgpt!A:B,2,0)</f>
        <v>Energia</v>
      </c>
      <c r="S52" s="12">
        <f>VLOOKUP(Q52,Chatgpt!A:C,3,0)</f>
        <v>63</v>
      </c>
      <c r="T52" s="12" t="str">
        <f t="shared" si="5"/>
        <v>Entre 50 e 100</v>
      </c>
    </row>
    <row r="53">
      <c r="A53" s="16" t="s">
        <v>123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124</v>
      </c>
      <c r="L53" s="12">
        <f t="shared" si="1"/>
        <v>-0.0023</v>
      </c>
      <c r="M53" s="13">
        <f t="shared" si="2"/>
        <v>12.89966924</v>
      </c>
      <c r="N53" s="14">
        <f>VLOOKUP(A53,Total_de_acoes!A:B,2,0)</f>
        <v>1579130168</v>
      </c>
      <c r="O53" s="15">
        <f t="shared" si="3"/>
        <v>-46851590.76</v>
      </c>
      <c r="P53" s="12" t="str">
        <f t="shared" si="4"/>
        <v>Desceu</v>
      </c>
      <c r="Q53" s="12" t="str">
        <f>VLOOKUP(A53,Ticker!A:B,2,0)</f>
        <v>Eneva</v>
      </c>
      <c r="R53" s="12" t="str">
        <f>VLOOKUP(Q53,Chatgpt!A:B,2,0)</f>
        <v>Energia</v>
      </c>
      <c r="S53" s="12">
        <f>VLOOKUP(Q53,Chatgpt!A:C,3,0)</f>
        <v>9</v>
      </c>
      <c r="T53" s="12" t="str">
        <f t="shared" si="5"/>
        <v>Menos de 50</v>
      </c>
    </row>
    <row r="54">
      <c r="A54" s="8" t="s">
        <v>125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126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VLOOKUP(Q54,Chatgpt!A:B,2,0)</f>
        <v>Tecnologia</v>
      </c>
      <c r="S54" s="12">
        <f>VLOOKUP(Q54,Chatgpt!A:C,3,0)</f>
        <v>60</v>
      </c>
      <c r="T54" s="12" t="str">
        <f t="shared" si="5"/>
        <v>Entre 50 e 100</v>
      </c>
    </row>
    <row r="55">
      <c r="A55" s="16" t="s">
        <v>127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128</v>
      </c>
      <c r="L55" s="12">
        <f t="shared" si="1"/>
        <v>-0.0025</v>
      </c>
      <c r="M55" s="13">
        <f t="shared" si="2"/>
        <v>19.34837093</v>
      </c>
      <c r="N55" s="14">
        <f>VLOOKUP(A55,Total_de_acoes!A:B,2,0)</f>
        <v>195751130</v>
      </c>
      <c r="O55" s="15">
        <f t="shared" si="3"/>
        <v>-9468663.682</v>
      </c>
      <c r="P55" s="12" t="str">
        <f t="shared" si="4"/>
        <v>Desceu</v>
      </c>
      <c r="Q55" s="12" t="str">
        <f>VLOOKUP(A55,Ticker!A:B,2,0)</f>
        <v>SLC Agrícola</v>
      </c>
      <c r="R55" s="12" t="str">
        <f>VLOOKUP(Q55,Chatgpt!A:B,2,0)</f>
        <v>Agronegócio</v>
      </c>
      <c r="S55" s="12">
        <f>VLOOKUP(Q55,Chatgpt!A:C,3,0)</f>
        <v>43</v>
      </c>
      <c r="T55" s="12" t="str">
        <f t="shared" si="5"/>
        <v>Menos de 50</v>
      </c>
    </row>
    <row r="56">
      <c r="A56" s="8" t="s">
        <v>129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130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VLOOKUP(Q56,Chatgpt!A:B,2,0)</f>
        <v>Saúde</v>
      </c>
      <c r="S56" s="12">
        <f>VLOOKUP(Q56,Chatgpt!A:C,3,0)</f>
        <v>28</v>
      </c>
      <c r="T56" s="12" t="str">
        <f t="shared" si="5"/>
        <v>Menos de 50</v>
      </c>
    </row>
    <row r="57">
      <c r="A57" s="16" t="s">
        <v>131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132</v>
      </c>
      <c r="L57" s="12">
        <f t="shared" si="1"/>
        <v>-0.003</v>
      </c>
      <c r="M57" s="13">
        <f t="shared" si="2"/>
        <v>13.30992979</v>
      </c>
      <c r="N57" s="14">
        <f>VLOOKUP(A57,Total_de_acoes!A:B,2,0)</f>
        <v>995335937</v>
      </c>
      <c r="O57" s="15">
        <f t="shared" si="3"/>
        <v>-39743554.31</v>
      </c>
      <c r="P57" s="12" t="str">
        <f t="shared" si="4"/>
        <v>Desceu</v>
      </c>
      <c r="Q57" s="12" t="str">
        <f>VLOOKUP(A57,Ticker!A:B,2,0)</f>
        <v>Grupo CCR</v>
      </c>
      <c r="R57" s="12" t="str">
        <f>VLOOKUP(Q57,Chatgpt!A:B,2,0)</f>
        <v>Infraestrutura</v>
      </c>
      <c r="S57" s="12">
        <f>VLOOKUP(Q57,Chatgpt!A:C,3,0)</f>
        <v>24</v>
      </c>
      <c r="T57" s="12" t="str">
        <f t="shared" si="5"/>
        <v>Menos de 50</v>
      </c>
    </row>
    <row r="58">
      <c r="A58" s="8" t="s">
        <v>133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134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VLOOKUP(Q58,Chatgpt!A:B,2,0)</f>
        <v>Educação</v>
      </c>
      <c r="S58" s="12">
        <f>VLOOKUP(Q58,Chatgpt!A:C,3,0)</f>
        <v>16</v>
      </c>
      <c r="T58" s="12" t="str">
        <f t="shared" si="5"/>
        <v>Menos de 50</v>
      </c>
    </row>
    <row r="59">
      <c r="A59" s="16" t="s">
        <v>135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136</v>
      </c>
      <c r="L59" s="12">
        <f t="shared" si="1"/>
        <v>-0.0041</v>
      </c>
      <c r="M59" s="13">
        <f t="shared" si="2"/>
        <v>26.22753288</v>
      </c>
      <c r="N59" s="14">
        <f>VLOOKUP(A59,Total_de_acoes!A:B,2,0)</f>
        <v>395801044</v>
      </c>
      <c r="O59" s="15">
        <f t="shared" si="3"/>
        <v>-42561628.08</v>
      </c>
      <c r="P59" s="12" t="str">
        <f t="shared" si="4"/>
        <v>Desceu</v>
      </c>
      <c r="Q59" s="12" t="str">
        <f>VLOOKUP(A59,Ticker!A:B,2,0)</f>
        <v>Transmissão Paulista</v>
      </c>
      <c r="R59" s="12" t="str">
        <f>VLOOKUP(Q59,Chatgpt!A:B,2,0)</f>
        <v>Energia</v>
      </c>
      <c r="S59" s="12">
        <f>VLOOKUP(Q59,Chatgpt!A:C,3,0)</f>
        <v>23</v>
      </c>
      <c r="T59" s="12" t="str">
        <f t="shared" si="5"/>
        <v>Menos de 50</v>
      </c>
    </row>
    <row r="60">
      <c r="A60" s="8" t="s">
        <v>137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138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VLOOKUP(Q60,Chatgpt!A:B,2,0)</f>
        <v>Energia</v>
      </c>
      <c r="S60" s="12">
        <f>VLOOKUP(Q60,Chatgpt!A:C,3,0)</f>
        <v>204</v>
      </c>
      <c r="T60" s="12" t="str">
        <f t="shared" si="5"/>
        <v>Mais de 100</v>
      </c>
    </row>
    <row r="61">
      <c r="A61" s="16" t="s">
        <v>139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140</v>
      </c>
      <c r="L61" s="12">
        <f t="shared" si="1"/>
        <v>-0.0047</v>
      </c>
      <c r="M61" s="13">
        <f t="shared" si="2"/>
        <v>23.33969657</v>
      </c>
      <c r="N61" s="14">
        <f>VLOOKUP(A61,Total_de_acoes!A:B,2,0)</f>
        <v>1114412532</v>
      </c>
      <c r="O61" s="15">
        <f t="shared" si="3"/>
        <v>-122247236.7</v>
      </c>
      <c r="P61" s="12" t="str">
        <f t="shared" si="4"/>
        <v>Desceu</v>
      </c>
      <c r="Q61" s="12" t="str">
        <f>VLOOKUP(A61,Ticker!A:B,2,0)</f>
        <v>Vibra Energia</v>
      </c>
      <c r="R61" s="12" t="str">
        <f>VLOOKUP(Q61,Chatgpt!A:B,2,0)</f>
        <v>Energia</v>
      </c>
      <c r="S61" s="12">
        <f>VLOOKUP(Q61,Chatgpt!A:C,3,0)</f>
        <v>8</v>
      </c>
      <c r="T61" s="12" t="str">
        <f t="shared" si="5"/>
        <v>Menos de 50</v>
      </c>
    </row>
    <row r="62">
      <c r="A62" s="8" t="s">
        <v>141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142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VLOOKUP(Q62,Chatgpt!A:B,2,0)</f>
        <v>Seguros</v>
      </c>
      <c r="S62" s="12">
        <f>VLOOKUP(Q62,Chatgpt!A:C,3,0)</f>
        <v>83</v>
      </c>
      <c r="T62" s="12" t="str">
        <f t="shared" si="5"/>
        <v>Entre 50 e 100</v>
      </c>
    </row>
    <row r="63">
      <c r="A63" s="16" t="s">
        <v>143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144</v>
      </c>
      <c r="L63" s="12">
        <f t="shared" si="1"/>
        <v>-0.0065</v>
      </c>
      <c r="M63" s="13">
        <f t="shared" si="2"/>
        <v>41.12732763</v>
      </c>
      <c r="N63" s="14">
        <f>VLOOKUP(A63,Total_de_acoes!A:B,2,0)</f>
        <v>1980568384</v>
      </c>
      <c r="O63" s="15">
        <f t="shared" si="3"/>
        <v>-529460651.3</v>
      </c>
      <c r="P63" s="12" t="str">
        <f t="shared" si="4"/>
        <v>Desceu</v>
      </c>
      <c r="Q63" s="12" t="str">
        <f>VLOOKUP(A63,Ticker!A:B,2,0)</f>
        <v>Eletrobras</v>
      </c>
      <c r="R63" s="12" t="str">
        <f>VLOOKUP(Q63,Chatgpt!A:B,2,0)</f>
        <v>Energia</v>
      </c>
      <c r="S63" s="12">
        <f>VLOOKUP(Q63,Chatgpt!A:C,3,0)</f>
        <v>63</v>
      </c>
      <c r="T63" s="12" t="str">
        <f t="shared" si="5"/>
        <v>Entre 50 e 100</v>
      </c>
    </row>
    <row r="64">
      <c r="A64" s="8" t="s">
        <v>145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146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VLOOKUP(Q64,Chatgpt!A:B,2,0)</f>
        <v>Varejo</v>
      </c>
      <c r="S64" s="12">
        <f>VLOOKUP(Q64,Chatgpt!A:C,3,0)</f>
        <v>20</v>
      </c>
      <c r="T64" s="12" t="str">
        <f t="shared" si="5"/>
        <v>Menos de 50</v>
      </c>
    </row>
    <row r="65">
      <c r="A65" s="16" t="s">
        <v>147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148</v>
      </c>
      <c r="L65" s="12">
        <f t="shared" si="1"/>
        <v>-0.0093</v>
      </c>
      <c r="M65" s="13">
        <f t="shared" si="2"/>
        <v>16.05935197</v>
      </c>
      <c r="N65" s="14">
        <f>VLOOKUP(A65,Total_de_acoes!A:B,2,0)</f>
        <v>91514307</v>
      </c>
      <c r="O65" s="15">
        <f t="shared" si="3"/>
        <v>-13667842.34</v>
      </c>
      <c r="P65" s="12" t="str">
        <f t="shared" si="4"/>
        <v>Desceu</v>
      </c>
      <c r="Q65" s="12" t="str">
        <f>VLOOKUP(A65,Ticker!A:B,2,0)</f>
        <v>EZTEC</v>
      </c>
      <c r="R65" s="12" t="str">
        <f>VLOOKUP(Q65,Chatgpt!A:B,2,0)</f>
        <v>Construção Civil</v>
      </c>
      <c r="S65" s="12">
        <f>VLOOKUP(Q65,Chatgpt!A:C,3,0)</f>
        <v>43</v>
      </c>
      <c r="T65" s="12" t="str">
        <f t="shared" si="5"/>
        <v>Menos de 50</v>
      </c>
    </row>
    <row r="66">
      <c r="A66" s="8" t="s">
        <v>149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92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VLOOKUP(Q66,Chatgpt!A:B,2,0)</f>
        <v>Saúde</v>
      </c>
      <c r="S66" s="12">
        <f>VLOOKUP(Q66,Chatgpt!A:C,3,0)</f>
        <v>97</v>
      </c>
      <c r="T66" s="12" t="str">
        <f t="shared" si="5"/>
        <v>Entre 50 e 100</v>
      </c>
    </row>
    <row r="67">
      <c r="A67" s="16" t="s">
        <v>150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151</v>
      </c>
      <c r="L67" s="12">
        <f t="shared" si="1"/>
        <v>-0.0127</v>
      </c>
      <c r="M67" s="13">
        <f t="shared" si="2"/>
        <v>7.039400385</v>
      </c>
      <c r="N67" s="14">
        <f>VLOOKUP(A67,Total_de_acoes!A:B,2,0)</f>
        <v>496029967</v>
      </c>
      <c r="O67" s="15">
        <f t="shared" si="3"/>
        <v>-44345269.97</v>
      </c>
      <c r="P67" s="12" t="str">
        <f t="shared" si="4"/>
        <v>Desceu</v>
      </c>
      <c r="Q67" s="12" t="str">
        <f>VLOOKUP(A67,Ticker!A:B,2,0)</f>
        <v>Grupo Soma</v>
      </c>
      <c r="R67" s="12" t="str">
        <f>VLOOKUP(Q67,Chatgpt!A:B,2,0)</f>
        <v>Varejo</v>
      </c>
      <c r="S67" s="12">
        <f>VLOOKUP(Q67,Chatgpt!A:C,3,0)</f>
        <v>2</v>
      </c>
      <c r="T67" s="12" t="str">
        <f t="shared" si="5"/>
        <v>Menos de 50</v>
      </c>
    </row>
    <row r="68">
      <c r="A68" s="8" t="s">
        <v>152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153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VLOOKUP(Q68,Chatgpt!A:B,2,0)</f>
        <v>Calçados</v>
      </c>
      <c r="S68" s="12">
        <f>VLOOKUP(Q68,Chatgpt!A:C,3,0)</f>
        <v>114</v>
      </c>
      <c r="T68" s="12" t="str">
        <f t="shared" si="5"/>
        <v>Mais de 100</v>
      </c>
    </row>
    <row r="69">
      <c r="A69" s="16" t="s">
        <v>154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155</v>
      </c>
      <c r="L69" s="12">
        <f t="shared" si="1"/>
        <v>-0.0138</v>
      </c>
      <c r="M69" s="13">
        <f t="shared" si="2"/>
        <v>23.15960251</v>
      </c>
      <c r="N69" s="14">
        <f>VLOOKUP(A69,Total_de_acoes!A:B,2,0)</f>
        <v>265784616</v>
      </c>
      <c r="O69" s="15">
        <f t="shared" si="3"/>
        <v>-84945431.64</v>
      </c>
      <c r="P69" s="12" t="str">
        <f t="shared" si="4"/>
        <v>Desceu</v>
      </c>
      <c r="Q69" s="12" t="str">
        <f>VLOOKUP(A69,Ticker!A:B,2,0)</f>
        <v>Cyrela</v>
      </c>
      <c r="R69" s="12" t="str">
        <f>VLOOKUP(Q69,Chatgpt!A:B,2,0)</f>
        <v>Construção Civil</v>
      </c>
      <c r="S69" s="12">
        <f>VLOOKUP(Q69,Chatgpt!A:C,3,0)</f>
        <v>56</v>
      </c>
      <c r="T69" s="12" t="str">
        <f t="shared" si="5"/>
        <v>Entre 50 e 100</v>
      </c>
    </row>
    <row r="70">
      <c r="A70" s="8" t="s">
        <v>156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157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VLOOKUP(Q70,Chatgpt!A:B,2,0)</f>
        <v>Aeroespacial</v>
      </c>
      <c r="S70" s="12">
        <f>VLOOKUP(Q70,Chatgpt!A:C,3,0)</f>
        <v>53</v>
      </c>
      <c r="T70" s="12" t="str">
        <f t="shared" si="5"/>
        <v>Entre 50 e 100</v>
      </c>
    </row>
    <row r="71">
      <c r="A71" s="16" t="s">
        <v>158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159</v>
      </c>
      <c r="L71" s="12">
        <f t="shared" si="1"/>
        <v>-0.0141</v>
      </c>
      <c r="M71" s="13">
        <f t="shared" si="2"/>
        <v>16.1983974</v>
      </c>
      <c r="N71" s="14">
        <f>VLOOKUP(A71,Total_de_acoes!A:B,2,0)</f>
        <v>846244302</v>
      </c>
      <c r="O71" s="15">
        <f t="shared" si="3"/>
        <v>-193280001.2</v>
      </c>
      <c r="P71" s="12" t="str">
        <f t="shared" si="4"/>
        <v>Desceu</v>
      </c>
      <c r="Q71" s="12" t="str">
        <f>VLOOKUP(A71,Ticker!A:B,2,0)</f>
        <v>Natura</v>
      </c>
      <c r="R71" s="12" t="str">
        <f>VLOOKUP(Q71,Chatgpt!A:B,2,0)</f>
        <v>Cosméticos</v>
      </c>
      <c r="S71" s="12">
        <f>VLOOKUP(Q71,Chatgpt!A:C,3,0)</f>
        <v>56</v>
      </c>
      <c r="T71" s="12" t="str">
        <f t="shared" si="5"/>
        <v>Entre 50 e 100</v>
      </c>
    </row>
    <row r="72">
      <c r="A72" s="8" t="s">
        <v>160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161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VLOOKUP(Q72,Chatgpt!A:B,2,0)</f>
        <v>Varejo</v>
      </c>
      <c r="S72" s="12">
        <f>VLOOKUP(Q72,Chatgpt!A:C,3,0)</f>
        <v>54</v>
      </c>
      <c r="T72" s="12" t="str">
        <f t="shared" si="5"/>
        <v>Entre 50 e 100</v>
      </c>
    </row>
    <row r="73">
      <c r="A73" s="16" t="s">
        <v>162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163</v>
      </c>
      <c r="L73" s="12">
        <f t="shared" si="1"/>
        <v>-0.0156</v>
      </c>
      <c r="M73" s="13">
        <f t="shared" si="2"/>
        <v>13.4295002</v>
      </c>
      <c r="N73" s="14">
        <f>VLOOKUP(A73,Total_de_acoes!A:B,2,0)</f>
        <v>5602790110</v>
      </c>
      <c r="O73" s="15">
        <f t="shared" si="3"/>
        <v>-1173785666</v>
      </c>
      <c r="P73" s="12" t="str">
        <f t="shared" si="4"/>
        <v>Desceu</v>
      </c>
      <c r="Q73" s="12" t="str">
        <f>VLOOKUP(A73,Ticker!A:B,2,0)</f>
        <v>B3</v>
      </c>
      <c r="R73" s="12" t="str">
        <f>VLOOKUP(Q73,Chatgpt!A:B,2,0)</f>
        <v>Serviços Financeiros</v>
      </c>
      <c r="S73" s="12">
        <f>VLOOKUP(Q73,Chatgpt!A:C,3,0)</f>
        <v>128</v>
      </c>
      <c r="T73" s="12" t="str">
        <f t="shared" si="5"/>
        <v>Mais de 100</v>
      </c>
    </row>
    <row r="74">
      <c r="A74" s="8" t="s">
        <v>164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165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VLOOKUP(Q74,Chatgpt!A:B,2,0)</f>
        <v>Farmacêutica</v>
      </c>
      <c r="S74" s="12">
        <f>VLOOKUP(Q74,Chatgpt!A:C,3,0)</f>
        <v>10</v>
      </c>
      <c r="T74" s="12" t="str">
        <f t="shared" si="5"/>
        <v>Menos de 50</v>
      </c>
    </row>
    <row r="75">
      <c r="A75" s="16" t="s">
        <v>166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167</v>
      </c>
      <c r="L75" s="12">
        <f t="shared" si="1"/>
        <v>-0.0194</v>
      </c>
      <c r="M75" s="13">
        <f t="shared" si="2"/>
        <v>28.75790332</v>
      </c>
      <c r="N75" s="14">
        <f>VLOOKUP(A75,Total_de_acoes!A:B,2,0)</f>
        <v>142377330</v>
      </c>
      <c r="O75" s="15">
        <f t="shared" si="3"/>
        <v>-79432785.74</v>
      </c>
      <c r="P75" s="12" t="str">
        <f t="shared" si="4"/>
        <v>Desceu</v>
      </c>
      <c r="Q75" s="12" t="str">
        <f>VLOOKUP(A75,Ticker!A:B,2,0)</f>
        <v>São Martinho</v>
      </c>
      <c r="R75" s="12" t="str">
        <f>VLOOKUP(Q75,Chatgpt!A:B,2,0)</f>
        <v>Agroindústria</v>
      </c>
      <c r="S75" s="12">
        <f>VLOOKUP(Q75,Chatgpt!A:C,3,0)</f>
        <v>79</v>
      </c>
      <c r="T75" s="12" t="str">
        <f t="shared" si="5"/>
        <v>Entre 50 e 100</v>
      </c>
    </row>
    <row r="76">
      <c r="A76" s="8" t="s">
        <v>168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169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VLOOKUP(Q76,Chatgpt!A:B,2,0)</f>
        <v>Saúde</v>
      </c>
      <c r="S76" s="12">
        <f>VLOOKUP(Q76,Chatgpt!A:C,3,0)</f>
        <v>45</v>
      </c>
      <c r="T76" s="12" t="str">
        <f t="shared" si="5"/>
        <v>Menos de 50</v>
      </c>
    </row>
    <row r="77">
      <c r="A77" s="16" t="s">
        <v>170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171</v>
      </c>
      <c r="L77" s="12">
        <f t="shared" si="1"/>
        <v>-0.0229</v>
      </c>
      <c r="M77" s="13">
        <f t="shared" si="2"/>
        <v>16.14983113</v>
      </c>
      <c r="N77" s="14">
        <f>VLOOKUP(A77,Total_de_acoes!A:B,2,0)</f>
        <v>951329770</v>
      </c>
      <c r="O77" s="15">
        <f t="shared" si="3"/>
        <v>-351831366.6</v>
      </c>
      <c r="P77" s="12" t="str">
        <f t="shared" si="4"/>
        <v>Desceu</v>
      </c>
      <c r="Q77" s="12" t="str">
        <f>VLOOKUP(A77,Ticker!A:B,2,0)</f>
        <v>Lojas Renner</v>
      </c>
      <c r="R77" s="12" t="str">
        <f>VLOOKUP(Q77,Chatgpt!A:B,2,0)</f>
        <v>Varejo</v>
      </c>
      <c r="S77" s="12">
        <f>VLOOKUP(Q77,Chatgpt!A:C,3,0)</f>
        <v>60</v>
      </c>
      <c r="T77" s="12" t="str">
        <f t="shared" si="5"/>
        <v>Entre 50 e 100</v>
      </c>
    </row>
    <row r="78">
      <c r="A78" s="8" t="s">
        <v>172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173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VLOOKUP(Q78,Chatgpt!A:B,2,0)</f>
        <v>Varejo</v>
      </c>
      <c r="S78" s="12">
        <f>VLOOKUP(Q78,Chatgpt!A:C,3,0)</f>
        <v>45</v>
      </c>
      <c r="T78" s="12" t="str">
        <f t="shared" si="5"/>
        <v>Menos de 50</v>
      </c>
    </row>
    <row r="79">
      <c r="A79" s="16" t="s">
        <v>174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175</v>
      </c>
      <c r="L79" s="12">
        <f t="shared" si="1"/>
        <v>-0.0246</v>
      </c>
      <c r="M79" s="13">
        <f t="shared" si="2"/>
        <v>8.919417675</v>
      </c>
      <c r="N79" s="14">
        <f>VLOOKUP(A79,Total_de_acoes!A:B,2,0)</f>
        <v>94843047</v>
      </c>
      <c r="O79" s="15">
        <f t="shared" si="3"/>
        <v>-20810240.84</v>
      </c>
      <c r="P79" s="12" t="str">
        <f t="shared" si="4"/>
        <v>Desceu</v>
      </c>
      <c r="Q79" s="12" t="str">
        <f>VLOOKUP(A79,Ticker!A:B,2,0)</f>
        <v>Casas Bahia</v>
      </c>
      <c r="R79" s="12" t="str">
        <f>VLOOKUP(Q79,Chatgpt!A:B,2,0)</f>
        <v>Varejo</v>
      </c>
      <c r="S79" s="12">
        <f>VLOOKUP(Q79,Chatgpt!A:C,3,0)</f>
        <v>70</v>
      </c>
      <c r="T79" s="12" t="str">
        <f t="shared" si="5"/>
        <v>Entre 50 e 100</v>
      </c>
    </row>
    <row r="80">
      <c r="A80" s="8" t="s">
        <v>176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177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VLOOKUP(Q80,Chatgpt!A:B,2,0)</f>
        <v>Aluguel de carros</v>
      </c>
      <c r="S80" s="12">
        <f>VLOOKUP(Q80,Chatgpt!A:C,3,0)</f>
        <v>48</v>
      </c>
      <c r="T80" s="12" t="str">
        <f t="shared" si="5"/>
        <v>Menos de 50</v>
      </c>
    </row>
    <row r="81">
      <c r="A81" s="16" t="s">
        <v>178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179</v>
      </c>
      <c r="L81" s="12">
        <f t="shared" si="1"/>
        <v>-0.0436</v>
      </c>
      <c r="M81" s="13">
        <f t="shared" si="2"/>
        <v>3.209953994</v>
      </c>
      <c r="N81" s="14">
        <f>VLOOKUP(A81,Total_de_acoes!A:B,2,0)</f>
        <v>525582771</v>
      </c>
      <c r="O81" s="15">
        <f t="shared" si="3"/>
        <v>-73557408.06</v>
      </c>
      <c r="P81" s="12" t="str">
        <f t="shared" si="4"/>
        <v>Desceu</v>
      </c>
      <c r="Q81" s="12" t="str">
        <f>VLOOKUP(A81,Ticker!A:B,2,0)</f>
        <v>CVC</v>
      </c>
      <c r="R81" s="12" t="str">
        <f>VLOOKUP(Q81,Chatgpt!A:B,2,0)</f>
        <v>Turismo</v>
      </c>
      <c r="S81" s="12">
        <f>VLOOKUP(Q81,Chatgpt!A:C,3,0)</f>
        <v>49</v>
      </c>
      <c r="T81" s="12" t="str">
        <f t="shared" si="5"/>
        <v>Menos de 50</v>
      </c>
    </row>
    <row r="82">
      <c r="A82" s="8" t="s">
        <v>180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181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VLOOKUP(Q82,Chatgpt!A:B,2,0)</f>
        <v>Transporte Aéreo</v>
      </c>
      <c r="S82" s="12">
        <f>VLOOKUP(Q82,Chatgpt!A:C,3,0)</f>
        <v>21</v>
      </c>
      <c r="T82" s="12" t="str">
        <f t="shared" si="5"/>
        <v>Menos de 50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M83" s="13"/>
      <c r="O83" s="15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M84" s="13"/>
      <c r="O84" s="15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M85" s="13"/>
      <c r="O85" s="15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M86" s="13"/>
      <c r="O86" s="15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M87" s="13"/>
      <c r="O87" s="15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M88" s="13"/>
      <c r="O88" s="15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M89" s="13"/>
      <c r="O89" s="15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M90" s="13"/>
      <c r="O90" s="15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M91" s="13"/>
      <c r="O91" s="15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M92" s="13"/>
      <c r="O92" s="15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M93" s="13"/>
      <c r="O93" s="15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M94" s="13"/>
      <c r="O94" s="15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M95" s="13"/>
      <c r="O95" s="15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M96" s="13"/>
      <c r="O96" s="15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M97" s="13"/>
      <c r="O97" s="15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M98" s="13"/>
      <c r="O98" s="15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M99" s="13"/>
      <c r="O99" s="15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M100" s="13"/>
      <c r="O100" s="15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M101" s="13"/>
      <c r="O101" s="15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M102" s="13"/>
      <c r="O102" s="15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M103" s="13"/>
      <c r="O103" s="15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M104" s="13"/>
      <c r="O104" s="15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M105" s="13"/>
      <c r="O105" s="15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M106" s="13"/>
      <c r="O106" s="15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M107" s="13"/>
      <c r="O107" s="15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M108" s="13"/>
      <c r="O108" s="15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M109" s="13"/>
      <c r="O109" s="15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M110" s="13"/>
      <c r="O110" s="15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M111" s="13"/>
      <c r="O111" s="15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M112" s="13"/>
      <c r="O112" s="15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M113" s="13"/>
      <c r="O113" s="15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M114" s="13"/>
      <c r="O114" s="15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M115" s="13"/>
      <c r="O115" s="15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M116" s="13"/>
      <c r="O116" s="15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M117" s="13"/>
      <c r="O117" s="15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M118" s="13"/>
      <c r="O118" s="15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M119" s="13"/>
      <c r="O119" s="15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M120" s="13"/>
      <c r="O120" s="15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M121" s="13"/>
      <c r="O121" s="15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M122" s="13"/>
      <c r="O122" s="15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M123" s="13"/>
      <c r="O123" s="15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M124" s="13"/>
      <c r="O124" s="15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M125" s="13"/>
      <c r="O125" s="15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M126" s="13"/>
      <c r="O126" s="15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M127" s="13"/>
      <c r="O127" s="15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M128" s="13"/>
      <c r="O128" s="15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M129" s="13"/>
      <c r="O129" s="15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M130" s="13"/>
      <c r="O130" s="15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M131" s="13"/>
      <c r="O131" s="15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M132" s="13"/>
      <c r="O132" s="15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M133" s="13"/>
      <c r="O133" s="15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M134" s="13"/>
      <c r="O134" s="15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M135" s="13"/>
      <c r="O135" s="15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M136" s="13"/>
      <c r="O136" s="15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M137" s="13"/>
      <c r="O137" s="15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M138" s="13"/>
      <c r="O138" s="15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M139" s="13"/>
      <c r="O139" s="15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M140" s="13"/>
      <c r="O140" s="15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M141" s="13"/>
      <c r="O141" s="15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M142" s="13"/>
      <c r="O142" s="15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M143" s="13"/>
      <c r="O143" s="15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M144" s="13"/>
      <c r="O144" s="15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M145" s="13"/>
      <c r="O145" s="15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M146" s="13"/>
      <c r="O146" s="15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M147" s="13"/>
      <c r="O147" s="15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M148" s="13"/>
      <c r="O148" s="15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M149" s="13"/>
      <c r="O149" s="15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M150" s="13"/>
      <c r="O150" s="15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M151" s="13"/>
      <c r="O151" s="15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M152" s="13"/>
      <c r="O152" s="15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M153" s="13"/>
      <c r="O153" s="15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M154" s="13"/>
      <c r="O154" s="15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M155" s="13"/>
      <c r="O155" s="15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M156" s="13"/>
      <c r="O156" s="15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M157" s="13"/>
      <c r="O157" s="15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M158" s="13"/>
      <c r="O158" s="15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M159" s="13"/>
      <c r="O159" s="15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M160" s="13"/>
      <c r="O160" s="15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M161" s="13"/>
      <c r="O161" s="15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M162" s="13"/>
      <c r="O162" s="15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M163" s="13"/>
      <c r="O163" s="15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M164" s="13"/>
      <c r="O164" s="15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M165" s="13"/>
      <c r="O165" s="15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M166" s="13"/>
      <c r="O166" s="15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M167" s="13"/>
      <c r="O167" s="15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M168" s="13"/>
      <c r="O168" s="15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M169" s="13"/>
      <c r="O169" s="15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M170" s="13"/>
      <c r="O170" s="15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M171" s="13"/>
      <c r="O171" s="15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M172" s="13"/>
      <c r="O172" s="15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M173" s="13"/>
      <c r="O173" s="15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M174" s="13"/>
      <c r="O174" s="15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M175" s="13"/>
      <c r="O175" s="15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M176" s="13"/>
      <c r="O176" s="15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M177" s="13"/>
      <c r="O177" s="15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M178" s="13"/>
      <c r="O178" s="15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M179" s="13"/>
      <c r="O179" s="15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M180" s="13"/>
      <c r="O180" s="15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M181" s="13"/>
      <c r="O181" s="15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M182" s="13"/>
      <c r="O182" s="15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M183" s="13"/>
      <c r="O183" s="15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M184" s="13"/>
      <c r="O184" s="15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M185" s="13"/>
      <c r="O185" s="15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M186" s="13"/>
      <c r="O186" s="15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M187" s="13"/>
      <c r="O187" s="15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M188" s="13"/>
      <c r="O188" s="15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M189" s="13"/>
      <c r="O189" s="15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M190" s="13"/>
      <c r="O190" s="15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M191" s="13"/>
      <c r="O191" s="15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M192" s="13"/>
      <c r="O192" s="15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M193" s="13"/>
      <c r="O193" s="15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M194" s="13"/>
      <c r="O194" s="15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M195" s="13"/>
      <c r="O195" s="15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M196" s="13"/>
      <c r="O196" s="15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M197" s="13"/>
      <c r="O197" s="15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M198" s="13"/>
      <c r="O198" s="15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M199" s="13"/>
      <c r="O199" s="15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M200" s="13"/>
      <c r="O200" s="15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M201" s="13"/>
      <c r="O201" s="15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M202" s="13"/>
      <c r="O202" s="15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M203" s="13"/>
      <c r="O203" s="15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M204" s="13"/>
      <c r="O204" s="15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M205" s="13"/>
      <c r="O205" s="15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M206" s="13"/>
      <c r="O206" s="15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M207" s="13"/>
      <c r="O207" s="15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M208" s="13"/>
      <c r="O208" s="15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M209" s="13"/>
      <c r="O209" s="15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M210" s="13"/>
      <c r="O210" s="15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M211" s="13"/>
      <c r="O211" s="15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M212" s="13"/>
      <c r="O212" s="15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M213" s="13"/>
      <c r="O213" s="15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M214" s="13"/>
      <c r="O214" s="15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M215" s="13"/>
      <c r="O215" s="15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M216" s="13"/>
      <c r="O216" s="15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M217" s="13"/>
      <c r="O217" s="15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M218" s="13"/>
      <c r="O218" s="15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M219" s="13"/>
      <c r="O219" s="15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M220" s="13"/>
      <c r="O220" s="15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M221" s="13"/>
      <c r="O221" s="15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M222" s="13"/>
      <c r="O222" s="15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M223" s="13"/>
      <c r="O223" s="15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M224" s="13"/>
      <c r="O224" s="15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M225" s="13"/>
      <c r="O225" s="15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M226" s="13"/>
      <c r="O226" s="15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M227" s="13"/>
      <c r="O227" s="15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M228" s="13"/>
      <c r="O228" s="15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M229" s="13"/>
      <c r="O229" s="15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M230" s="13"/>
      <c r="O230" s="15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M231" s="13"/>
      <c r="O231" s="15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M232" s="13"/>
      <c r="O232" s="15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M233" s="13"/>
      <c r="O233" s="15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M234" s="13"/>
      <c r="O234" s="15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M235" s="13"/>
      <c r="O235" s="15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M236" s="13"/>
      <c r="O236" s="15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M237" s="13"/>
      <c r="O237" s="15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M238" s="13"/>
      <c r="O238" s="15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M239" s="13"/>
      <c r="O239" s="15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M240" s="13"/>
      <c r="O240" s="15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M241" s="13"/>
      <c r="O241" s="15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M242" s="13"/>
      <c r="O242" s="15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M243" s="13"/>
      <c r="O243" s="15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M244" s="13"/>
      <c r="O244" s="15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M245" s="13"/>
      <c r="O245" s="15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M246" s="13"/>
      <c r="O246" s="15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M247" s="13"/>
      <c r="O247" s="15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M248" s="13"/>
      <c r="O248" s="15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M249" s="13"/>
      <c r="O249" s="15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M250" s="13"/>
      <c r="O250" s="15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M251" s="13"/>
      <c r="O251" s="15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M252" s="13"/>
      <c r="O252" s="15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M253" s="13"/>
      <c r="O253" s="15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M254" s="13"/>
      <c r="O254" s="15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M255" s="13"/>
      <c r="O255" s="15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M256" s="13"/>
      <c r="O256" s="15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M257" s="13"/>
      <c r="O257" s="15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M258" s="13"/>
      <c r="O258" s="15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M259" s="13"/>
      <c r="O259" s="15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M260" s="13"/>
      <c r="O260" s="15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M261" s="13"/>
      <c r="O261" s="15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M262" s="13"/>
      <c r="O262" s="15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M263" s="13"/>
      <c r="O263" s="15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M264" s="13"/>
      <c r="O264" s="15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M265" s="13"/>
      <c r="O265" s="15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M266" s="13"/>
      <c r="O266" s="15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M267" s="13"/>
      <c r="O267" s="15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M268" s="13"/>
      <c r="O268" s="15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M269" s="13"/>
      <c r="O269" s="15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M270" s="13"/>
      <c r="O270" s="15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M271" s="13"/>
      <c r="O271" s="15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M272" s="13"/>
      <c r="O272" s="15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M273" s="13"/>
      <c r="O273" s="15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M274" s="13"/>
      <c r="O274" s="15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M275" s="13"/>
      <c r="O275" s="15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M276" s="13"/>
      <c r="O276" s="15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M277" s="13"/>
      <c r="O277" s="15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M278" s="13"/>
      <c r="O278" s="15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M279" s="13"/>
      <c r="O279" s="15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M280" s="13"/>
      <c r="O280" s="15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M281" s="13"/>
      <c r="O281" s="15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M282" s="13"/>
      <c r="O282" s="15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M283" s="13"/>
      <c r="O283" s="15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M284" s="13"/>
      <c r="O284" s="15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M285" s="13"/>
      <c r="O285" s="15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M286" s="13"/>
      <c r="O286" s="15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M287" s="13"/>
      <c r="O287" s="15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M288" s="13"/>
      <c r="O288" s="15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M289" s="13"/>
      <c r="O289" s="15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M290" s="13"/>
      <c r="O290" s="15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M291" s="13"/>
      <c r="O291" s="15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M292" s="13"/>
      <c r="O292" s="15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M293" s="13"/>
      <c r="O293" s="15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M294" s="13"/>
      <c r="O294" s="15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M295" s="13"/>
      <c r="O295" s="15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M296" s="13"/>
      <c r="O296" s="15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M297" s="13"/>
      <c r="O297" s="15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M298" s="13"/>
      <c r="O298" s="15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M299" s="13"/>
      <c r="O299" s="15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M300" s="13"/>
      <c r="O300" s="15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M301" s="13"/>
      <c r="O301" s="15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M302" s="13"/>
      <c r="O302" s="15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M303" s="13"/>
      <c r="O303" s="15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M304" s="13"/>
      <c r="O304" s="15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M305" s="13"/>
      <c r="O305" s="15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M306" s="13"/>
      <c r="O306" s="15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M307" s="13"/>
      <c r="O307" s="15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M308" s="13"/>
      <c r="O308" s="15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M309" s="13"/>
      <c r="O309" s="15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M310" s="13"/>
      <c r="O310" s="15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M311" s="13"/>
      <c r="O311" s="15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M312" s="13"/>
      <c r="O312" s="15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M313" s="13"/>
      <c r="O313" s="15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M314" s="13"/>
      <c r="O314" s="15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M315" s="13"/>
      <c r="O315" s="15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M316" s="13"/>
      <c r="O316" s="15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M317" s="13"/>
      <c r="O317" s="15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M318" s="13"/>
      <c r="O318" s="15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M319" s="13"/>
      <c r="O319" s="15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M320" s="13"/>
      <c r="O320" s="15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M321" s="13"/>
      <c r="O321" s="15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M322" s="13"/>
      <c r="O322" s="15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M323" s="13"/>
      <c r="O323" s="15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M324" s="13"/>
      <c r="O324" s="15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M325" s="13"/>
      <c r="O325" s="15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M326" s="13"/>
      <c r="O326" s="15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M327" s="13"/>
      <c r="O327" s="15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M328" s="13"/>
      <c r="O328" s="15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M329" s="13"/>
      <c r="O329" s="15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M330" s="13"/>
      <c r="O330" s="15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M331" s="13"/>
      <c r="O331" s="15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M332" s="13"/>
      <c r="O332" s="15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M333" s="13"/>
      <c r="O333" s="15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M334" s="13"/>
      <c r="O334" s="15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M335" s="13"/>
      <c r="O335" s="15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M336" s="13"/>
      <c r="O336" s="15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M337" s="13"/>
      <c r="O337" s="15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M338" s="13"/>
      <c r="O338" s="15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M339" s="13"/>
      <c r="O339" s="15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M340" s="13"/>
      <c r="O340" s="15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M341" s="13"/>
      <c r="O341" s="15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M342" s="13"/>
      <c r="O342" s="15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M343" s="13"/>
      <c r="O343" s="15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M344" s="13"/>
      <c r="O344" s="15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M345" s="13"/>
      <c r="O345" s="15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M346" s="13"/>
      <c r="O346" s="15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M347" s="13"/>
      <c r="O347" s="15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M348" s="13"/>
      <c r="O348" s="15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M349" s="13"/>
      <c r="O349" s="15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M350" s="13"/>
      <c r="O350" s="15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M351" s="13"/>
      <c r="O351" s="15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M352" s="13"/>
      <c r="O352" s="15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M353" s="13"/>
      <c r="O353" s="15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M354" s="13"/>
      <c r="O354" s="15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M355" s="13"/>
      <c r="O355" s="15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M356" s="13"/>
      <c r="O356" s="15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M357" s="13"/>
      <c r="O357" s="15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M358" s="13"/>
      <c r="O358" s="15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M359" s="13"/>
      <c r="O359" s="15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M360" s="13"/>
      <c r="O360" s="15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M361" s="13"/>
      <c r="O361" s="15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M362" s="13"/>
      <c r="O362" s="15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M363" s="13"/>
      <c r="O363" s="15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M364" s="13"/>
      <c r="O364" s="15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M365" s="13"/>
      <c r="O365" s="15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M366" s="13"/>
      <c r="O366" s="15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M367" s="13"/>
      <c r="O367" s="15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M368" s="13"/>
      <c r="O368" s="15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M369" s="13"/>
      <c r="O369" s="15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M370" s="13"/>
      <c r="O370" s="15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M371" s="13"/>
      <c r="O371" s="15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M372" s="13"/>
      <c r="O372" s="15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M373" s="13"/>
      <c r="O373" s="15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M374" s="13"/>
      <c r="O374" s="15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M375" s="13"/>
      <c r="O375" s="15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M376" s="13"/>
      <c r="O376" s="15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M377" s="13"/>
      <c r="O377" s="15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M378" s="13"/>
      <c r="O378" s="15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M379" s="13"/>
      <c r="O379" s="15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M380" s="13"/>
      <c r="O380" s="15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M381" s="13"/>
      <c r="O381" s="15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M382" s="13"/>
      <c r="O382" s="15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M383" s="13"/>
      <c r="O383" s="15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M384" s="13"/>
      <c r="O384" s="15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M385" s="13"/>
      <c r="O385" s="15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M386" s="13"/>
      <c r="O386" s="15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M387" s="13"/>
      <c r="O387" s="15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M388" s="13"/>
      <c r="O388" s="15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M389" s="13"/>
      <c r="O389" s="15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M390" s="13"/>
      <c r="O390" s="15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M391" s="13"/>
      <c r="O391" s="15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M392" s="13"/>
      <c r="O392" s="15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M393" s="13"/>
      <c r="O393" s="15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M394" s="13"/>
      <c r="O394" s="15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M395" s="13"/>
      <c r="O395" s="15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M396" s="13"/>
      <c r="O396" s="15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M397" s="13"/>
      <c r="O397" s="15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M398" s="13"/>
      <c r="O398" s="15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M399" s="13"/>
      <c r="O399" s="15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M400" s="13"/>
      <c r="O400" s="15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M401" s="13"/>
      <c r="O401" s="15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M402" s="13"/>
      <c r="O402" s="15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M403" s="13"/>
      <c r="O403" s="15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M404" s="13"/>
      <c r="O404" s="15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M405" s="13"/>
      <c r="O405" s="15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M406" s="13"/>
      <c r="O406" s="15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M407" s="13"/>
      <c r="O407" s="15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M408" s="13"/>
      <c r="O408" s="15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M409" s="13"/>
      <c r="O409" s="15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M410" s="13"/>
      <c r="O410" s="15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M411" s="13"/>
      <c r="O411" s="15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M412" s="13"/>
      <c r="O412" s="15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M413" s="13"/>
      <c r="O413" s="15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M414" s="13"/>
      <c r="O414" s="15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M415" s="13"/>
      <c r="O415" s="15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M416" s="13"/>
      <c r="O416" s="15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M417" s="13"/>
      <c r="O417" s="15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M418" s="13"/>
      <c r="O418" s="15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M419" s="13"/>
      <c r="O419" s="15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M420" s="13"/>
      <c r="O420" s="15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M421" s="13"/>
      <c r="O421" s="15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M422" s="13"/>
      <c r="O422" s="15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M423" s="13"/>
      <c r="O423" s="15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M424" s="13"/>
      <c r="O424" s="15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M425" s="13"/>
      <c r="O425" s="15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M426" s="13"/>
      <c r="O426" s="15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M427" s="13"/>
      <c r="O427" s="15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M428" s="13"/>
      <c r="O428" s="15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M429" s="13"/>
      <c r="O429" s="15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M430" s="13"/>
      <c r="O430" s="15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M431" s="13"/>
      <c r="O431" s="15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M432" s="13"/>
      <c r="O432" s="15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M433" s="13"/>
      <c r="O433" s="15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M434" s="13"/>
      <c r="O434" s="15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M435" s="13"/>
      <c r="O435" s="15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M436" s="13"/>
      <c r="O436" s="15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M437" s="13"/>
      <c r="O437" s="15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M438" s="13"/>
      <c r="O438" s="15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M439" s="13"/>
      <c r="O439" s="15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M440" s="13"/>
      <c r="O440" s="15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M441" s="13"/>
      <c r="O441" s="15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M442" s="13"/>
      <c r="O442" s="15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M443" s="13"/>
      <c r="O443" s="15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M444" s="13"/>
      <c r="O444" s="15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M445" s="13"/>
      <c r="O445" s="15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M446" s="13"/>
      <c r="O446" s="15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M447" s="13"/>
      <c r="O447" s="15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M448" s="13"/>
      <c r="O448" s="15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M449" s="13"/>
      <c r="O449" s="15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M450" s="13"/>
      <c r="O450" s="15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M451" s="13"/>
      <c r="O451" s="15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M452" s="13"/>
      <c r="O452" s="15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M453" s="13"/>
      <c r="O453" s="15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M454" s="13"/>
      <c r="O454" s="15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M455" s="13"/>
      <c r="O455" s="15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M456" s="13"/>
      <c r="O456" s="15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M457" s="13"/>
      <c r="O457" s="15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M458" s="13"/>
      <c r="O458" s="15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M459" s="13"/>
      <c r="O459" s="15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M460" s="13"/>
      <c r="O460" s="15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M461" s="13"/>
      <c r="O461" s="15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M462" s="13"/>
      <c r="O462" s="15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M463" s="13"/>
      <c r="O463" s="15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M464" s="13"/>
      <c r="O464" s="15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M465" s="13"/>
      <c r="O465" s="15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M466" s="13"/>
      <c r="O466" s="15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M467" s="13"/>
      <c r="O467" s="15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M468" s="13"/>
      <c r="O468" s="15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M469" s="13"/>
      <c r="O469" s="15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M470" s="13"/>
      <c r="O470" s="15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M471" s="13"/>
      <c r="O471" s="15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M472" s="13"/>
      <c r="O472" s="15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M473" s="13"/>
      <c r="O473" s="15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M474" s="13"/>
      <c r="O474" s="15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M475" s="13"/>
      <c r="O475" s="15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M476" s="13"/>
      <c r="O476" s="15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M477" s="13"/>
      <c r="O477" s="15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M478" s="13"/>
      <c r="O478" s="15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M479" s="13"/>
      <c r="O479" s="15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M480" s="13"/>
      <c r="O480" s="15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M481" s="13"/>
      <c r="O481" s="15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M482" s="13"/>
      <c r="O482" s="15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M483" s="13"/>
      <c r="O483" s="15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M484" s="13"/>
      <c r="O484" s="15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M485" s="13"/>
      <c r="O485" s="15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M486" s="13"/>
      <c r="O486" s="15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M487" s="13"/>
      <c r="O487" s="15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M488" s="13"/>
      <c r="O488" s="15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M489" s="13"/>
      <c r="O489" s="15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M490" s="13"/>
      <c r="O490" s="15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M491" s="13"/>
      <c r="O491" s="15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M492" s="13"/>
      <c r="O492" s="15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M493" s="13"/>
      <c r="O493" s="15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M494" s="13"/>
      <c r="O494" s="15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M495" s="13"/>
      <c r="O495" s="15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M496" s="13"/>
      <c r="O496" s="15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M497" s="13"/>
      <c r="O497" s="15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M498" s="13"/>
      <c r="O498" s="15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M499" s="13"/>
      <c r="O499" s="15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M500" s="13"/>
      <c r="O500" s="15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M501" s="13"/>
      <c r="O501" s="15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M502" s="13"/>
      <c r="O502" s="15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M503" s="13"/>
      <c r="O503" s="15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M504" s="13"/>
      <c r="O504" s="15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M505" s="13"/>
      <c r="O505" s="15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M506" s="13"/>
      <c r="O506" s="15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M507" s="13"/>
      <c r="O507" s="15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M508" s="13"/>
      <c r="O508" s="15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M509" s="13"/>
      <c r="O509" s="15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M510" s="13"/>
      <c r="O510" s="15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M511" s="13"/>
      <c r="O511" s="15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M512" s="13"/>
      <c r="O512" s="15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M513" s="13"/>
      <c r="O513" s="15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M514" s="13"/>
      <c r="O514" s="15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M515" s="13"/>
      <c r="O515" s="15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M516" s="13"/>
      <c r="O516" s="15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M517" s="13"/>
      <c r="O517" s="15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M518" s="13"/>
      <c r="O518" s="15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M519" s="13"/>
      <c r="O519" s="15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M520" s="13"/>
      <c r="O520" s="15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M521" s="13"/>
      <c r="O521" s="15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M522" s="13"/>
      <c r="O522" s="15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M523" s="13"/>
      <c r="O523" s="15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M524" s="13"/>
      <c r="O524" s="15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M525" s="13"/>
      <c r="O525" s="15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M526" s="13"/>
      <c r="O526" s="15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M527" s="13"/>
      <c r="O527" s="15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M528" s="13"/>
      <c r="O528" s="15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M529" s="13"/>
      <c r="O529" s="15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M530" s="13"/>
      <c r="O530" s="15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M531" s="13"/>
      <c r="O531" s="15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M532" s="13"/>
      <c r="O532" s="15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M533" s="13"/>
      <c r="O533" s="15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M534" s="13"/>
      <c r="O534" s="15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M535" s="13"/>
      <c r="O535" s="15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M536" s="13"/>
      <c r="O536" s="15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M537" s="13"/>
      <c r="O537" s="15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M538" s="13"/>
      <c r="O538" s="15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M539" s="13"/>
      <c r="O539" s="15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M540" s="13"/>
      <c r="O540" s="15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M541" s="13"/>
      <c r="O541" s="15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M542" s="13"/>
      <c r="O542" s="15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M543" s="13"/>
      <c r="O543" s="15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M544" s="13"/>
      <c r="O544" s="15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M545" s="13"/>
      <c r="O545" s="15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M546" s="13"/>
      <c r="O546" s="15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M547" s="13"/>
      <c r="O547" s="15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M548" s="13"/>
      <c r="O548" s="15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M549" s="13"/>
      <c r="O549" s="15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M550" s="13"/>
      <c r="O550" s="15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M551" s="13"/>
      <c r="O551" s="15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M552" s="13"/>
      <c r="O552" s="15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M553" s="13"/>
      <c r="O553" s="15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M554" s="13"/>
      <c r="O554" s="15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M555" s="13"/>
      <c r="O555" s="15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M556" s="13"/>
      <c r="O556" s="15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M557" s="13"/>
      <c r="O557" s="15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M558" s="13"/>
      <c r="O558" s="15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M559" s="13"/>
      <c r="O559" s="15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M560" s="13"/>
      <c r="O560" s="15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M561" s="13"/>
      <c r="O561" s="15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M562" s="13"/>
      <c r="O562" s="15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M563" s="13"/>
      <c r="O563" s="15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M564" s="13"/>
      <c r="O564" s="15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M565" s="13"/>
      <c r="O565" s="15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M566" s="13"/>
      <c r="O566" s="15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M567" s="13"/>
      <c r="O567" s="15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M568" s="13"/>
      <c r="O568" s="15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M569" s="13"/>
      <c r="O569" s="15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M570" s="13"/>
      <c r="O570" s="15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M571" s="13"/>
      <c r="O571" s="15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M572" s="13"/>
      <c r="O572" s="15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M573" s="13"/>
      <c r="O573" s="15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M574" s="13"/>
      <c r="O574" s="15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M575" s="13"/>
      <c r="O575" s="15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M576" s="13"/>
      <c r="O576" s="15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M577" s="13"/>
      <c r="O577" s="15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M578" s="13"/>
      <c r="O578" s="15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M579" s="13"/>
      <c r="O579" s="15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M580" s="13"/>
      <c r="O580" s="15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M581" s="13"/>
      <c r="O581" s="15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M582" s="13"/>
      <c r="O582" s="15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M583" s="13"/>
      <c r="O583" s="15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M584" s="13"/>
      <c r="O584" s="15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M585" s="13"/>
      <c r="O585" s="15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M586" s="13"/>
      <c r="O586" s="15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M587" s="13"/>
      <c r="O587" s="15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M588" s="13"/>
      <c r="O588" s="15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M589" s="13"/>
      <c r="O589" s="15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M590" s="13"/>
      <c r="O590" s="15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M591" s="13"/>
      <c r="O591" s="15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M592" s="13"/>
      <c r="O592" s="15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M593" s="13"/>
      <c r="O593" s="15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M594" s="13"/>
      <c r="O594" s="15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M595" s="13"/>
      <c r="O595" s="15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M596" s="13"/>
      <c r="O596" s="15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M597" s="13"/>
      <c r="O597" s="15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M598" s="13"/>
      <c r="O598" s="15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M599" s="13"/>
      <c r="O599" s="15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M600" s="13"/>
      <c r="O600" s="15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M601" s="13"/>
      <c r="O601" s="15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M602" s="13"/>
      <c r="O602" s="15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M603" s="13"/>
      <c r="O603" s="15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M604" s="13"/>
      <c r="O604" s="15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M605" s="13"/>
      <c r="O605" s="15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M606" s="13"/>
      <c r="O606" s="15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M607" s="13"/>
      <c r="O607" s="15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M608" s="13"/>
      <c r="O608" s="15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M609" s="13"/>
      <c r="O609" s="15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M610" s="13"/>
      <c r="O610" s="15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M611" s="13"/>
      <c r="O611" s="15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M612" s="13"/>
      <c r="O612" s="15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M613" s="13"/>
      <c r="O613" s="15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M614" s="13"/>
      <c r="O614" s="15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M615" s="13"/>
      <c r="O615" s="15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M616" s="13"/>
      <c r="O616" s="15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M617" s="13"/>
      <c r="O617" s="15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M618" s="13"/>
      <c r="O618" s="15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M619" s="13"/>
      <c r="O619" s="15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M620" s="13"/>
      <c r="O620" s="15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M621" s="13"/>
      <c r="O621" s="15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M622" s="13"/>
      <c r="O622" s="15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M623" s="13"/>
      <c r="O623" s="15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M624" s="13"/>
      <c r="O624" s="15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M625" s="13"/>
      <c r="O625" s="15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M626" s="13"/>
      <c r="O626" s="15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M627" s="13"/>
      <c r="O627" s="15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M628" s="13"/>
      <c r="O628" s="15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M629" s="13"/>
      <c r="O629" s="15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M630" s="13"/>
      <c r="O630" s="15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M631" s="13"/>
      <c r="O631" s="15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M632" s="13"/>
      <c r="O632" s="15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M633" s="13"/>
      <c r="O633" s="15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M634" s="13"/>
      <c r="O634" s="15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M635" s="13"/>
      <c r="O635" s="15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M636" s="13"/>
      <c r="O636" s="15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M637" s="13"/>
      <c r="O637" s="15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M638" s="13"/>
      <c r="O638" s="15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M639" s="13"/>
      <c r="O639" s="15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M640" s="13"/>
      <c r="O640" s="15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M641" s="13"/>
      <c r="O641" s="15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M642" s="13"/>
      <c r="O642" s="15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M643" s="13"/>
      <c r="O643" s="15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M644" s="13"/>
      <c r="O644" s="15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M645" s="13"/>
      <c r="O645" s="15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M646" s="13"/>
      <c r="O646" s="15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M647" s="13"/>
      <c r="O647" s="15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M648" s="13"/>
      <c r="O648" s="15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M649" s="13"/>
      <c r="O649" s="15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M650" s="13"/>
      <c r="O650" s="15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M651" s="13"/>
      <c r="O651" s="15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M652" s="13"/>
      <c r="O652" s="15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M653" s="13"/>
      <c r="O653" s="15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M654" s="13"/>
      <c r="O654" s="15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M655" s="13"/>
      <c r="O655" s="15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M656" s="13"/>
      <c r="O656" s="15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M657" s="13"/>
      <c r="O657" s="15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M658" s="13"/>
      <c r="O658" s="15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M659" s="13"/>
      <c r="O659" s="15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M660" s="13"/>
      <c r="O660" s="15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M661" s="13"/>
      <c r="O661" s="15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M662" s="13"/>
      <c r="O662" s="15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M663" s="13"/>
      <c r="O663" s="15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M664" s="13"/>
      <c r="O664" s="15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M665" s="13"/>
      <c r="O665" s="15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M666" s="13"/>
      <c r="O666" s="15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M667" s="13"/>
      <c r="O667" s="15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M668" s="13"/>
      <c r="O668" s="15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M669" s="13"/>
      <c r="O669" s="15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M670" s="13"/>
      <c r="O670" s="15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M671" s="13"/>
      <c r="O671" s="15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M672" s="13"/>
      <c r="O672" s="15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M673" s="13"/>
      <c r="O673" s="15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M674" s="13"/>
      <c r="O674" s="15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M675" s="13"/>
      <c r="O675" s="15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M676" s="13"/>
      <c r="O676" s="15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M677" s="13"/>
      <c r="O677" s="15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M678" s="13"/>
      <c r="O678" s="15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M679" s="13"/>
      <c r="O679" s="15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M680" s="13"/>
      <c r="O680" s="15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M681" s="13"/>
      <c r="O681" s="15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M682" s="13"/>
      <c r="O682" s="15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M683" s="13"/>
      <c r="O683" s="15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M684" s="13"/>
      <c r="O684" s="15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M685" s="13"/>
      <c r="O685" s="15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M686" s="13"/>
      <c r="O686" s="15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M687" s="13"/>
      <c r="O687" s="15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M688" s="13"/>
      <c r="O688" s="15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M689" s="13"/>
      <c r="O689" s="15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M690" s="13"/>
      <c r="O690" s="15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M691" s="13"/>
      <c r="O691" s="15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M692" s="13"/>
      <c r="O692" s="15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M693" s="13"/>
      <c r="O693" s="15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M694" s="13"/>
      <c r="O694" s="15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M695" s="13"/>
      <c r="O695" s="15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M696" s="13"/>
      <c r="O696" s="15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M697" s="13"/>
      <c r="O697" s="15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M698" s="13"/>
      <c r="O698" s="15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M699" s="13"/>
      <c r="O699" s="15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M700" s="13"/>
      <c r="O700" s="15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M701" s="13"/>
      <c r="O701" s="15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M702" s="13"/>
      <c r="O702" s="15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M703" s="13"/>
      <c r="O703" s="15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M704" s="13"/>
      <c r="O704" s="15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M705" s="13"/>
      <c r="O705" s="15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M706" s="13"/>
      <c r="O706" s="15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M707" s="13"/>
      <c r="O707" s="15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M708" s="13"/>
      <c r="O708" s="15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M709" s="13"/>
      <c r="O709" s="15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M710" s="13"/>
      <c r="O710" s="15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M711" s="13"/>
      <c r="O711" s="15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M712" s="13"/>
      <c r="O712" s="15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M713" s="13"/>
      <c r="O713" s="15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M714" s="13"/>
      <c r="O714" s="15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M715" s="13"/>
      <c r="O715" s="15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M716" s="13"/>
      <c r="O716" s="15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M717" s="13"/>
      <c r="O717" s="15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M718" s="13"/>
      <c r="O718" s="15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M719" s="13"/>
      <c r="O719" s="15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M720" s="13"/>
      <c r="O720" s="15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M721" s="13"/>
      <c r="O721" s="15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M722" s="13"/>
      <c r="O722" s="15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M723" s="13"/>
      <c r="O723" s="15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M724" s="13"/>
      <c r="O724" s="15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M725" s="13"/>
      <c r="O725" s="15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M726" s="13"/>
      <c r="O726" s="15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M727" s="13"/>
      <c r="O727" s="15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M728" s="13"/>
      <c r="O728" s="15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M729" s="13"/>
      <c r="O729" s="15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M730" s="13"/>
      <c r="O730" s="15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M731" s="13"/>
      <c r="O731" s="15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M732" s="13"/>
      <c r="O732" s="15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M733" s="13"/>
      <c r="O733" s="15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M734" s="13"/>
      <c r="O734" s="15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M735" s="13"/>
      <c r="O735" s="15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M736" s="13"/>
      <c r="O736" s="15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M737" s="13"/>
      <c r="O737" s="15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M738" s="13"/>
      <c r="O738" s="15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M739" s="13"/>
      <c r="O739" s="15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M740" s="13"/>
      <c r="O740" s="15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M741" s="13"/>
      <c r="O741" s="15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M742" s="13"/>
      <c r="O742" s="15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M743" s="13"/>
      <c r="O743" s="15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M744" s="13"/>
      <c r="O744" s="15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M745" s="13"/>
      <c r="O745" s="15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M746" s="13"/>
      <c r="O746" s="15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M747" s="13"/>
      <c r="O747" s="15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M748" s="13"/>
      <c r="O748" s="15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M749" s="13"/>
      <c r="O749" s="15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M750" s="13"/>
      <c r="O750" s="15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M751" s="13"/>
      <c r="O751" s="15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M752" s="13"/>
      <c r="O752" s="15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M753" s="13"/>
      <c r="O753" s="15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M754" s="13"/>
      <c r="O754" s="15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M755" s="13"/>
      <c r="O755" s="15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M756" s="13"/>
      <c r="O756" s="15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M757" s="13"/>
      <c r="O757" s="15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M758" s="13"/>
      <c r="O758" s="15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M759" s="13"/>
      <c r="O759" s="15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M760" s="13"/>
      <c r="O760" s="15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M761" s="13"/>
      <c r="O761" s="15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M762" s="13"/>
      <c r="O762" s="15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M763" s="13"/>
      <c r="O763" s="15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M764" s="13"/>
      <c r="O764" s="15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M765" s="13"/>
      <c r="O765" s="15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M766" s="13"/>
      <c r="O766" s="15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M767" s="13"/>
      <c r="O767" s="15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M768" s="13"/>
      <c r="O768" s="15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M769" s="13"/>
      <c r="O769" s="15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M770" s="13"/>
      <c r="O770" s="15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M771" s="13"/>
      <c r="O771" s="15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M772" s="13"/>
      <c r="O772" s="15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M773" s="13"/>
      <c r="O773" s="15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M774" s="13"/>
      <c r="O774" s="15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M775" s="13"/>
      <c r="O775" s="15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M776" s="13"/>
      <c r="O776" s="15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M777" s="13"/>
      <c r="O777" s="15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M778" s="13"/>
      <c r="O778" s="15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M779" s="13"/>
      <c r="O779" s="15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M780" s="13"/>
      <c r="O780" s="15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M781" s="13"/>
      <c r="O781" s="15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M782" s="13"/>
      <c r="O782" s="15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M783" s="13"/>
      <c r="O783" s="15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M784" s="13"/>
      <c r="O784" s="15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M785" s="13"/>
      <c r="O785" s="15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M786" s="13"/>
      <c r="O786" s="15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M787" s="13"/>
      <c r="O787" s="15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M788" s="13"/>
      <c r="O788" s="15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M789" s="13"/>
      <c r="O789" s="15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M790" s="13"/>
      <c r="O790" s="15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M791" s="13"/>
      <c r="O791" s="15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M792" s="13"/>
      <c r="O792" s="15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M793" s="13"/>
      <c r="O793" s="15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M794" s="13"/>
      <c r="O794" s="15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M795" s="13"/>
      <c r="O795" s="15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M796" s="13"/>
      <c r="O796" s="15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M797" s="13"/>
      <c r="O797" s="15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M798" s="13"/>
      <c r="O798" s="15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M799" s="13"/>
      <c r="O799" s="15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M800" s="13"/>
      <c r="O800" s="15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M801" s="13"/>
      <c r="O801" s="15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M802" s="13"/>
      <c r="O802" s="15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M803" s="13"/>
      <c r="O803" s="15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M804" s="13"/>
      <c r="O804" s="15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M805" s="13"/>
      <c r="O805" s="15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M806" s="13"/>
      <c r="O806" s="15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M807" s="13"/>
      <c r="O807" s="15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M808" s="13"/>
      <c r="O808" s="15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M809" s="13"/>
      <c r="O809" s="15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M810" s="13"/>
      <c r="O810" s="15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M811" s="13"/>
      <c r="O811" s="15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M812" s="13"/>
      <c r="O812" s="15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M813" s="13"/>
      <c r="O813" s="15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M814" s="13"/>
      <c r="O814" s="15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M815" s="13"/>
      <c r="O815" s="15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M816" s="13"/>
      <c r="O816" s="15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M817" s="13"/>
      <c r="O817" s="15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M818" s="13"/>
      <c r="O818" s="15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M819" s="13"/>
      <c r="O819" s="15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M820" s="13"/>
      <c r="O820" s="15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M821" s="13"/>
      <c r="O821" s="15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M822" s="13"/>
      <c r="O822" s="15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M823" s="13"/>
      <c r="O823" s="15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M824" s="13"/>
      <c r="O824" s="15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M825" s="13"/>
      <c r="O825" s="15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M826" s="13"/>
      <c r="O826" s="15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M827" s="13"/>
      <c r="O827" s="15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M828" s="13"/>
      <c r="O828" s="15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M829" s="13"/>
      <c r="O829" s="15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M830" s="13"/>
      <c r="O830" s="15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M831" s="13"/>
      <c r="O831" s="15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M832" s="13"/>
      <c r="O832" s="15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M833" s="13"/>
      <c r="O833" s="15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M834" s="13"/>
      <c r="O834" s="15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M835" s="13"/>
      <c r="O835" s="15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M836" s="13"/>
      <c r="O836" s="15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M837" s="13"/>
      <c r="O837" s="15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M838" s="13"/>
      <c r="O838" s="15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M839" s="13"/>
      <c r="O839" s="15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M840" s="13"/>
      <c r="O840" s="15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M841" s="13"/>
      <c r="O841" s="15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M842" s="13"/>
      <c r="O842" s="15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M843" s="13"/>
      <c r="O843" s="15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M844" s="13"/>
      <c r="O844" s="15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M845" s="13"/>
      <c r="O845" s="15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M846" s="13"/>
      <c r="O846" s="15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M847" s="13"/>
      <c r="O847" s="15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M848" s="13"/>
      <c r="O848" s="15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M849" s="13"/>
      <c r="O849" s="15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M850" s="13"/>
      <c r="O850" s="15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M851" s="13"/>
      <c r="O851" s="15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M852" s="13"/>
      <c r="O852" s="15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M853" s="13"/>
      <c r="O853" s="15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M854" s="13"/>
      <c r="O854" s="15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M855" s="13"/>
      <c r="O855" s="15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M856" s="13"/>
      <c r="O856" s="15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M857" s="13"/>
      <c r="O857" s="15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M858" s="13"/>
      <c r="O858" s="15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M859" s="13"/>
      <c r="O859" s="15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M860" s="13"/>
      <c r="O860" s="15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M861" s="13"/>
      <c r="O861" s="15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M862" s="13"/>
      <c r="O862" s="15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M863" s="13"/>
      <c r="O863" s="15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M864" s="13"/>
      <c r="O864" s="15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M865" s="13"/>
      <c r="O865" s="15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M866" s="13"/>
      <c r="O866" s="15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M867" s="13"/>
      <c r="O867" s="15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M868" s="13"/>
      <c r="O868" s="15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M869" s="13"/>
      <c r="O869" s="15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M870" s="13"/>
      <c r="O870" s="15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M871" s="13"/>
      <c r="O871" s="15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M872" s="13"/>
      <c r="O872" s="15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M873" s="13"/>
      <c r="O873" s="15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M874" s="13"/>
      <c r="O874" s="15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M875" s="13"/>
      <c r="O875" s="15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M876" s="13"/>
      <c r="O876" s="15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M877" s="13"/>
      <c r="O877" s="15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M878" s="13"/>
      <c r="O878" s="15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M879" s="13"/>
      <c r="O879" s="15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M880" s="13"/>
      <c r="O880" s="15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M881" s="13"/>
      <c r="O881" s="15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M882" s="13"/>
      <c r="O882" s="15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M883" s="13"/>
      <c r="O883" s="15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M884" s="13"/>
      <c r="O884" s="15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M885" s="13"/>
      <c r="O885" s="15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M886" s="13"/>
      <c r="O886" s="15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M887" s="13"/>
      <c r="O887" s="15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M888" s="13"/>
      <c r="O888" s="15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M889" s="13"/>
      <c r="O889" s="15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M890" s="13"/>
      <c r="O890" s="15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M891" s="13"/>
      <c r="O891" s="15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M892" s="13"/>
      <c r="O892" s="15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M893" s="13"/>
      <c r="O893" s="15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M894" s="13"/>
      <c r="O894" s="15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M895" s="13"/>
      <c r="O895" s="15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M896" s="13"/>
      <c r="O896" s="15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M897" s="13"/>
      <c r="O897" s="15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M898" s="13"/>
      <c r="O898" s="15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M899" s="13"/>
      <c r="O899" s="15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M900" s="13"/>
      <c r="O900" s="15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M901" s="13"/>
      <c r="O901" s="15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M902" s="13"/>
      <c r="O902" s="15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M903" s="13"/>
      <c r="O903" s="15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M904" s="13"/>
      <c r="O904" s="15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M905" s="13"/>
      <c r="O905" s="15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M906" s="13"/>
      <c r="O906" s="15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M907" s="13"/>
      <c r="O907" s="15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M908" s="13"/>
      <c r="O908" s="15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M909" s="13"/>
      <c r="O909" s="15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M910" s="13"/>
      <c r="O910" s="15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M911" s="13"/>
      <c r="O911" s="15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M912" s="13"/>
      <c r="O912" s="15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M913" s="13"/>
      <c r="O913" s="15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M914" s="13"/>
      <c r="O914" s="15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M915" s="13"/>
      <c r="O915" s="15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M916" s="13"/>
      <c r="O916" s="15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M917" s="13"/>
      <c r="O917" s="15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M918" s="13"/>
      <c r="O918" s="15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M919" s="13"/>
      <c r="O919" s="15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M920" s="13"/>
      <c r="O920" s="15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M921" s="13"/>
      <c r="O921" s="15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M922" s="13"/>
      <c r="O922" s="15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M923" s="13"/>
      <c r="O923" s="15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M924" s="13"/>
      <c r="O924" s="15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M925" s="13"/>
      <c r="O925" s="15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M926" s="13"/>
      <c r="O926" s="15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M927" s="13"/>
      <c r="O927" s="15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M928" s="13"/>
      <c r="O928" s="15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M929" s="13"/>
      <c r="O929" s="15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M930" s="13"/>
      <c r="O930" s="15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M931" s="13"/>
      <c r="O931" s="15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M932" s="13"/>
      <c r="O932" s="15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M933" s="13"/>
      <c r="O933" s="15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M934" s="13"/>
      <c r="O934" s="15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M935" s="13"/>
      <c r="O935" s="15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M936" s="13"/>
      <c r="O936" s="15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M937" s="13"/>
      <c r="O937" s="15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M938" s="13"/>
      <c r="O938" s="15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M939" s="13"/>
      <c r="O939" s="15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M940" s="13"/>
      <c r="O940" s="15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M941" s="13"/>
      <c r="O941" s="15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M942" s="13"/>
      <c r="O942" s="15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M943" s="13"/>
      <c r="O943" s="15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M944" s="13"/>
      <c r="O944" s="15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M945" s="13"/>
      <c r="O945" s="15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M946" s="13"/>
      <c r="O946" s="15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M947" s="13"/>
      <c r="O947" s="15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M948" s="13"/>
      <c r="O948" s="15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M949" s="13"/>
      <c r="O949" s="15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M950" s="13"/>
      <c r="O950" s="15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M951" s="13"/>
      <c r="O951" s="15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M952" s="13"/>
      <c r="O952" s="15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M953" s="13"/>
      <c r="O953" s="15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M954" s="13"/>
      <c r="O954" s="15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M955" s="13"/>
      <c r="O955" s="15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M956" s="13"/>
      <c r="O956" s="15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M957" s="13"/>
      <c r="O957" s="15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M958" s="13"/>
      <c r="O958" s="15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M959" s="13"/>
      <c r="O959" s="15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M960" s="13"/>
      <c r="O960" s="15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M961" s="13"/>
      <c r="O961" s="15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M962" s="13"/>
      <c r="O962" s="15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M963" s="13"/>
      <c r="O963" s="15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M964" s="13"/>
      <c r="O964" s="15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M965" s="13"/>
      <c r="O965" s="15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M966" s="13"/>
      <c r="O966" s="15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M967" s="13"/>
      <c r="O967" s="15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M968" s="13"/>
      <c r="O968" s="15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M969" s="13"/>
      <c r="O969" s="15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M970" s="13"/>
      <c r="O970" s="15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M971" s="13"/>
      <c r="O971" s="15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M972" s="13"/>
      <c r="O972" s="15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M973" s="13"/>
      <c r="O973" s="15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M974" s="13"/>
      <c r="O974" s="15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M975" s="13"/>
      <c r="O975" s="15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M976" s="13"/>
      <c r="O976" s="15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M977" s="13"/>
      <c r="O977" s="15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M978" s="13"/>
      <c r="O978" s="15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M979" s="13"/>
      <c r="O979" s="15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M980" s="13"/>
      <c r="O980" s="15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M981" s="13"/>
      <c r="O981" s="15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M982" s="13"/>
      <c r="O982" s="15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M983" s="13"/>
      <c r="O983" s="15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M984" s="13"/>
      <c r="O984" s="15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M985" s="13"/>
      <c r="O985" s="15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M986" s="13"/>
      <c r="O986" s="15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M987" s="13"/>
      <c r="O987" s="15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M988" s="13"/>
      <c r="O988" s="15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M989" s="13"/>
      <c r="O989" s="15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M990" s="13"/>
      <c r="O990" s="15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M991" s="13"/>
      <c r="O991" s="15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M992" s="13"/>
      <c r="O992" s="15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M993" s="13"/>
      <c r="O993" s="15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M994" s="13"/>
      <c r="O994" s="15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M995" s="13"/>
      <c r="O995" s="15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M996" s="13"/>
      <c r="O996" s="15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M997" s="13"/>
      <c r="O997" s="15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M998" s="13"/>
      <c r="O998" s="15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M999" s="13"/>
      <c r="O999" s="15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M1000" s="13"/>
      <c r="O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0"/>
    <col customWidth="1" min="3" max="3" width="19.75"/>
  </cols>
  <sheetData>
    <row r="1">
      <c r="A1" s="4" t="s">
        <v>182</v>
      </c>
      <c r="B1" s="24">
        <f>MAX(Principal!O:O)</f>
        <v>4762926995</v>
      </c>
      <c r="C1" s="12" t="str">
        <f>VLOOKUP(B1,Principal!O:R,3,0)</f>
        <v>Vale</v>
      </c>
    </row>
    <row r="2">
      <c r="A2" s="4" t="s">
        <v>183</v>
      </c>
      <c r="B2" s="24">
        <f>MIN(Principal!O:O)</f>
        <v>-1807432634</v>
      </c>
      <c r="C2" s="12" t="str">
        <f>VLOOKUP(B2,Principal!O:R,3,0)</f>
        <v>Localiza</v>
      </c>
    </row>
    <row r="3">
      <c r="A3" s="4" t="s">
        <v>184</v>
      </c>
      <c r="B3" s="24">
        <f>AVERAGE(Principal!O:O)</f>
        <v>165190210.5</v>
      </c>
    </row>
    <row r="4">
      <c r="A4" s="4" t="s">
        <v>185</v>
      </c>
      <c r="B4" s="24">
        <f>AVERAGEIF(Principal!P:P,"Subiu",Principal!O:O)</f>
        <v>448164250.2</v>
      </c>
    </row>
    <row r="5">
      <c r="A5" s="4" t="s">
        <v>186</v>
      </c>
      <c r="B5" s="24">
        <f>AVERAGEIF(Principal!P:P,"Desceu",Principal!O:O)</f>
        <v>-181109141.8</v>
      </c>
    </row>
    <row r="6">
      <c r="B6" s="24"/>
    </row>
    <row r="7">
      <c r="B7" s="24"/>
    </row>
    <row r="8">
      <c r="B8" s="24"/>
    </row>
    <row r="10">
      <c r="A10" s="12" t="str">
        <f>IFERROR(__xludf.DUMMYFUNCTION("UNIQUE(Principal!R:R)"),"Segmento")</f>
        <v>Segmento</v>
      </c>
      <c r="B10" s="25" t="s">
        <v>187</v>
      </c>
      <c r="C10" s="26" t="s">
        <v>188</v>
      </c>
    </row>
    <row r="11">
      <c r="A11" s="12" t="str">
        <f>IFERROR(__xludf.DUMMYFUNCTION("""COMPUTED_VALUE"""),"Siderurgia")</f>
        <v>Siderurgia</v>
      </c>
      <c r="B11" s="24">
        <f>SUMIF(Principal!R:R,A11,Principal!O:O)</f>
        <v>489935930.9</v>
      </c>
      <c r="C11" s="27">
        <f>SUMIFS(Principal!O:O,Principal!R:R,A11,Principal!P:P,"Subiu")</f>
        <v>489935930.9</v>
      </c>
    </row>
    <row r="12">
      <c r="A12" s="12" t="str">
        <f>IFERROR(__xludf.DUMMYFUNCTION("""COMPUTED_VALUE"""),"Mineração")</f>
        <v>Mineração</v>
      </c>
      <c r="B12" s="24">
        <f>SUMIF(Principal!R:R,A12,Principal!O:O)</f>
        <v>4940442966</v>
      </c>
      <c r="C12" s="27">
        <f>SUMIFS(Principal!O:O,Principal!R:R,A12,Principal!P:P,"Subiu")</f>
        <v>4940442966</v>
      </c>
    </row>
    <row r="13">
      <c r="A13" s="12" t="str">
        <f>IFERROR(__xludf.DUMMYFUNCTION("""COMPUTED_VALUE"""),"Petróleo e Gás")</f>
        <v>Petróleo e Gás</v>
      </c>
      <c r="B13" s="24">
        <f>SUMIF(Principal!R:R,A13,Principal!O:O)</f>
        <v>5243195685</v>
      </c>
      <c r="C13" s="27">
        <f>SUMIFS(Principal!O:O,Principal!R:R,A13,Principal!P:P,"Subiu")</f>
        <v>5243195685</v>
      </c>
    </row>
    <row r="14">
      <c r="A14" s="12" t="str">
        <f>IFERROR(__xludf.DUMMYFUNCTION("""COMPUTED_VALUE"""),"Papel e Celulose")</f>
        <v>Papel e Celulose</v>
      </c>
      <c r="B14" s="24">
        <f>SUMIF(Principal!R:R,A14,Principal!O:O)</f>
        <v>722946282.7</v>
      </c>
      <c r="C14" s="27">
        <f>SUMIFS(Principal!O:O,Principal!R:R,A14,Principal!P:P,"Subiu")</f>
        <v>722946282.7</v>
      </c>
    </row>
    <row r="15">
      <c r="A15" s="12" t="str">
        <f>IFERROR(__xludf.DUMMYFUNCTION("""COMPUTED_VALUE"""),"Energia")</f>
        <v>Energia</v>
      </c>
      <c r="B15" s="24">
        <f>SUMIF(Principal!R:R,A15,Principal!O:O)</f>
        <v>-20439929.55</v>
      </c>
      <c r="C15" s="27">
        <f>SUMIFS(Principal!O:O,Principal!R:R,A15,Principal!P:P,"Subiu")</f>
        <v>821116399.6</v>
      </c>
    </row>
    <row r="16">
      <c r="A16" s="12" t="str">
        <f>IFERROR(__xludf.DUMMYFUNCTION("""COMPUTED_VALUE"""),"Petróleo")</f>
        <v>Petróleo</v>
      </c>
      <c r="B16" s="24">
        <f>SUMIF(Principal!R:R,A16,Principal!O:O)</f>
        <v>850093147.5</v>
      </c>
      <c r="C16" s="27">
        <f>SUMIFS(Principal!O:O,Principal!R:R,A16,Principal!P:P,"Subiu")</f>
        <v>850093147.5</v>
      </c>
    </row>
    <row r="17">
      <c r="A17" s="12" t="str">
        <f>IFERROR(__xludf.DUMMYFUNCTION("""COMPUTED_VALUE"""),"Shopping Centers")</f>
        <v>Shopping Centers</v>
      </c>
      <c r="B17" s="24">
        <f>SUMIF(Principal!R:R,A17,Principal!O:O)</f>
        <v>117732680.1</v>
      </c>
      <c r="C17" s="27">
        <f>SUMIFS(Principal!O:O,Principal!R:R,A17,Principal!P:P,"Subiu")</f>
        <v>117732680.1</v>
      </c>
    </row>
    <row r="18">
      <c r="A18" s="12" t="str">
        <f>IFERROR(__xludf.DUMMYFUNCTION("""COMPUTED_VALUE"""),"Serviços Financeiros")</f>
        <v>Serviços Financeiros</v>
      </c>
      <c r="B18" s="24">
        <f>SUMIF(Principal!R:R,A18,Principal!O:O)</f>
        <v>2610384036</v>
      </c>
      <c r="C18" s="27">
        <f>SUMIFS(Principal!O:O,Principal!R:R,A18,Principal!P:P,"Subiu")</f>
        <v>3784169702</v>
      </c>
    </row>
    <row r="19">
      <c r="A19" s="12" t="str">
        <f>IFERROR(__xludf.DUMMYFUNCTION("""COMPUTED_VALUE"""),"Saúde")</f>
        <v>Saúde</v>
      </c>
      <c r="B19" s="24">
        <f>SUMIF(Principal!R:R,A19,Principal!O:O)</f>
        <v>23501917.54</v>
      </c>
      <c r="C19" s="27">
        <f>SUMIFS(Principal!O:O,Principal!R:R,A19,Principal!P:P,"Subiu")</f>
        <v>453917907</v>
      </c>
    </row>
    <row r="20">
      <c r="A20" s="12" t="str">
        <f>IFERROR(__xludf.DUMMYFUNCTION("""COMPUTED_VALUE"""),"Petroquímica")</f>
        <v>Petroquímica</v>
      </c>
      <c r="B20" s="24">
        <f>SUMIF(Principal!R:R,A20,Principal!O:O)</f>
        <v>69054317.64</v>
      </c>
      <c r="C20" s="27">
        <f>SUMIFS(Principal!O:O,Principal!R:R,A20,Principal!P:P,"Subiu")</f>
        <v>69054317.64</v>
      </c>
    </row>
    <row r="21">
      <c r="A21" s="12" t="str">
        <f>IFERROR(__xludf.DUMMYFUNCTION("""COMPUTED_VALUE"""),"Transporte Aéreo")</f>
        <v>Transporte Aéreo</v>
      </c>
      <c r="B21" s="24">
        <f>SUMIF(Principal!R:R,A21,Principal!O:O)</f>
        <v>-37540997.06</v>
      </c>
      <c r="C21" s="27">
        <f>SUMIFS(Principal!O:O,Principal!R:R,A21,Principal!P:P,"Subiu")</f>
        <v>65452205.55</v>
      </c>
    </row>
    <row r="22">
      <c r="A22" s="12" t="str">
        <f>IFERROR(__xludf.DUMMYFUNCTION("""COMPUTED_VALUE"""),"Educação")</f>
        <v>Educação</v>
      </c>
      <c r="B22" s="24">
        <f>SUMIF(Principal!R:R,A22,Principal!O:O)</f>
        <v>54641872.47</v>
      </c>
      <c r="C22" s="27">
        <f>SUMIFS(Principal!O:O,Principal!R:R,A22,Principal!P:P,"Subiu")</f>
        <v>72295838.99</v>
      </c>
    </row>
    <row r="23">
      <c r="A23" s="12" t="str">
        <f>IFERROR(__xludf.DUMMYFUNCTION("""COMPUTED_VALUE"""),"Distribuição")</f>
        <v>Distribuição</v>
      </c>
      <c r="B23" s="24">
        <f>SUMIF(Principal!R:R,A23,Principal!O:O)</f>
        <v>388705224</v>
      </c>
      <c r="C23" s="27">
        <f>SUMIFS(Principal!O:O,Principal!R:R,A23,Principal!P:P,"Subiu")</f>
        <v>388705224</v>
      </c>
    </row>
    <row r="24">
      <c r="A24" s="12" t="str">
        <f>IFERROR(__xludf.DUMMYFUNCTION("""COMPUTED_VALUE"""),"Construção Civil")</f>
        <v>Construção Civil</v>
      </c>
      <c r="B24" s="24">
        <f>SUMIF(Principal!R:R,A24,Principal!O:O)</f>
        <v>-61087401.61</v>
      </c>
      <c r="C24" s="27">
        <f>SUMIFS(Principal!O:O,Principal!R:R,A24,Principal!P:P,"Subiu")</f>
        <v>37525872.38</v>
      </c>
    </row>
    <row r="25">
      <c r="A25" s="12" t="str">
        <f>IFERROR(__xludf.DUMMYFUNCTION("""COMPUTED_VALUE"""),"Moda")</f>
        <v>Moda</v>
      </c>
      <c r="B25" s="24">
        <f>SUMIF(Principal!R:R,A25,Principal!O:O)</f>
        <v>41021792.09</v>
      </c>
      <c r="C25" s="27">
        <f>SUMIFS(Principal!O:O,Principal!R:R,A25,Principal!P:P,"Subiu")</f>
        <v>41021792.09</v>
      </c>
    </row>
    <row r="26">
      <c r="A26" s="12" t="str">
        <f>IFERROR(__xludf.DUMMYFUNCTION("""COMPUTED_VALUE"""),"Alimentos")</f>
        <v>Alimentos</v>
      </c>
      <c r="B26" s="24">
        <f>SUMIF(Principal!R:R,A26,Principal!O:O)</f>
        <v>407833683.1</v>
      </c>
      <c r="C26" s="27">
        <f>SUMIFS(Principal!O:O,Principal!R:R,A26,Principal!P:P,"Subiu")</f>
        <v>407833683.1</v>
      </c>
    </row>
    <row r="27">
      <c r="A27" s="12" t="str">
        <f>IFERROR(__xludf.DUMMYFUNCTION("""COMPUTED_VALUE"""),"Varejo")</f>
        <v>Varejo</v>
      </c>
      <c r="B27" s="24">
        <f>SUMIF(Principal!R:R,A27,Principal!O:O)</f>
        <v>-600878797.5</v>
      </c>
      <c r="C27" s="27">
        <f>SUMIFS(Principal!O:O,Principal!R:R,A27,Principal!P:P,"Subiu")</f>
        <v>237187009.2</v>
      </c>
    </row>
    <row r="28">
      <c r="A28" s="12" t="str">
        <f>IFERROR(__xludf.DUMMYFUNCTION("""COMPUTED_VALUE"""),"Telecomunicações")</f>
        <v>Telecomunicações</v>
      </c>
      <c r="B28" s="24">
        <f>SUMIF(Principal!R:R,A28,Principal!O:O)</f>
        <v>292938114.4</v>
      </c>
      <c r="C28" s="27">
        <f>SUMIFS(Principal!O:O,Principal!R:R,A28,Principal!P:P,"Subiu")</f>
        <v>292938114.4</v>
      </c>
    </row>
    <row r="29">
      <c r="A29" s="12" t="str">
        <f>IFERROR(__xludf.DUMMYFUNCTION("""COMPUTED_VALUE"""),"Logística")</f>
        <v>Logística</v>
      </c>
      <c r="B29" s="24">
        <f>SUMIF(Principal!R:R,A29,Principal!O:O)</f>
        <v>229771333.6</v>
      </c>
      <c r="C29" s="27">
        <f>SUMIFS(Principal!O:O,Principal!R:R,A29,Principal!P:P,"Subiu")</f>
        <v>229771333.6</v>
      </c>
    </row>
    <row r="30">
      <c r="A30" s="12" t="str">
        <f>IFERROR(__xludf.DUMMYFUNCTION("""COMPUTED_VALUE"""),"Holding")</f>
        <v>Holding</v>
      </c>
      <c r="B30" s="24">
        <f>SUMIF(Principal!R:R,A30,Principal!O:O)</f>
        <v>391922441.5</v>
      </c>
      <c r="C30" s="27">
        <f>SUMIFS(Principal!O:O,Principal!R:R,A30,Principal!P:P,"Subiu")</f>
        <v>391922441.5</v>
      </c>
    </row>
    <row r="31">
      <c r="A31" s="12" t="str">
        <f>IFERROR(__xludf.DUMMYFUNCTION("""COMPUTED_VALUE"""),"Investimentos")</f>
        <v>Investimentos</v>
      </c>
      <c r="B31" s="24">
        <f>SUMIF(Principal!R:R,A31,Principal!O:O)</f>
        <v>42238249.54</v>
      </c>
      <c r="C31" s="27">
        <f>SUMIFS(Principal!O:O,Principal!R:R,A31,Principal!P:P,"Subiu")</f>
        <v>42238249.54</v>
      </c>
    </row>
    <row r="32">
      <c r="A32" s="12" t="str">
        <f>IFERROR(__xludf.DUMMYFUNCTION("""COMPUTED_VALUE"""),"Tecnologia")</f>
        <v>Tecnologia</v>
      </c>
      <c r="B32" s="24">
        <f>SUMIF(Principal!R:R,A32,Principal!O:O)</f>
        <v>-112162901.5</v>
      </c>
      <c r="C32" s="27">
        <f>SUMIFS(Principal!O:O,Principal!R:R,A32,Principal!P:P,"Subiu")</f>
        <v>15598886.65</v>
      </c>
    </row>
    <row r="33">
      <c r="A33" s="12" t="str">
        <f>IFERROR(__xludf.DUMMYFUNCTION("""COMPUTED_VALUE"""),"Transporte")</f>
        <v>Transporte</v>
      </c>
      <c r="B33" s="24">
        <f>SUMIF(Principal!R:R,A33,Principal!O:O)</f>
        <v>4131341.158</v>
      </c>
      <c r="C33" s="27">
        <f>SUMIFS(Principal!O:O,Principal!R:R,A33,Principal!P:P,"Subiu")</f>
        <v>4131341.158</v>
      </c>
    </row>
    <row r="34">
      <c r="A34" s="12" t="str">
        <f>IFERROR(__xludf.DUMMYFUNCTION("""COMPUTED_VALUE"""),"Bebidas")</f>
        <v>Bebidas</v>
      </c>
      <c r="B34" s="24">
        <f>SUMIF(Principal!R:R,A34,Principal!O:O)</f>
        <v>0</v>
      </c>
      <c r="C34" s="27">
        <f>SUMIFS(Principal!O:O,Principal!R:R,A34,Principal!P:P,"Subiu")</f>
        <v>0</v>
      </c>
    </row>
    <row r="35">
      <c r="A35" s="12" t="str">
        <f>IFERROR(__xludf.DUMMYFUNCTION("""COMPUTED_VALUE"""),"Seguros")</f>
        <v>Seguros</v>
      </c>
      <c r="B35" s="24">
        <f>SUMIF(Principal!R:R,A35,Principal!O:O)</f>
        <v>-26297880.21</v>
      </c>
      <c r="C35" s="27">
        <f>SUMIFS(Principal!O:O,Principal!R:R,A35,Principal!P:P,"Subiu")</f>
        <v>0</v>
      </c>
    </row>
    <row r="36">
      <c r="A36" s="12" t="str">
        <f>IFERROR(__xludf.DUMMYFUNCTION("""COMPUTED_VALUE"""),"Saneamento")</f>
        <v>Saneamento</v>
      </c>
      <c r="B36" s="24">
        <f>SUMIF(Principal!R:R,A36,Principal!O:O)</f>
        <v>-15725678.56</v>
      </c>
      <c r="C36" s="27">
        <f>SUMIFS(Principal!O:O,Principal!R:R,A36,Principal!P:P,"Subiu")</f>
        <v>0</v>
      </c>
    </row>
    <row r="37">
      <c r="A37" s="12" t="str">
        <f>IFERROR(__xludf.DUMMYFUNCTION("""COMPUTED_VALUE"""),"Agronegócio")</f>
        <v>Agronegócio</v>
      </c>
      <c r="B37" s="24">
        <f>SUMIF(Principal!R:R,A37,Principal!O:O)</f>
        <v>-9468663.682</v>
      </c>
      <c r="C37" s="27">
        <f>SUMIFS(Principal!O:O,Principal!R:R,A37,Principal!P:P,"Subiu")</f>
        <v>0</v>
      </c>
    </row>
    <row r="38">
      <c r="A38" s="12" t="str">
        <f>IFERROR(__xludf.DUMMYFUNCTION("""COMPUTED_VALUE"""),"Infraestrutura")</f>
        <v>Infraestrutura</v>
      </c>
      <c r="B38" s="24">
        <f>SUMIF(Principal!R:R,A38,Principal!O:O)</f>
        <v>-39743554.31</v>
      </c>
      <c r="C38" s="27">
        <f>SUMIFS(Principal!O:O,Principal!R:R,A38,Principal!P:P,"Subiu")</f>
        <v>0</v>
      </c>
    </row>
    <row r="39">
      <c r="A39" s="12" t="str">
        <f>IFERROR(__xludf.DUMMYFUNCTION("""COMPUTED_VALUE"""),"Calçados")</f>
        <v>Calçados</v>
      </c>
      <c r="B39" s="24">
        <f>SUMIF(Principal!R:R,A39,Principal!O:O)</f>
        <v>-21126374.33</v>
      </c>
      <c r="C39" s="27">
        <f>SUMIFS(Principal!O:O,Principal!R:R,A39,Principal!P:P,"Subiu")</f>
        <v>0</v>
      </c>
    </row>
    <row r="40">
      <c r="A40" s="12" t="str">
        <f>IFERROR(__xludf.DUMMYFUNCTION("""COMPUTED_VALUE"""),"Aeroespacial")</f>
        <v>Aeroespacial</v>
      </c>
      <c r="B40" s="24">
        <f>SUMIF(Principal!R:R,A40,Principal!O:O)</f>
        <v>-233651943.5</v>
      </c>
      <c r="C40" s="27">
        <f>SUMIFS(Principal!O:O,Principal!R:R,A40,Principal!P:P,"Subiu")</f>
        <v>0</v>
      </c>
    </row>
    <row r="41">
      <c r="A41" s="12" t="str">
        <f>IFERROR(__xludf.DUMMYFUNCTION("""COMPUTED_VALUE"""),"Cosméticos")</f>
        <v>Cosméticos</v>
      </c>
      <c r="B41" s="24">
        <f>SUMIF(Principal!R:R,A41,Principal!O:O)</f>
        <v>-193280001.2</v>
      </c>
      <c r="C41" s="27">
        <f>SUMIFS(Principal!O:O,Principal!R:R,A41,Principal!P:P,"Subiu")</f>
        <v>0</v>
      </c>
    </row>
    <row r="42">
      <c r="A42" s="12" t="str">
        <f>IFERROR(__xludf.DUMMYFUNCTION("""COMPUTED_VALUE"""),"Farmacêutica")</f>
        <v>Farmacêutica</v>
      </c>
      <c r="B42" s="24">
        <f>SUMIF(Principal!R:R,A42,Principal!O:O)</f>
        <v>-208257014.2</v>
      </c>
      <c r="C42" s="27">
        <f>SUMIFS(Principal!O:O,Principal!R:R,A42,Principal!P:P,"Subiu")</f>
        <v>0</v>
      </c>
    </row>
    <row r="43">
      <c r="A43" s="12" t="str">
        <f>IFERROR(__xludf.DUMMYFUNCTION("""COMPUTED_VALUE"""),"Agroindústria")</f>
        <v>Agroindústria</v>
      </c>
      <c r="B43" s="24">
        <f>SUMIF(Principal!R:R,A43,Principal!O:O)</f>
        <v>-79432785.74</v>
      </c>
      <c r="C43" s="27">
        <f>SUMIFS(Principal!O:O,Principal!R:R,A43,Principal!P:P,"Subiu")</f>
        <v>0</v>
      </c>
    </row>
    <row r="44">
      <c r="A44" s="12" t="str">
        <f>IFERROR(__xludf.DUMMYFUNCTION("""COMPUTED_VALUE"""),"Aluguel de carros")</f>
        <v>Aluguel de carros</v>
      </c>
      <c r="B44" s="24">
        <f>SUMIF(Principal!R:R,A44,Principal!O:O)</f>
        <v>-1807432634</v>
      </c>
      <c r="C44" s="27">
        <f>SUMIFS(Principal!O:O,Principal!R:R,A44,Principal!P:P,"Subiu")</f>
        <v>0</v>
      </c>
    </row>
    <row r="45">
      <c r="A45" s="12" t="str">
        <f>IFERROR(__xludf.DUMMYFUNCTION("""COMPUTED_VALUE"""),"Turismo")</f>
        <v>Turismo</v>
      </c>
      <c r="B45" s="24">
        <f>SUMIF(Principal!R:R,A45,Principal!O:O)</f>
        <v>-73557408.06</v>
      </c>
      <c r="C45" s="27">
        <f>SUMIFS(Principal!O:O,Principal!R:R,A45,Principal!P:P,"Subiu")</f>
        <v>0</v>
      </c>
    </row>
    <row r="46">
      <c r="A46" s="12"/>
      <c r="B46" s="24"/>
    </row>
    <row r="47">
      <c r="B47" s="24"/>
    </row>
    <row r="48">
      <c r="B48" s="24"/>
    </row>
    <row r="49">
      <c r="B49" s="24"/>
    </row>
    <row r="50">
      <c r="A50" s="12" t="str">
        <f>IFERROR(__xludf.DUMMYFUNCTION("UNIQUE(Principal!P:P)"),"Resultado")</f>
        <v>Resultado</v>
      </c>
      <c r="B50" s="25" t="s">
        <v>14</v>
      </c>
    </row>
    <row r="51">
      <c r="A51" s="12" t="str">
        <f>IFERROR(__xludf.DUMMYFUNCTION("""COMPUTED_VALUE"""),"Subiu")</f>
        <v>Subiu</v>
      </c>
      <c r="B51" s="24">
        <f>SUMIF(Principal!P:P,A51,Principal!O:O)</f>
        <v>19719227010</v>
      </c>
    </row>
    <row r="52">
      <c r="A52" s="12" t="str">
        <f>IFERROR(__xludf.DUMMYFUNCTION("""COMPUTED_VALUE"""),"Estável")</f>
        <v>Estável</v>
      </c>
      <c r="B52" s="24">
        <f>SUMIF(Principal!P:P,A52,Principal!O:O)</f>
        <v>0</v>
      </c>
    </row>
    <row r="53">
      <c r="A53" s="12" t="str">
        <f>IFERROR(__xludf.DUMMYFUNCTION("""COMPUTED_VALUE"""),"Desceu")</f>
        <v>Desceu</v>
      </c>
      <c r="B53" s="24">
        <f>SUMIF(Principal!P:P,A53,Principal!O:O)</f>
        <v>-6338819961</v>
      </c>
    </row>
    <row r="54">
      <c r="A54" s="12"/>
      <c r="B54" s="24">
        <f>SUM(B51:B53)</f>
        <v>13380407049</v>
      </c>
    </row>
    <row r="55">
      <c r="B55" s="24"/>
    </row>
    <row r="56">
      <c r="B56" s="24"/>
    </row>
    <row r="57">
      <c r="B57" s="24"/>
    </row>
    <row r="58">
      <c r="A58" s="4" t="s">
        <v>189</v>
      </c>
      <c r="B58" s="25" t="s">
        <v>14</v>
      </c>
      <c r="C58" s="4" t="s">
        <v>190</v>
      </c>
    </row>
    <row r="59">
      <c r="A59" s="12" t="str">
        <f>IFERROR(__xludf.DUMMYFUNCTION("UNIQUE(Principal!T2:T82)"),"Entre 50 e 100")</f>
        <v>Entre 50 e 100</v>
      </c>
      <c r="B59" s="24">
        <f>SUMIF(Principal!T:T,A59,Principal!O:O)</f>
        <v>11520609854</v>
      </c>
      <c r="C59" s="12">
        <f>COUNTIF(Principal!T:T,$A$59:$A$61)</f>
        <v>31</v>
      </c>
    </row>
    <row r="60">
      <c r="A60" s="12" t="str">
        <f>IFERROR(__xludf.DUMMYFUNCTION("""COMPUTED_VALUE"""),"Menos de 50")</f>
        <v>Menos de 50</v>
      </c>
      <c r="B60" s="24">
        <f>SUMIF(Principal!T:T,A60,Principal!O:O)</f>
        <v>2110612833</v>
      </c>
      <c r="C60" s="12">
        <f>COUNTIF(Principal!T:T,$A$59:$A$61)</f>
        <v>42</v>
      </c>
    </row>
    <row r="61">
      <c r="A61" s="12" t="str">
        <f>IFERROR(__xludf.DUMMYFUNCTION("""COMPUTED_VALUE"""),"Mais de 100")</f>
        <v>Mais de 100</v>
      </c>
      <c r="B61" s="24">
        <f>SUMIF(Principal!T:T,A61,Principal!O:O)</f>
        <v>-250815638</v>
      </c>
      <c r="C61" s="12">
        <f>COUNTIF(Principal!T:T,$A$59:$A$61)</f>
        <v>8</v>
      </c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16</v>
      </c>
      <c r="B1" s="4" t="s">
        <v>17</v>
      </c>
      <c r="C1" s="4" t="s">
        <v>18</v>
      </c>
    </row>
    <row r="2">
      <c r="A2" s="4" t="s">
        <v>191</v>
      </c>
      <c r="B2" s="4" t="s">
        <v>192</v>
      </c>
      <c r="C2" s="4">
        <v>59.0</v>
      </c>
    </row>
    <row r="3">
      <c r="A3" s="4" t="s">
        <v>193</v>
      </c>
      <c r="B3" s="4" t="s">
        <v>194</v>
      </c>
      <c r="C3" s="4">
        <v>6.0</v>
      </c>
    </row>
    <row r="4">
      <c r="A4" s="4" t="s">
        <v>195</v>
      </c>
      <c r="B4" s="4" t="s">
        <v>196</v>
      </c>
      <c r="C4" s="4">
        <v>68.0</v>
      </c>
    </row>
    <row r="5">
      <c r="A5" s="4" t="s">
        <v>197</v>
      </c>
      <c r="B5" s="4" t="s">
        <v>198</v>
      </c>
      <c r="C5" s="4">
        <v>98.0</v>
      </c>
    </row>
    <row r="6">
      <c r="A6" s="4" t="s">
        <v>199</v>
      </c>
      <c r="B6" s="4" t="s">
        <v>200</v>
      </c>
      <c r="C6" s="4">
        <v>109.0</v>
      </c>
    </row>
    <row r="7">
      <c r="A7" s="4" t="s">
        <v>201</v>
      </c>
      <c r="B7" s="4" t="s">
        <v>202</v>
      </c>
      <c r="C7" s="4">
        <v>11.0</v>
      </c>
    </row>
    <row r="8">
      <c r="A8" s="4" t="s">
        <v>195</v>
      </c>
      <c r="B8" s="4" t="s">
        <v>196</v>
      </c>
      <c r="C8" s="4">
        <v>68.0</v>
      </c>
    </row>
    <row r="9">
      <c r="A9" s="4" t="s">
        <v>203</v>
      </c>
      <c r="B9" s="4" t="s">
        <v>194</v>
      </c>
      <c r="C9" s="4">
        <v>80.0</v>
      </c>
    </row>
    <row r="10">
      <c r="A10" s="4" t="s">
        <v>204</v>
      </c>
      <c r="B10" s="4" t="s">
        <v>205</v>
      </c>
      <c r="C10" s="4">
        <v>47.0</v>
      </c>
    </row>
    <row r="11">
      <c r="A11" s="4" t="s">
        <v>206</v>
      </c>
      <c r="B11" s="4" t="s">
        <v>207</v>
      </c>
      <c r="C11" s="4">
        <v>13.0</v>
      </c>
    </row>
    <row r="12">
      <c r="A12" s="4" t="s">
        <v>208</v>
      </c>
      <c r="B12" s="4" t="s">
        <v>209</v>
      </c>
      <c r="C12" s="4">
        <v>50.0</v>
      </c>
    </row>
    <row r="13">
      <c r="A13" s="4" t="s">
        <v>210</v>
      </c>
      <c r="B13" s="4" t="s">
        <v>211</v>
      </c>
      <c r="C13" s="4">
        <v>19.0</v>
      </c>
    </row>
    <row r="14">
      <c r="A14" s="4" t="s">
        <v>212</v>
      </c>
      <c r="B14" s="4" t="s">
        <v>213</v>
      </c>
      <c r="C14" s="4">
        <v>14.0</v>
      </c>
    </row>
    <row r="15">
      <c r="A15" s="4" t="s">
        <v>214</v>
      </c>
      <c r="B15" s="4" t="s">
        <v>202</v>
      </c>
      <c r="C15" s="4">
        <v>4.0</v>
      </c>
    </row>
    <row r="16">
      <c r="A16" s="4" t="s">
        <v>215</v>
      </c>
      <c r="B16" s="4" t="s">
        <v>200</v>
      </c>
      <c r="C16" s="4">
        <v>24.0</v>
      </c>
    </row>
    <row r="17">
      <c r="A17" s="4" t="s">
        <v>216</v>
      </c>
      <c r="B17" s="4" t="s">
        <v>192</v>
      </c>
      <c r="C17" s="4">
        <v>82.0</v>
      </c>
    </row>
    <row r="18">
      <c r="A18" s="4" t="s">
        <v>217</v>
      </c>
      <c r="B18" s="4" t="s">
        <v>218</v>
      </c>
      <c r="C18" s="4">
        <v>54.0</v>
      </c>
    </row>
    <row r="19">
      <c r="A19" s="4" t="s">
        <v>219</v>
      </c>
      <c r="B19" s="4" t="s">
        <v>220</v>
      </c>
      <c r="C19" s="4">
        <v>84.0</v>
      </c>
    </row>
    <row r="20">
      <c r="A20" s="4" t="s">
        <v>221</v>
      </c>
      <c r="B20" s="4" t="s">
        <v>222</v>
      </c>
      <c r="C20" s="4">
        <v>42.0</v>
      </c>
    </row>
    <row r="21">
      <c r="A21" s="4" t="s">
        <v>223</v>
      </c>
      <c r="B21" s="4" t="s">
        <v>224</v>
      </c>
      <c r="C21" s="4">
        <v>49.0</v>
      </c>
    </row>
    <row r="22">
      <c r="A22" s="4" t="s">
        <v>225</v>
      </c>
      <c r="B22" s="4" t="s">
        <v>207</v>
      </c>
      <c r="C22" s="4">
        <v>78.0</v>
      </c>
    </row>
    <row r="23">
      <c r="A23" s="4" t="s">
        <v>226</v>
      </c>
      <c r="B23" s="4" t="s">
        <v>227</v>
      </c>
      <c r="C23" s="4">
        <v>30.0</v>
      </c>
    </row>
    <row r="24">
      <c r="A24" s="4" t="s">
        <v>228</v>
      </c>
      <c r="B24" s="4" t="s">
        <v>229</v>
      </c>
      <c r="C24" s="4">
        <v>71.0</v>
      </c>
    </row>
    <row r="25">
      <c r="A25" s="4" t="s">
        <v>230</v>
      </c>
      <c r="B25" s="4" t="s">
        <v>227</v>
      </c>
      <c r="C25" s="4">
        <v>35.0</v>
      </c>
    </row>
    <row r="26">
      <c r="A26" s="4" t="s">
        <v>231</v>
      </c>
      <c r="B26" s="4" t="s">
        <v>232</v>
      </c>
      <c r="C26" s="4">
        <v>19.0</v>
      </c>
    </row>
    <row r="27">
      <c r="A27" s="4" t="s">
        <v>233</v>
      </c>
      <c r="B27" s="4" t="s">
        <v>234</v>
      </c>
      <c r="C27" s="4">
        <v>13.0</v>
      </c>
    </row>
    <row r="28">
      <c r="A28" s="4" t="s">
        <v>235</v>
      </c>
      <c r="B28" s="4" t="s">
        <v>207</v>
      </c>
      <c r="C28" s="4">
        <v>12.0</v>
      </c>
    </row>
    <row r="29">
      <c r="A29" s="4" t="s">
        <v>236</v>
      </c>
      <c r="B29" s="4" t="s">
        <v>237</v>
      </c>
      <c r="C29" s="4">
        <v>3.0</v>
      </c>
    </row>
    <row r="30">
      <c r="A30" s="4" t="s">
        <v>238</v>
      </c>
      <c r="B30" s="4" t="s">
        <v>232</v>
      </c>
      <c r="C30" s="4">
        <v>24.0</v>
      </c>
    </row>
    <row r="31">
      <c r="A31" s="4" t="s">
        <v>239</v>
      </c>
      <c r="B31" s="4" t="s">
        <v>240</v>
      </c>
      <c r="C31" s="4">
        <v>30.0</v>
      </c>
    </row>
    <row r="32">
      <c r="A32" s="4" t="s">
        <v>241</v>
      </c>
      <c r="B32" s="4" t="s">
        <v>242</v>
      </c>
      <c r="C32" s="4">
        <v>24.0</v>
      </c>
    </row>
    <row r="33">
      <c r="A33" s="4" t="s">
        <v>243</v>
      </c>
      <c r="B33" s="4" t="s">
        <v>202</v>
      </c>
      <c r="C33" s="4">
        <v>7.0</v>
      </c>
    </row>
    <row r="34">
      <c r="A34" s="4" t="s">
        <v>244</v>
      </c>
      <c r="B34" s="4" t="s">
        <v>237</v>
      </c>
      <c r="C34" s="4">
        <v>53.0</v>
      </c>
    </row>
    <row r="35">
      <c r="A35" s="4" t="s">
        <v>245</v>
      </c>
      <c r="B35" s="4" t="s">
        <v>207</v>
      </c>
      <c r="C35" s="4">
        <v>213.0</v>
      </c>
    </row>
    <row r="36">
      <c r="A36" s="4" t="s">
        <v>246</v>
      </c>
      <c r="B36" s="4" t="s">
        <v>229</v>
      </c>
      <c r="C36" s="4">
        <v>116.0</v>
      </c>
    </row>
    <row r="37">
      <c r="A37" s="4" t="s">
        <v>247</v>
      </c>
      <c r="B37" s="4" t="s">
        <v>192</v>
      </c>
      <c r="C37" s="4">
        <v>120.0</v>
      </c>
    </row>
    <row r="38">
      <c r="A38" s="4" t="s">
        <v>248</v>
      </c>
      <c r="B38" s="4" t="s">
        <v>200</v>
      </c>
      <c r="C38" s="4">
        <v>24.0</v>
      </c>
    </row>
    <row r="39">
      <c r="A39" s="4" t="s">
        <v>249</v>
      </c>
      <c r="B39" s="4" t="s">
        <v>227</v>
      </c>
      <c r="C39" s="4">
        <v>68.0</v>
      </c>
    </row>
    <row r="40">
      <c r="A40" s="4" t="s">
        <v>250</v>
      </c>
      <c r="B40" s="4" t="s">
        <v>229</v>
      </c>
      <c r="C40" s="4">
        <v>65.0</v>
      </c>
    </row>
    <row r="41">
      <c r="A41" s="4" t="s">
        <v>225</v>
      </c>
      <c r="B41" s="4" t="s">
        <v>207</v>
      </c>
      <c r="C41" s="4">
        <v>78.0</v>
      </c>
    </row>
    <row r="42">
      <c r="A42" s="4" t="s">
        <v>251</v>
      </c>
      <c r="B42" s="4" t="s">
        <v>192</v>
      </c>
      <c r="C42" s="4">
        <v>121.0</v>
      </c>
    </row>
    <row r="43">
      <c r="A43" s="4" t="s">
        <v>252</v>
      </c>
      <c r="B43" s="4" t="s">
        <v>200</v>
      </c>
      <c r="C43" s="4">
        <v>9.0</v>
      </c>
    </row>
    <row r="44">
      <c r="A44" s="4" t="s">
        <v>253</v>
      </c>
      <c r="B44" s="4" t="s">
        <v>200</v>
      </c>
      <c r="C44" s="4">
        <v>68.0</v>
      </c>
    </row>
    <row r="45">
      <c r="A45" s="4" t="s">
        <v>254</v>
      </c>
      <c r="B45" s="4" t="s">
        <v>255</v>
      </c>
      <c r="C45" s="4">
        <v>50.0</v>
      </c>
    </row>
    <row r="46">
      <c r="A46" s="4" t="s">
        <v>256</v>
      </c>
      <c r="B46" s="4" t="s">
        <v>227</v>
      </c>
      <c r="C46" s="4">
        <v>16.0</v>
      </c>
    </row>
    <row r="47">
      <c r="A47" s="4" t="s">
        <v>257</v>
      </c>
      <c r="B47" s="4" t="s">
        <v>258</v>
      </c>
      <c r="C47" s="4">
        <v>30.0</v>
      </c>
    </row>
    <row r="48">
      <c r="A48" s="4" t="s">
        <v>259</v>
      </c>
      <c r="B48" s="4" t="s">
        <v>260</v>
      </c>
      <c r="C48" s="4">
        <v>27.0</v>
      </c>
    </row>
    <row r="49">
      <c r="A49" s="4" t="s">
        <v>261</v>
      </c>
      <c r="B49" s="4" t="s">
        <v>262</v>
      </c>
      <c r="C49" s="4">
        <v>49.0</v>
      </c>
    </row>
    <row r="50">
      <c r="A50" s="4" t="s">
        <v>263</v>
      </c>
      <c r="B50" s="4" t="s">
        <v>242</v>
      </c>
      <c r="C50" s="4">
        <v>56.0</v>
      </c>
    </row>
    <row r="51">
      <c r="A51" s="4" t="s">
        <v>264</v>
      </c>
      <c r="B51" s="4" t="s">
        <v>200</v>
      </c>
      <c r="C51" s="4">
        <v>68.0</v>
      </c>
    </row>
    <row r="52">
      <c r="A52" s="4" t="s">
        <v>265</v>
      </c>
      <c r="B52" s="4" t="s">
        <v>200</v>
      </c>
      <c r="C52" s="4">
        <v>63.0</v>
      </c>
    </row>
    <row r="53">
      <c r="A53" s="4" t="s">
        <v>266</v>
      </c>
      <c r="B53" s="4" t="s">
        <v>200</v>
      </c>
      <c r="C53" s="4">
        <v>9.0</v>
      </c>
    </row>
    <row r="54">
      <c r="A54" s="4" t="s">
        <v>267</v>
      </c>
      <c r="B54" s="4" t="s">
        <v>242</v>
      </c>
      <c r="C54" s="4">
        <v>60.0</v>
      </c>
    </row>
    <row r="55">
      <c r="A55" s="4" t="s">
        <v>268</v>
      </c>
      <c r="B55" s="4" t="s">
        <v>269</v>
      </c>
      <c r="C55" s="4">
        <v>43.0</v>
      </c>
    </row>
    <row r="56">
      <c r="A56" s="4" t="s">
        <v>129</v>
      </c>
      <c r="B56" s="4" t="s">
        <v>209</v>
      </c>
      <c r="C56" s="4">
        <v>28.0</v>
      </c>
    </row>
    <row r="57">
      <c r="A57" s="4" t="s">
        <v>270</v>
      </c>
      <c r="B57" s="4" t="s">
        <v>271</v>
      </c>
      <c r="C57" s="4">
        <v>24.0</v>
      </c>
    </row>
    <row r="58">
      <c r="A58" s="4" t="s">
        <v>272</v>
      </c>
      <c r="B58" s="4" t="s">
        <v>218</v>
      </c>
      <c r="C58" s="4">
        <v>16.0</v>
      </c>
    </row>
    <row r="59">
      <c r="A59" s="4" t="s">
        <v>273</v>
      </c>
      <c r="B59" s="4" t="s">
        <v>200</v>
      </c>
      <c r="C59" s="4">
        <v>23.0</v>
      </c>
    </row>
    <row r="60">
      <c r="A60" s="4" t="s">
        <v>274</v>
      </c>
      <c r="B60" s="4" t="s">
        <v>200</v>
      </c>
      <c r="C60" s="4">
        <v>204.0</v>
      </c>
    </row>
    <row r="61">
      <c r="A61" s="4" t="s">
        <v>275</v>
      </c>
      <c r="B61" s="4" t="s">
        <v>200</v>
      </c>
      <c r="C61" s="4">
        <v>8.0</v>
      </c>
    </row>
    <row r="62">
      <c r="A62" s="4" t="s">
        <v>276</v>
      </c>
      <c r="B62" s="4" t="s">
        <v>260</v>
      </c>
      <c r="C62" s="4">
        <v>83.0</v>
      </c>
    </row>
    <row r="63">
      <c r="A63" s="4" t="s">
        <v>265</v>
      </c>
      <c r="B63" s="4" t="s">
        <v>200</v>
      </c>
      <c r="C63" s="4">
        <v>63.0</v>
      </c>
    </row>
    <row r="64">
      <c r="A64" s="4" t="s">
        <v>277</v>
      </c>
      <c r="B64" s="4" t="s">
        <v>229</v>
      </c>
      <c r="C64" s="4">
        <v>20.0</v>
      </c>
    </row>
    <row r="65">
      <c r="A65" s="4" t="s">
        <v>278</v>
      </c>
      <c r="B65" s="4" t="s">
        <v>222</v>
      </c>
      <c r="C65" s="4">
        <v>43.0</v>
      </c>
    </row>
    <row r="66">
      <c r="A66" s="4" t="s">
        <v>279</v>
      </c>
      <c r="B66" s="4" t="s">
        <v>209</v>
      </c>
      <c r="C66" s="4">
        <v>97.0</v>
      </c>
    </row>
    <row r="67">
      <c r="A67" s="4" t="s">
        <v>280</v>
      </c>
      <c r="B67" s="4" t="s">
        <v>229</v>
      </c>
      <c r="C67" s="4">
        <v>2.0</v>
      </c>
    </row>
    <row r="68">
      <c r="A68" s="4" t="s">
        <v>281</v>
      </c>
      <c r="B68" s="4" t="s">
        <v>282</v>
      </c>
      <c r="C68" s="4">
        <v>114.0</v>
      </c>
    </row>
    <row r="69">
      <c r="A69" s="4" t="s">
        <v>283</v>
      </c>
      <c r="B69" s="4" t="s">
        <v>222</v>
      </c>
      <c r="C69" s="4">
        <v>56.0</v>
      </c>
    </row>
    <row r="70">
      <c r="A70" s="4" t="s">
        <v>284</v>
      </c>
      <c r="B70" s="4" t="s">
        <v>285</v>
      </c>
      <c r="C70" s="4">
        <v>53.0</v>
      </c>
    </row>
    <row r="71">
      <c r="A71" s="4" t="s">
        <v>286</v>
      </c>
      <c r="B71" s="4" t="s">
        <v>287</v>
      </c>
      <c r="C71" s="4">
        <v>56.0</v>
      </c>
    </row>
    <row r="72">
      <c r="A72" s="4" t="s">
        <v>288</v>
      </c>
      <c r="B72" s="4" t="s">
        <v>229</v>
      </c>
      <c r="C72" s="4">
        <v>54.0</v>
      </c>
    </row>
    <row r="73">
      <c r="A73" s="4" t="s">
        <v>289</v>
      </c>
      <c r="B73" s="4" t="s">
        <v>207</v>
      </c>
      <c r="C73" s="4">
        <v>128.0</v>
      </c>
    </row>
    <row r="74">
      <c r="A74" s="4" t="s">
        <v>290</v>
      </c>
      <c r="B74" s="4" t="s">
        <v>291</v>
      </c>
      <c r="C74" s="4">
        <v>10.0</v>
      </c>
    </row>
    <row r="75">
      <c r="A75" s="4" t="s">
        <v>292</v>
      </c>
      <c r="B75" s="4" t="s">
        <v>293</v>
      </c>
      <c r="C75" s="4">
        <v>79.0</v>
      </c>
    </row>
    <row r="76">
      <c r="A76" s="4" t="s">
        <v>294</v>
      </c>
      <c r="B76" s="4" t="s">
        <v>209</v>
      </c>
      <c r="C76" s="4">
        <v>45.0</v>
      </c>
    </row>
    <row r="77">
      <c r="A77" s="4" t="s">
        <v>295</v>
      </c>
      <c r="B77" s="4" t="s">
        <v>229</v>
      </c>
      <c r="C77" s="4">
        <v>60.0</v>
      </c>
    </row>
    <row r="78">
      <c r="A78" s="4" t="s">
        <v>296</v>
      </c>
      <c r="B78" s="4" t="s">
        <v>229</v>
      </c>
      <c r="C78" s="4">
        <v>45.0</v>
      </c>
    </row>
    <row r="79">
      <c r="A79" s="4" t="s">
        <v>297</v>
      </c>
      <c r="B79" s="4" t="s">
        <v>229</v>
      </c>
      <c r="C79" s="4">
        <v>70.0</v>
      </c>
    </row>
    <row r="80">
      <c r="A80" s="4" t="s">
        <v>298</v>
      </c>
      <c r="B80" s="4" t="s">
        <v>299</v>
      </c>
      <c r="C80" s="4">
        <v>48.0</v>
      </c>
    </row>
    <row r="81">
      <c r="A81" s="4" t="s">
        <v>300</v>
      </c>
      <c r="B81" s="4" t="s">
        <v>301</v>
      </c>
      <c r="C81" s="4">
        <v>49.0</v>
      </c>
    </row>
    <row r="82">
      <c r="A82" s="4" t="s">
        <v>302</v>
      </c>
      <c r="B82" s="4" t="s">
        <v>213</v>
      </c>
      <c r="C82" s="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303</v>
      </c>
      <c r="B1" s="28" t="s">
        <v>304</v>
      </c>
    </row>
    <row r="2">
      <c r="A2" s="29" t="s">
        <v>47</v>
      </c>
      <c r="B2" s="30">
        <v>2.35665566E8</v>
      </c>
    </row>
    <row r="3">
      <c r="A3" s="29" t="s">
        <v>129</v>
      </c>
      <c r="B3" s="30">
        <v>5.32616595E8</v>
      </c>
    </row>
    <row r="4">
      <c r="A4" s="29" t="s">
        <v>152</v>
      </c>
      <c r="B4" s="30">
        <v>1.76733968E8</v>
      </c>
    </row>
    <row r="5">
      <c r="A5" s="29" t="s">
        <v>111</v>
      </c>
      <c r="B5" s="30">
        <v>4.394245879E9</v>
      </c>
    </row>
    <row r="6">
      <c r="A6" s="29" t="s">
        <v>59</v>
      </c>
      <c r="B6" s="30">
        <v>6.2305891E7</v>
      </c>
    </row>
    <row r="7">
      <c r="A7" s="29" t="s">
        <v>160</v>
      </c>
      <c r="B7" s="30">
        <v>1.349217892E9</v>
      </c>
    </row>
    <row r="8">
      <c r="A8" s="29" t="s">
        <v>45</v>
      </c>
      <c r="B8" s="30">
        <v>3.27593725E8</v>
      </c>
    </row>
    <row r="9">
      <c r="A9" s="29" t="s">
        <v>162</v>
      </c>
      <c r="B9" s="30">
        <v>5.60279011E9</v>
      </c>
    </row>
    <row r="10">
      <c r="A10" s="29" t="s">
        <v>113</v>
      </c>
      <c r="B10" s="30">
        <v>6.71750768E8</v>
      </c>
    </row>
    <row r="11">
      <c r="A11" s="29" t="s">
        <v>99</v>
      </c>
      <c r="B11" s="30">
        <v>1.500728902E9</v>
      </c>
    </row>
    <row r="12">
      <c r="A12" s="29" t="s">
        <v>61</v>
      </c>
      <c r="B12" s="30">
        <v>5.146576868E9</v>
      </c>
    </row>
    <row r="13">
      <c r="A13" s="29" t="s">
        <v>79</v>
      </c>
      <c r="B13" s="30">
        <v>2.51003438E8</v>
      </c>
    </row>
    <row r="14">
      <c r="A14" s="29" t="s">
        <v>87</v>
      </c>
      <c r="B14" s="30">
        <v>1.420949112E9</v>
      </c>
    </row>
    <row r="15">
      <c r="A15" s="29" t="s">
        <v>42</v>
      </c>
      <c r="B15" s="30">
        <v>2.65877867E8</v>
      </c>
    </row>
    <row r="16">
      <c r="A16" s="29" t="s">
        <v>67</v>
      </c>
      <c r="B16" s="30">
        <v>1.677525446E9</v>
      </c>
    </row>
    <row r="17">
      <c r="A17" s="29" t="s">
        <v>305</v>
      </c>
      <c r="B17" s="30">
        <v>1.150645866E9</v>
      </c>
    </row>
    <row r="18">
      <c r="A18" s="29" t="s">
        <v>172</v>
      </c>
      <c r="B18" s="30">
        <v>5.33990587E8</v>
      </c>
    </row>
    <row r="19">
      <c r="A19" s="29" t="s">
        <v>174</v>
      </c>
      <c r="B19" s="30">
        <v>9.4843047E7</v>
      </c>
    </row>
    <row r="20">
      <c r="A20" s="29" t="s">
        <v>131</v>
      </c>
      <c r="B20" s="30">
        <v>9.95335937E8</v>
      </c>
    </row>
    <row r="21">
      <c r="A21" s="29" t="s">
        <v>119</v>
      </c>
      <c r="B21" s="30">
        <v>1.437415777E9</v>
      </c>
    </row>
    <row r="22">
      <c r="A22" s="29" t="s">
        <v>73</v>
      </c>
      <c r="B22" s="30">
        <v>1.095462329E9</v>
      </c>
    </row>
    <row r="23">
      <c r="A23" s="29" t="s">
        <v>133</v>
      </c>
      <c r="B23" s="30">
        <v>1.81492098E9</v>
      </c>
    </row>
    <row r="24">
      <c r="A24" s="29" t="s">
        <v>105</v>
      </c>
      <c r="B24" s="30">
        <v>1.67933529E9</v>
      </c>
    </row>
    <row r="25">
      <c r="A25" s="29" t="s">
        <v>93</v>
      </c>
      <c r="B25" s="30">
        <v>1.168097881E9</v>
      </c>
    </row>
    <row r="26">
      <c r="A26" s="29" t="s">
        <v>28</v>
      </c>
      <c r="B26" s="30">
        <v>1.87732538E8</v>
      </c>
    </row>
    <row r="27">
      <c r="A27" s="29" t="s">
        <v>22</v>
      </c>
      <c r="B27" s="30">
        <v>1.110559345E9</v>
      </c>
    </row>
    <row r="28">
      <c r="A28" s="29" t="s">
        <v>178</v>
      </c>
      <c r="B28" s="30">
        <v>5.25582771E8</v>
      </c>
    </row>
    <row r="29">
      <c r="A29" s="29" t="s">
        <v>154</v>
      </c>
      <c r="B29" s="30">
        <v>2.65784616E8</v>
      </c>
    </row>
    <row r="30">
      <c r="A30" s="29" t="s">
        <v>75</v>
      </c>
      <c r="B30" s="30">
        <v>3.0276824E8</v>
      </c>
    </row>
    <row r="31">
      <c r="A31" s="29" t="s">
        <v>143</v>
      </c>
      <c r="B31" s="30">
        <v>1.980568384E9</v>
      </c>
    </row>
    <row r="32">
      <c r="A32" s="29" t="s">
        <v>121</v>
      </c>
      <c r="B32" s="30">
        <v>2.68544014E8</v>
      </c>
    </row>
    <row r="33">
      <c r="A33" s="29" t="s">
        <v>156</v>
      </c>
      <c r="B33" s="30">
        <v>7.34632705E8</v>
      </c>
    </row>
    <row r="34">
      <c r="A34" s="29" t="s">
        <v>306</v>
      </c>
      <c r="B34" s="30">
        <v>2.90386402E8</v>
      </c>
    </row>
    <row r="35">
      <c r="A35" s="29" t="s">
        <v>123</v>
      </c>
      <c r="B35" s="30">
        <v>1.579130168E9</v>
      </c>
    </row>
    <row r="36">
      <c r="A36" s="29" t="s">
        <v>137</v>
      </c>
      <c r="B36" s="30">
        <v>2.55236961E8</v>
      </c>
    </row>
    <row r="37">
      <c r="A37" s="29" t="s">
        <v>49</v>
      </c>
      <c r="B37" s="30">
        <v>1.095587251E9</v>
      </c>
    </row>
    <row r="38">
      <c r="A38" s="29" t="s">
        <v>147</v>
      </c>
      <c r="B38" s="30">
        <v>9.1514307E7</v>
      </c>
    </row>
    <row r="39">
      <c r="A39" s="29" t="s">
        <v>149</v>
      </c>
      <c r="B39" s="30">
        <v>2.40822651E8</v>
      </c>
    </row>
    <row r="40">
      <c r="A40" s="29" t="s">
        <v>101</v>
      </c>
      <c r="B40" s="30">
        <v>1.118525506E9</v>
      </c>
    </row>
    <row r="41">
      <c r="A41" s="29" t="s">
        <v>91</v>
      </c>
      <c r="B41" s="30">
        <v>6.60411219E8</v>
      </c>
    </row>
    <row r="42">
      <c r="A42" s="29" t="s">
        <v>180</v>
      </c>
      <c r="B42" s="30">
        <v>1.98184909E8</v>
      </c>
    </row>
    <row r="43">
      <c r="A43" s="29" t="s">
        <v>158</v>
      </c>
      <c r="B43" s="30">
        <v>8.46244302E8</v>
      </c>
    </row>
    <row r="44">
      <c r="A44" s="29" t="s">
        <v>150</v>
      </c>
      <c r="B44" s="30">
        <v>4.96029967E8</v>
      </c>
    </row>
    <row r="45">
      <c r="A45" s="29" t="s">
        <v>168</v>
      </c>
      <c r="B45" s="30">
        <v>4.394332306E9</v>
      </c>
    </row>
    <row r="46">
      <c r="A46" s="29" t="s">
        <v>164</v>
      </c>
      <c r="B46" s="30">
        <v>4.09490388E8</v>
      </c>
    </row>
    <row r="47">
      <c r="A47" s="29" t="s">
        <v>307</v>
      </c>
      <c r="B47" s="30">
        <v>2.17622138E8</v>
      </c>
    </row>
    <row r="48">
      <c r="A48" s="29" t="s">
        <v>141</v>
      </c>
      <c r="B48" s="30">
        <v>8.1838843E7</v>
      </c>
    </row>
    <row r="49">
      <c r="A49" s="29" t="s">
        <v>85</v>
      </c>
      <c r="B49" s="30">
        <v>5.372783971E9</v>
      </c>
    </row>
    <row r="50">
      <c r="A50" s="29" t="s">
        <v>38</v>
      </c>
      <c r="B50" s="30">
        <v>4.801593832E9</v>
      </c>
    </row>
    <row r="51">
      <c r="A51" s="29" t="s">
        <v>95</v>
      </c>
      <c r="B51" s="30">
        <v>1.134986472E9</v>
      </c>
    </row>
    <row r="52">
      <c r="A52" s="29" t="s">
        <v>308</v>
      </c>
      <c r="B52" s="30">
        <v>7.06747385E8</v>
      </c>
    </row>
    <row r="53">
      <c r="A53" s="29" t="s">
        <v>176</v>
      </c>
      <c r="B53" s="30">
        <v>8.53202347E8</v>
      </c>
    </row>
    <row r="54">
      <c r="A54" s="29" t="s">
        <v>170</v>
      </c>
      <c r="B54" s="30">
        <v>9.5132977E8</v>
      </c>
    </row>
    <row r="55">
      <c r="A55" s="29" t="s">
        <v>81</v>
      </c>
      <c r="B55" s="30">
        <v>3.93173139E8</v>
      </c>
    </row>
    <row r="56">
      <c r="A56" s="29" t="s">
        <v>97</v>
      </c>
      <c r="B56" s="30">
        <v>2.867627068E9</v>
      </c>
    </row>
    <row r="57">
      <c r="A57" s="29" t="s">
        <v>109</v>
      </c>
      <c r="B57" s="30">
        <v>3.31799687E8</v>
      </c>
    </row>
    <row r="58">
      <c r="A58" s="29" t="s">
        <v>63</v>
      </c>
      <c r="B58" s="30">
        <v>2.61036182E8</v>
      </c>
    </row>
    <row r="59">
      <c r="A59" s="29" t="s">
        <v>57</v>
      </c>
      <c r="B59" s="30">
        <v>3.76187582E8</v>
      </c>
    </row>
    <row r="60">
      <c r="A60" s="29" t="s">
        <v>36</v>
      </c>
      <c r="B60" s="30">
        <v>2.68505432E8</v>
      </c>
    </row>
    <row r="61">
      <c r="A61" s="29" t="s">
        <v>65</v>
      </c>
      <c r="B61" s="30">
        <v>1.59430826E8</v>
      </c>
    </row>
    <row r="62">
      <c r="A62" s="29" t="s">
        <v>24</v>
      </c>
      <c r="B62" s="30">
        <v>2.379877655E9</v>
      </c>
    </row>
    <row r="63">
      <c r="A63" s="29" t="s">
        <v>32</v>
      </c>
      <c r="B63" s="30">
        <v>4.566445852E9</v>
      </c>
    </row>
    <row r="64">
      <c r="A64" s="29" t="s">
        <v>83</v>
      </c>
      <c r="B64" s="30">
        <v>2.75005663E8</v>
      </c>
    </row>
    <row r="65">
      <c r="A65" s="29" t="s">
        <v>30</v>
      </c>
      <c r="B65" s="30">
        <v>8.00010734E8</v>
      </c>
    </row>
    <row r="66">
      <c r="A66" s="29" t="s">
        <v>145</v>
      </c>
      <c r="B66" s="30">
        <v>3.09729428E8</v>
      </c>
    </row>
    <row r="67">
      <c r="A67" s="29" t="s">
        <v>89</v>
      </c>
      <c r="B67" s="30">
        <v>1.275798515E9</v>
      </c>
    </row>
    <row r="68">
      <c r="A68" s="29" t="s">
        <v>103</v>
      </c>
      <c r="B68" s="30">
        <v>1.193047233E9</v>
      </c>
    </row>
    <row r="69">
      <c r="A69" s="29" t="s">
        <v>40</v>
      </c>
      <c r="B69" s="30">
        <v>1.168230366E9</v>
      </c>
    </row>
    <row r="70">
      <c r="A70" s="29" t="s">
        <v>71</v>
      </c>
      <c r="B70" s="30">
        <v>1.218352541E9</v>
      </c>
    </row>
    <row r="71">
      <c r="A71" s="29" t="s">
        <v>115</v>
      </c>
      <c r="B71" s="30">
        <v>3.40001799E8</v>
      </c>
    </row>
    <row r="72">
      <c r="A72" s="29" t="s">
        <v>309</v>
      </c>
      <c r="B72" s="30">
        <v>3.42918449E8</v>
      </c>
    </row>
    <row r="73">
      <c r="A73" s="29" t="s">
        <v>166</v>
      </c>
      <c r="B73" s="30">
        <v>1.4237733E8</v>
      </c>
    </row>
    <row r="74">
      <c r="A74" s="29" t="s">
        <v>51</v>
      </c>
      <c r="B74" s="30">
        <v>6.00865451E8</v>
      </c>
    </row>
    <row r="75">
      <c r="A75" s="29" t="s">
        <v>127</v>
      </c>
      <c r="B75" s="30">
        <v>1.9575113E8</v>
      </c>
    </row>
    <row r="76">
      <c r="A76" s="29" t="s">
        <v>26</v>
      </c>
      <c r="B76" s="30">
        <v>6.83452836E8</v>
      </c>
    </row>
    <row r="77">
      <c r="A77" s="29" t="s">
        <v>310</v>
      </c>
      <c r="B77" s="30">
        <v>2.18568234E8</v>
      </c>
    </row>
    <row r="78">
      <c r="A78" s="29" t="s">
        <v>69</v>
      </c>
      <c r="B78" s="30">
        <v>4.23091712E8</v>
      </c>
    </row>
    <row r="79">
      <c r="A79" s="29" t="s">
        <v>77</v>
      </c>
      <c r="B79" s="30">
        <v>8.07896814E8</v>
      </c>
    </row>
    <row r="80">
      <c r="A80" s="29" t="s">
        <v>117</v>
      </c>
      <c r="B80" s="30">
        <v>5.14122351E8</v>
      </c>
    </row>
    <row r="81">
      <c r="A81" s="29" t="s">
        <v>135</v>
      </c>
      <c r="B81" s="30">
        <v>3.95801044E8</v>
      </c>
    </row>
    <row r="82">
      <c r="A82" s="29" t="s">
        <v>55</v>
      </c>
      <c r="B82" s="30">
        <v>1.086411192E9</v>
      </c>
    </row>
    <row r="83">
      <c r="A83" s="29" t="s">
        <v>20</v>
      </c>
      <c r="B83" s="30">
        <v>5.15117391E8</v>
      </c>
    </row>
    <row r="84">
      <c r="A84" s="29" t="s">
        <v>34</v>
      </c>
      <c r="B84" s="30">
        <v>4.196924316E9</v>
      </c>
    </row>
    <row r="85">
      <c r="A85" s="29" t="s">
        <v>107</v>
      </c>
      <c r="B85" s="30">
        <v>4.2138333E8</v>
      </c>
    </row>
    <row r="86">
      <c r="A86" s="29" t="s">
        <v>139</v>
      </c>
      <c r="B86" s="30">
        <v>1.114412532E9</v>
      </c>
    </row>
    <row r="87">
      <c r="A87" s="29" t="s">
        <v>125</v>
      </c>
      <c r="B87" s="30">
        <v>1.481593024E9</v>
      </c>
    </row>
    <row r="88">
      <c r="A88" s="29" t="s">
        <v>53</v>
      </c>
      <c r="B88" s="30">
        <v>2.89347914E8</v>
      </c>
    </row>
    <row r="89">
      <c r="A89" s="29" t="s">
        <v>311</v>
      </c>
      <c r="B89" s="30">
        <v>9.6372098181E10</v>
      </c>
    </row>
    <row r="90">
      <c r="A90" s="29" t="s">
        <v>312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313</v>
      </c>
      <c r="B1" s="33" t="s">
        <v>314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97</v>
      </c>
      <c r="B2" s="35" t="s">
        <v>250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168</v>
      </c>
      <c r="B3" s="36" t="s">
        <v>294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32</v>
      </c>
      <c r="B4" s="35" t="s">
        <v>195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162</v>
      </c>
      <c r="B5" s="36" t="s">
        <v>289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20</v>
      </c>
      <c r="B6" s="35" t="s">
        <v>191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178</v>
      </c>
      <c r="B7" s="36" t="s">
        <v>300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73</v>
      </c>
      <c r="B8" s="35" t="s">
        <v>235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34</v>
      </c>
      <c r="B9" s="36" t="s">
        <v>203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180</v>
      </c>
      <c r="B10" s="35" t="s">
        <v>302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61</v>
      </c>
      <c r="B11" s="36" t="s">
        <v>225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45</v>
      </c>
      <c r="B12" s="35" t="s">
        <v>212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133</v>
      </c>
      <c r="B13" s="36" t="s">
        <v>272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85</v>
      </c>
      <c r="B14" s="35" t="s">
        <v>244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38</v>
      </c>
      <c r="B15" s="36" t="s">
        <v>206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145</v>
      </c>
      <c r="B16" s="35" t="s">
        <v>277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57</v>
      </c>
      <c r="B17" s="36" t="s">
        <v>221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158</v>
      </c>
      <c r="B18" s="35" t="s">
        <v>286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170</v>
      </c>
      <c r="B19" s="36" t="s">
        <v>295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49</v>
      </c>
      <c r="B20" s="35" t="s">
        <v>215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176</v>
      </c>
      <c r="B21" s="36" t="s">
        <v>298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315</v>
      </c>
      <c r="B22" s="35" t="s">
        <v>316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317</v>
      </c>
      <c r="B23" s="36" t="s">
        <v>318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24</v>
      </c>
      <c r="B24" s="35" t="s">
        <v>195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81</v>
      </c>
      <c r="B25" s="36" t="s">
        <v>241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105</v>
      </c>
      <c r="B26" s="35" t="s">
        <v>253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319</v>
      </c>
      <c r="B27" s="36" t="s">
        <v>320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150</v>
      </c>
      <c r="B28" s="35" t="s">
        <v>280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87</v>
      </c>
      <c r="B29" s="36" t="s">
        <v>245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321</v>
      </c>
      <c r="B30" s="35" t="s">
        <v>322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71</v>
      </c>
      <c r="B31" s="36" t="s">
        <v>233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30</v>
      </c>
      <c r="B32" s="35" t="s">
        <v>201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323</v>
      </c>
      <c r="B33" s="36" t="s">
        <v>253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67</v>
      </c>
      <c r="B34" s="35" t="s">
        <v>230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111</v>
      </c>
      <c r="B35" s="36" t="s">
        <v>257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324</v>
      </c>
      <c r="B36" s="35" t="s">
        <v>325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326</v>
      </c>
      <c r="B37" s="36" t="s">
        <v>327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328</v>
      </c>
      <c r="B38" s="35" t="s">
        <v>329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51</v>
      </c>
      <c r="B39" s="36" t="s">
        <v>216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63</v>
      </c>
      <c r="B40" s="35" t="s">
        <v>226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160</v>
      </c>
      <c r="B41" s="36" t="s">
        <v>288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119</v>
      </c>
      <c r="B42" s="35" t="s">
        <v>264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330</v>
      </c>
      <c r="B43" s="36" t="s">
        <v>331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103</v>
      </c>
      <c r="B44" s="35" t="s">
        <v>252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65</v>
      </c>
      <c r="B45" s="3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107</v>
      </c>
      <c r="B46" s="35" t="s">
        <v>254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101</v>
      </c>
      <c r="B47" s="36" t="s">
        <v>251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332</v>
      </c>
      <c r="B48" s="35" t="s">
        <v>333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22</v>
      </c>
      <c r="B49" s="36" t="s">
        <v>193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334</v>
      </c>
      <c r="B50" s="35" t="s">
        <v>335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336</v>
      </c>
      <c r="B51" s="36" t="s">
        <v>337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154</v>
      </c>
      <c r="B52" s="35" t="s">
        <v>283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338</v>
      </c>
      <c r="B53" s="36" t="s">
        <v>339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340</v>
      </c>
      <c r="B54" s="35" t="s">
        <v>327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109</v>
      </c>
      <c r="B55" s="36" t="s">
        <v>256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341</v>
      </c>
      <c r="B56" s="35" t="s">
        <v>342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89</v>
      </c>
      <c r="B57" s="36" t="s">
        <v>246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125</v>
      </c>
      <c r="B58" s="35" t="s">
        <v>267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55</v>
      </c>
      <c r="B59" s="36" t="s">
        <v>219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36</v>
      </c>
      <c r="B60" s="35" t="s">
        <v>204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91</v>
      </c>
      <c r="B61" s="36" t="s">
        <v>247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77</v>
      </c>
      <c r="B62" s="35" t="s">
        <v>238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343</v>
      </c>
      <c r="B63" s="36" t="s">
        <v>344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172</v>
      </c>
      <c r="B64" s="35" t="s">
        <v>296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59</v>
      </c>
      <c r="B65" s="36" t="s">
        <v>223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345</v>
      </c>
      <c r="B66" s="35" t="s">
        <v>346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164</v>
      </c>
      <c r="B67" s="36" t="s">
        <v>290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347</v>
      </c>
      <c r="B68" s="35" t="s">
        <v>348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99</v>
      </c>
      <c r="B69" s="36" t="s">
        <v>225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53</v>
      </c>
      <c r="B70" s="35" t="s">
        <v>217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349</v>
      </c>
      <c r="B71" s="36" t="s">
        <v>350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174</v>
      </c>
      <c r="B72" s="35" t="s">
        <v>297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26</v>
      </c>
      <c r="B73" s="36" t="s">
        <v>197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351</v>
      </c>
      <c r="B74" s="35" t="s">
        <v>352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79</v>
      </c>
      <c r="B75" s="36" t="s">
        <v>239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353</v>
      </c>
      <c r="B76" s="35" t="s">
        <v>354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113</v>
      </c>
      <c r="B77" s="36" t="s">
        <v>259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355</v>
      </c>
      <c r="B78" s="35" t="s">
        <v>356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357</v>
      </c>
      <c r="B79" s="36" t="s">
        <v>358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359</v>
      </c>
      <c r="B80" s="37" t="s">
        <v>360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361</v>
      </c>
      <c r="B81" s="36" t="s">
        <v>362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75</v>
      </c>
      <c r="B82" s="35" t="s">
        <v>236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47</v>
      </c>
      <c r="B83" s="36" t="s">
        <v>214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156</v>
      </c>
      <c r="B84" s="35" t="s">
        <v>284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143</v>
      </c>
      <c r="B85" s="36" t="s">
        <v>265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40</v>
      </c>
      <c r="B86" s="35" t="s">
        <v>208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166</v>
      </c>
      <c r="B87" s="36" t="s">
        <v>292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363</v>
      </c>
      <c r="B88" s="35" t="s">
        <v>364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365</v>
      </c>
      <c r="B89" s="36" t="s">
        <v>366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139</v>
      </c>
      <c r="B90" s="35" t="s">
        <v>275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367</v>
      </c>
      <c r="B91" s="36" t="s">
        <v>368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123</v>
      </c>
      <c r="B92" s="35" t="s">
        <v>266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83</v>
      </c>
      <c r="B93" s="36" t="s">
        <v>243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369</v>
      </c>
      <c r="B94" s="35" t="s">
        <v>370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131</v>
      </c>
      <c r="B95" s="36" t="s">
        <v>270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93</v>
      </c>
      <c r="B96" s="35" t="s">
        <v>248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42</v>
      </c>
      <c r="B97" s="36" t="s">
        <v>210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371</v>
      </c>
      <c r="B98" s="35" t="s">
        <v>372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149</v>
      </c>
      <c r="B99" s="36" t="s">
        <v>279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373</v>
      </c>
      <c r="B100" s="35" t="s">
        <v>374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375</v>
      </c>
      <c r="B101" s="36" t="s">
        <v>376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28</v>
      </c>
      <c r="B102" s="35" t="s">
        <v>199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377</v>
      </c>
      <c r="B103" s="36" t="s">
        <v>378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379</v>
      </c>
      <c r="B104" s="35" t="s">
        <v>191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141</v>
      </c>
      <c r="B105" s="36" t="s">
        <v>276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380</v>
      </c>
      <c r="B106" s="35" t="s">
        <v>381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382</v>
      </c>
      <c r="B107" s="36" t="s">
        <v>383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95</v>
      </c>
      <c r="B108" s="35" t="s">
        <v>249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115</v>
      </c>
      <c r="B109" s="36" t="s">
        <v>261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384</v>
      </c>
      <c r="B110" s="35" t="s">
        <v>385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152</v>
      </c>
      <c r="B111" s="36" t="s">
        <v>281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127</v>
      </c>
      <c r="B112" s="35" t="s">
        <v>268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386</v>
      </c>
      <c r="B113" s="36" t="s">
        <v>387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388</v>
      </c>
      <c r="B114" s="35" t="s">
        <v>389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129</v>
      </c>
      <c r="B115" s="36" t="s">
        <v>129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147</v>
      </c>
      <c r="B116" s="35" t="s">
        <v>278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117</v>
      </c>
      <c r="B117" s="36" t="s">
        <v>263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390</v>
      </c>
      <c r="B118" s="35" t="s">
        <v>391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392</v>
      </c>
      <c r="B119" s="36" t="s">
        <v>393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394</v>
      </c>
      <c r="B120" s="35" t="s">
        <v>395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69</v>
      </c>
      <c r="B121" s="36" t="s">
        <v>231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396</v>
      </c>
      <c r="B122" s="35" t="s">
        <v>397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398</v>
      </c>
      <c r="B123" s="36" t="s">
        <v>399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400</v>
      </c>
      <c r="B124" s="35" t="s">
        <v>401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402</v>
      </c>
      <c r="B125" s="36" t="s">
        <v>403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404</v>
      </c>
      <c r="B126" s="35" t="s">
        <v>405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406</v>
      </c>
      <c r="B127" s="36" t="s">
        <v>407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408</v>
      </c>
      <c r="B128" s="35" t="s">
        <v>409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410</v>
      </c>
      <c r="B129" s="36" t="s">
        <v>411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135</v>
      </c>
      <c r="B130" s="35" t="s">
        <v>273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137</v>
      </c>
      <c r="B131" s="36" t="s">
        <v>274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412</v>
      </c>
      <c r="B132" s="35" t="s">
        <v>413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414</v>
      </c>
      <c r="B133" s="36" t="s">
        <v>415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416</v>
      </c>
      <c r="B134" s="35" t="s">
        <v>417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418</v>
      </c>
      <c r="B135" s="36" t="s">
        <v>419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420</v>
      </c>
      <c r="B136" s="35" t="s">
        <v>421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422</v>
      </c>
      <c r="B137" s="36" t="s">
        <v>423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424</v>
      </c>
      <c r="B138" s="35" t="s">
        <v>425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426</v>
      </c>
      <c r="B139" s="36" t="s">
        <v>427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428</v>
      </c>
      <c r="B140" s="35" t="s">
        <v>429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430</v>
      </c>
      <c r="B141" s="36" t="s">
        <v>431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432</v>
      </c>
      <c r="B142" s="35" t="s">
        <v>433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434</v>
      </c>
      <c r="B143" s="36" t="s">
        <v>435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436</v>
      </c>
      <c r="B144" s="35" t="s">
        <v>437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438</v>
      </c>
      <c r="B145" s="36" t="s">
        <v>438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439</v>
      </c>
      <c r="B146" s="35" t="s">
        <v>440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441</v>
      </c>
      <c r="B147" s="36" t="s">
        <v>442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443</v>
      </c>
      <c r="B148" s="35" t="s">
        <v>444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445</v>
      </c>
      <c r="B149" s="36" t="s">
        <v>206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446</v>
      </c>
      <c r="B150" s="35" t="s">
        <v>447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448</v>
      </c>
      <c r="B151" s="36" t="s">
        <v>449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450</v>
      </c>
      <c r="B152" s="35" t="s">
        <v>451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452</v>
      </c>
      <c r="B153" s="36" t="s">
        <v>453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454</v>
      </c>
      <c r="B154" s="35" t="s">
        <v>455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456</v>
      </c>
      <c r="B155" s="36" t="s">
        <v>457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458</v>
      </c>
      <c r="B156" s="35" t="s">
        <v>459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460</v>
      </c>
      <c r="B157" s="36" t="s">
        <v>461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462</v>
      </c>
      <c r="B158" s="35" t="s">
        <v>463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464</v>
      </c>
      <c r="B159" s="36" t="s">
        <v>465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466</v>
      </c>
      <c r="B160" s="35" t="s">
        <v>467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468</v>
      </c>
      <c r="B161" s="36" t="s">
        <v>469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470</v>
      </c>
      <c r="B162" s="35" t="s">
        <v>471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472</v>
      </c>
      <c r="B163" s="36" t="s">
        <v>473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474</v>
      </c>
      <c r="B164" s="35" t="s">
        <v>475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476</v>
      </c>
      <c r="B165" s="36" t="s">
        <v>477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478</v>
      </c>
      <c r="B166" s="35" t="s">
        <v>479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480</v>
      </c>
      <c r="B167" s="36" t="s">
        <v>481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482</v>
      </c>
      <c r="B168" s="35" t="s">
        <v>483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484</v>
      </c>
      <c r="B169" s="36" t="s">
        <v>485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486</v>
      </c>
      <c r="B170" s="35" t="s">
        <v>487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488</v>
      </c>
      <c r="B171" s="36" t="s">
        <v>489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490</v>
      </c>
      <c r="B172" s="35" t="s">
        <v>264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121</v>
      </c>
      <c r="B173" s="36" t="s">
        <v>265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491</v>
      </c>
      <c r="B174" s="35" t="s">
        <v>492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493</v>
      </c>
      <c r="B175" s="36" t="s">
        <v>494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495</v>
      </c>
      <c r="B176" s="35" t="s">
        <v>496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497</v>
      </c>
      <c r="B177" s="36" t="s">
        <v>498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499</v>
      </c>
      <c r="B178" s="35" t="s">
        <v>500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501</v>
      </c>
      <c r="B179" s="36" t="s">
        <v>502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503</v>
      </c>
      <c r="B180" s="35" t="s">
        <v>385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504</v>
      </c>
      <c r="B181" s="36" t="s">
        <v>505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506</v>
      </c>
      <c r="B182" s="35" t="s">
        <v>507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508</v>
      </c>
      <c r="B183" s="36" t="s">
        <v>509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510</v>
      </c>
      <c r="B184" s="35" t="s">
        <v>511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512</v>
      </c>
      <c r="B185" s="36" t="s">
        <v>513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514</v>
      </c>
      <c r="B186" s="35" t="s">
        <v>515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516</v>
      </c>
      <c r="B187" s="36" t="s">
        <v>517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518</v>
      </c>
      <c r="B188" s="35" t="s">
        <v>519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520</v>
      </c>
      <c r="B189" s="36" t="s">
        <v>521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522</v>
      </c>
      <c r="B190" s="35" t="s">
        <v>523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524</v>
      </c>
      <c r="B191" s="36" t="s">
        <v>403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525</v>
      </c>
      <c r="B192" s="35" t="s">
        <v>435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526</v>
      </c>
      <c r="B193" s="36" t="s">
        <v>527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528</v>
      </c>
      <c r="B194" s="35" t="s">
        <v>529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530</v>
      </c>
      <c r="B195" s="36" t="s">
        <v>531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532</v>
      </c>
      <c r="B196" s="35" t="s">
        <v>533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534</v>
      </c>
      <c r="B197" s="36" t="s">
        <v>535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536</v>
      </c>
      <c r="B198" s="35" t="s">
        <v>537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538</v>
      </c>
      <c r="B199" s="36" t="s">
        <v>539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540</v>
      </c>
      <c r="B200" s="35" t="s">
        <v>541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542</v>
      </c>
      <c r="B201" s="36" t="s">
        <v>543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544</v>
      </c>
      <c r="B202" s="35" t="s">
        <v>545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546</v>
      </c>
      <c r="B203" s="36" t="s">
        <v>547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548</v>
      </c>
      <c r="B204" s="35" t="s">
        <v>549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550</v>
      </c>
      <c r="B205" s="36" t="s">
        <v>551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552</v>
      </c>
      <c r="B206" s="35" t="s">
        <v>553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554</v>
      </c>
      <c r="B207" s="36" t="s">
        <v>555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556</v>
      </c>
      <c r="B208" s="35" t="s">
        <v>316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557</v>
      </c>
      <c r="B209" s="36" t="s">
        <v>558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559</v>
      </c>
      <c r="B210" s="35" t="s">
        <v>560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561</v>
      </c>
      <c r="B211" s="36" t="s">
        <v>562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563</v>
      </c>
      <c r="B212" s="35" t="s">
        <v>564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565</v>
      </c>
      <c r="B213" s="36" t="s">
        <v>566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567</v>
      </c>
      <c r="B214" s="35" t="s">
        <v>568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569</v>
      </c>
      <c r="B215" s="36" t="s">
        <v>333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570</v>
      </c>
      <c r="B216" s="35" t="s">
        <v>571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572</v>
      </c>
      <c r="B217" s="36" t="s">
        <v>573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574</v>
      </c>
      <c r="B218" s="35" t="s">
        <v>575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576</v>
      </c>
      <c r="B219" s="36" t="s">
        <v>244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577</v>
      </c>
      <c r="B220" s="35" t="s">
        <v>578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579</v>
      </c>
      <c r="B221" s="36" t="s">
        <v>580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579</v>
      </c>
      <c r="B222" s="35" t="s">
        <v>581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582</v>
      </c>
      <c r="B223" s="36" t="s">
        <v>583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584</v>
      </c>
      <c r="B224" s="35" t="s">
        <v>585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586</v>
      </c>
      <c r="B225" s="36" t="s">
        <v>587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588</v>
      </c>
      <c r="B226" s="35" t="s">
        <v>589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590</v>
      </c>
      <c r="B227" s="36" t="s">
        <v>591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592</v>
      </c>
      <c r="B228" s="35" t="s">
        <v>593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594</v>
      </c>
      <c r="B229" s="36" t="s">
        <v>595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596</v>
      </c>
      <c r="B230" s="35" t="s">
        <v>593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597</v>
      </c>
      <c r="B231" s="36" t="s">
        <v>598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599</v>
      </c>
      <c r="B232" s="35" t="s">
        <v>600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601</v>
      </c>
      <c r="B233" s="36" t="s">
        <v>602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603</v>
      </c>
      <c r="B234" s="35" t="s">
        <v>604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605</v>
      </c>
      <c r="B235" s="36" t="s">
        <v>566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606</v>
      </c>
      <c r="B236" s="35" t="s">
        <v>607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608</v>
      </c>
      <c r="B237" s="36" t="s">
        <v>609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610</v>
      </c>
      <c r="B238" s="35" t="s">
        <v>251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611</v>
      </c>
      <c r="B239" s="36" t="s">
        <v>612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613</v>
      </c>
      <c r="B240" s="35" t="s">
        <v>583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614</v>
      </c>
      <c r="B241" s="36" t="s">
        <v>615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616</v>
      </c>
      <c r="B242" s="35" t="s">
        <v>617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618</v>
      </c>
      <c r="B243" s="36" t="s">
        <v>619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620</v>
      </c>
      <c r="B244" s="35" t="s">
        <v>247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621</v>
      </c>
      <c r="B245" s="36" t="s">
        <v>622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623</v>
      </c>
      <c r="B246" s="35" t="s">
        <v>537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624</v>
      </c>
      <c r="B247" s="36" t="s">
        <v>625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626</v>
      </c>
      <c r="B248" s="35" t="s">
        <v>627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628</v>
      </c>
      <c r="B249" s="36" t="s">
        <v>629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630</v>
      </c>
      <c r="B250" s="35" t="s">
        <v>631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632</v>
      </c>
      <c r="B251" s="36" t="s">
        <v>633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634</v>
      </c>
      <c r="B252" s="35" t="s">
        <v>389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635</v>
      </c>
      <c r="B253" s="36" t="s">
        <v>636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637</v>
      </c>
      <c r="B254" s="35" t="s">
        <v>638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639</v>
      </c>
      <c r="B255" s="36" t="s">
        <v>640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641</v>
      </c>
      <c r="B256" s="35" t="s">
        <v>239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642</v>
      </c>
      <c r="B257" s="36" t="s">
        <v>210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643</v>
      </c>
      <c r="B258" s="35" t="s">
        <v>644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645</v>
      </c>
      <c r="B259" s="36" t="s">
        <v>646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647</v>
      </c>
      <c r="B260" s="35" t="s">
        <v>638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648</v>
      </c>
      <c r="B261" s="36" t="s">
        <v>649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650</v>
      </c>
      <c r="B262" s="35" t="s">
        <v>651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652</v>
      </c>
      <c r="B263" s="36" t="s">
        <v>653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654</v>
      </c>
      <c r="B264" s="35" t="s">
        <v>655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656</v>
      </c>
      <c r="B265" s="36" t="s">
        <v>657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658</v>
      </c>
      <c r="B266" s="35" t="s">
        <v>659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660</v>
      </c>
      <c r="B267" s="36" t="s">
        <v>661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662</v>
      </c>
      <c r="B268" s="35" t="s">
        <v>562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663</v>
      </c>
      <c r="B269" s="36" t="s">
        <v>664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665</v>
      </c>
      <c r="B270" s="35" t="s">
        <v>664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666</v>
      </c>
      <c r="B271" s="36" t="s">
        <v>667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668</v>
      </c>
      <c r="B272" s="35" t="s">
        <v>669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670</v>
      </c>
      <c r="B273" s="36" t="s">
        <v>671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672</v>
      </c>
      <c r="B274" s="35" t="s">
        <v>673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674</v>
      </c>
      <c r="B275" s="36" t="s">
        <v>675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676</v>
      </c>
      <c r="B276" s="35" t="s">
        <v>677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678</v>
      </c>
      <c r="B277" s="36" t="s">
        <v>679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680</v>
      </c>
      <c r="B278" s="35" t="s">
        <v>681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682</v>
      </c>
      <c r="B279" s="36" t="s">
        <v>679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683</v>
      </c>
      <c r="B280" s="35" t="s">
        <v>543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684</v>
      </c>
      <c r="B281" s="36" t="s">
        <v>685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686</v>
      </c>
      <c r="B282" s="35" t="s">
        <v>679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687</v>
      </c>
      <c r="B283" s="36" t="s">
        <v>688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689</v>
      </c>
      <c r="B284" s="35" t="s">
        <v>421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690</v>
      </c>
      <c r="B285" s="36" t="s">
        <v>691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692</v>
      </c>
      <c r="B286" s="35" t="s">
        <v>653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693</v>
      </c>
      <c r="B287" s="36" t="s">
        <v>629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694</v>
      </c>
      <c r="B288" s="35" t="s">
        <v>695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696</v>
      </c>
      <c r="B289" s="36" t="s">
        <v>697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698</v>
      </c>
      <c r="B290" s="35" t="s">
        <v>699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700</v>
      </c>
      <c r="B291" s="36" t="s">
        <v>701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702</v>
      </c>
      <c r="B292" s="35" t="s">
        <v>703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704</v>
      </c>
      <c r="B293" s="36" t="s">
        <v>705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706</v>
      </c>
      <c r="B294" s="35" t="s">
        <v>707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708</v>
      </c>
      <c r="B295" s="36" t="s">
        <v>709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710</v>
      </c>
      <c r="B296" s="35" t="s">
        <v>711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712</v>
      </c>
      <c r="B297" s="36" t="s">
        <v>713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714</v>
      </c>
      <c r="B298" s="35" t="s">
        <v>715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716</v>
      </c>
      <c r="B299" s="36" t="s">
        <v>717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718</v>
      </c>
      <c r="B300" s="35" t="s">
        <v>719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720</v>
      </c>
      <c r="B301" s="36" t="s">
        <v>721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722</v>
      </c>
      <c r="B302" s="35" t="s">
        <v>723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724</v>
      </c>
      <c r="B303" s="36" t="s">
        <v>273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725</v>
      </c>
      <c r="B304" s="35" t="s">
        <v>726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727</v>
      </c>
      <c r="B305" s="36" t="s">
        <v>728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729</v>
      </c>
      <c r="B306" s="35" t="s">
        <v>730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731</v>
      </c>
      <c r="B307" s="36" t="s">
        <v>732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733</v>
      </c>
      <c r="B308" s="35" t="s">
        <v>734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735</v>
      </c>
      <c r="B309" s="36" t="s">
        <v>451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736</v>
      </c>
      <c r="B310" s="35" t="s">
        <v>737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738</v>
      </c>
      <c r="B311" s="36" t="s">
        <v>695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739</v>
      </c>
      <c r="B312" s="35" t="s">
        <v>740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741</v>
      </c>
      <c r="B313" s="36" t="s">
        <v>701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742</v>
      </c>
      <c r="B314" s="35" t="s">
        <v>644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743</v>
      </c>
      <c r="B315" s="36" t="s">
        <v>744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745</v>
      </c>
      <c r="B316" s="35" t="s">
        <v>746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747</v>
      </c>
      <c r="B317" s="36" t="s">
        <v>748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749</v>
      </c>
      <c r="B318" s="35" t="s">
        <v>750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751</v>
      </c>
      <c r="B319" s="36" t="s">
        <v>752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753</v>
      </c>
      <c r="B320" s="35" t="s">
        <v>754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755</v>
      </c>
      <c r="B321" s="36" t="s">
        <v>688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756</v>
      </c>
      <c r="B322" s="35" t="s">
        <v>757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758</v>
      </c>
      <c r="B323" s="36" t="s">
        <v>759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760</v>
      </c>
      <c r="B324" s="35" t="s">
        <v>761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762</v>
      </c>
      <c r="B325" s="36" t="s">
        <v>763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764</v>
      </c>
      <c r="B326" s="35" t="s">
        <v>709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765</v>
      </c>
      <c r="B327" s="36" t="s">
        <v>467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766</v>
      </c>
      <c r="B328" s="35" t="s">
        <v>767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768</v>
      </c>
      <c r="B329" s="36" t="s">
        <v>669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769</v>
      </c>
      <c r="B330" s="35" t="s">
        <v>770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771</v>
      </c>
      <c r="B331" s="36" t="s">
        <v>772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773</v>
      </c>
      <c r="B332" s="35" t="s">
        <v>774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775</v>
      </c>
      <c r="B333" s="36" t="s">
        <v>776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777</v>
      </c>
      <c r="B334" s="35" t="s">
        <v>778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779</v>
      </c>
      <c r="B335" s="36" t="s">
        <v>671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780</v>
      </c>
      <c r="B336" s="35" t="s">
        <v>781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782</v>
      </c>
      <c r="B337" s="36" t="s">
        <v>697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783</v>
      </c>
      <c r="B338" s="35" t="s">
        <v>784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785</v>
      </c>
      <c r="B339" s="36" t="s">
        <v>786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787</v>
      </c>
      <c r="B340" s="35" t="s">
        <v>788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789</v>
      </c>
      <c r="B341" s="36" t="s">
        <v>757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790</v>
      </c>
      <c r="B342" s="35" t="s">
        <v>625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791</v>
      </c>
      <c r="B343" s="36" t="s">
        <v>728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792</v>
      </c>
      <c r="B344" s="35" t="s">
        <v>784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793</v>
      </c>
      <c r="B345" s="36" t="s">
        <v>794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795</v>
      </c>
      <c r="B346" s="35" t="s">
        <v>796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797</v>
      </c>
      <c r="B347" s="36" t="s">
        <v>798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799</v>
      </c>
      <c r="B348" s="35" t="s">
        <v>673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800</v>
      </c>
      <c r="B349" s="36" t="s">
        <v>744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801</v>
      </c>
      <c r="B350" s="35" t="s">
        <v>778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802</v>
      </c>
      <c r="B351" s="36" t="s">
        <v>803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804</v>
      </c>
      <c r="B352" s="35" t="s">
        <v>805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806</v>
      </c>
      <c r="B353" s="36" t="s">
        <v>253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807</v>
      </c>
      <c r="B354" s="35" t="s">
        <v>770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808</v>
      </c>
      <c r="B355" s="36" t="s">
        <v>602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809</v>
      </c>
      <c r="B356" s="35" t="s">
        <v>575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810</v>
      </c>
      <c r="B357" s="36" t="s">
        <v>281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811</v>
      </c>
      <c r="B358" s="35" t="s">
        <v>812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813</v>
      </c>
      <c r="B359" s="36" t="s">
        <v>814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815</v>
      </c>
      <c r="B360" s="35" t="s">
        <v>816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817</v>
      </c>
      <c r="B361" s="36" t="s">
        <v>818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819</v>
      </c>
      <c r="B362" s="35" t="s">
        <v>763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820</v>
      </c>
      <c r="B363" s="36" t="s">
        <v>730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821</v>
      </c>
      <c r="B364" s="35" t="s">
        <v>713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822</v>
      </c>
      <c r="B365" s="36" t="s">
        <v>823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824</v>
      </c>
      <c r="B366" s="35" t="s">
        <v>798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825</v>
      </c>
      <c r="B367" s="36" t="s">
        <v>826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827</v>
      </c>
      <c r="B368" s="35" t="s">
        <v>828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829</v>
      </c>
      <c r="B369" s="36" t="s">
        <v>830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831</v>
      </c>
      <c r="B370" s="35" t="s">
        <v>832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833</v>
      </c>
      <c r="B371" s="36" t="s">
        <v>826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834</v>
      </c>
      <c r="B372" s="35" t="s">
        <v>835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836</v>
      </c>
      <c r="B373" s="36" t="s">
        <v>734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837</v>
      </c>
      <c r="B374" s="35" t="s">
        <v>838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839</v>
      </c>
      <c r="B375" s="36" t="s">
        <v>840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841</v>
      </c>
      <c r="B376" s="35" t="s">
        <v>842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843</v>
      </c>
      <c r="B377" s="36" t="s">
        <v>840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844</v>
      </c>
      <c r="B378" s="35" t="s">
        <v>845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846</v>
      </c>
      <c r="B379" s="36" t="s">
        <v>562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847</v>
      </c>
      <c r="B380" s="35" t="s">
        <v>737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848</v>
      </c>
      <c r="B381" s="36" t="s">
        <v>849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850</v>
      </c>
      <c r="B382" s="35" t="s">
        <v>851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852</v>
      </c>
      <c r="B383" s="36" t="s">
        <v>798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853</v>
      </c>
      <c r="B384" s="35" t="s">
        <v>581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853</v>
      </c>
      <c r="B385" s="36" t="s">
        <v>580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854</v>
      </c>
      <c r="B386" s="35" t="s">
        <v>855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856</v>
      </c>
      <c r="B387" s="36" t="s">
        <v>805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857</v>
      </c>
      <c r="B388" s="35" t="s">
        <v>713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858</v>
      </c>
      <c r="B389" s="36" t="s">
        <v>859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860</v>
      </c>
      <c r="B390" s="35" t="s">
        <v>861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862</v>
      </c>
      <c r="B391" s="36" t="s">
        <v>711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863</v>
      </c>
      <c r="B392" s="35" t="s">
        <v>832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864</v>
      </c>
      <c r="B393" s="36" t="s">
        <v>711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865</v>
      </c>
      <c r="B394" s="35" t="s">
        <v>866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867</v>
      </c>
      <c r="B395" s="36" t="s">
        <v>794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868</v>
      </c>
      <c r="B396" s="35" t="s">
        <v>869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870</v>
      </c>
      <c r="B397" s="36" t="s">
        <v>871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872</v>
      </c>
      <c r="B398" s="35" t="s">
        <v>832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873</v>
      </c>
      <c r="B399" s="36" t="s">
        <v>861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874</v>
      </c>
      <c r="B400" s="35" t="s">
        <v>711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875</v>
      </c>
      <c r="B401" s="36" t="s">
        <v>842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876</v>
      </c>
      <c r="B402" s="35" t="s">
        <v>877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878</v>
      </c>
      <c r="B403" s="36" t="s">
        <v>767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879</v>
      </c>
      <c r="B404" s="35" t="s">
        <v>855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880</v>
      </c>
      <c r="B405" s="36" t="s">
        <v>881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882</v>
      </c>
      <c r="B406" s="35" t="s">
        <v>883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884</v>
      </c>
      <c r="B407" s="36" t="s">
        <v>265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885</v>
      </c>
      <c r="B408" s="35" t="s">
        <v>798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886</v>
      </c>
      <c r="B409" s="36" t="s">
        <v>881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887</v>
      </c>
      <c r="B410" s="35" t="s">
        <v>881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888</v>
      </c>
      <c r="B411" s="36" t="s">
        <v>210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889</v>
      </c>
      <c r="B412" s="35" t="s">
        <v>191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890</v>
      </c>
      <c r="B413" s="36" t="s">
        <v>891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892</v>
      </c>
      <c r="B414" s="35" t="s">
        <v>893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894</v>
      </c>
      <c r="B415" s="36" t="s">
        <v>761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895</v>
      </c>
      <c r="B416" s="35" t="s">
        <v>723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896</v>
      </c>
      <c r="B417" s="36" t="s">
        <v>774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897</v>
      </c>
      <c r="B418" s="35" t="s">
        <v>893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898</v>
      </c>
      <c r="B419" s="36" t="s">
        <v>899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900</v>
      </c>
      <c r="B420" s="35" t="s">
        <v>421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901</v>
      </c>
      <c r="B421" s="36" t="s">
        <v>883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902</v>
      </c>
      <c r="B422" s="35" t="s">
        <v>798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903</v>
      </c>
      <c r="B423" s="36" t="s">
        <v>904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905</v>
      </c>
      <c r="B424" s="35" t="s">
        <v>906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907</v>
      </c>
      <c r="B425" s="36" t="s">
        <v>906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908</v>
      </c>
      <c r="B426" s="35" t="s">
        <v>859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909</v>
      </c>
      <c r="B427" s="36" t="s">
        <v>697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910</v>
      </c>
      <c r="B428" s="35" t="s">
        <v>911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912</v>
      </c>
      <c r="B429" s="36" t="s">
        <v>913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914</v>
      </c>
      <c r="B430" s="35" t="s">
        <v>798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915</v>
      </c>
      <c r="B431" s="36" t="s">
        <v>916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917</v>
      </c>
      <c r="B432" s="35" t="s">
        <v>918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919</v>
      </c>
      <c r="B433" s="36" t="s">
        <v>798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920</v>
      </c>
      <c r="B434" s="35" t="s">
        <v>921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922</v>
      </c>
      <c r="B435" s="36" t="s">
        <v>923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924</v>
      </c>
      <c r="B436" s="35" t="s">
        <v>748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925</v>
      </c>
      <c r="B437" s="36" t="s">
        <v>926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927</v>
      </c>
      <c r="B438" s="35" t="s">
        <v>926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928</v>
      </c>
      <c r="B439" s="36" t="s">
        <v>859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929</v>
      </c>
      <c r="B440" s="35" t="s">
        <v>929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930</v>
      </c>
      <c r="B441" s="36" t="s">
        <v>871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931</v>
      </c>
      <c r="B442" s="35" t="s">
        <v>776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932</v>
      </c>
      <c r="B443" s="36" t="s">
        <v>933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934</v>
      </c>
      <c r="B444" s="35" t="s">
        <v>935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936</v>
      </c>
      <c r="B445" s="36" t="s">
        <v>705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937</v>
      </c>
      <c r="B446" s="35" t="s">
        <v>835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938</v>
      </c>
      <c r="B447" s="36" t="s">
        <v>939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940</v>
      </c>
      <c r="B448" s="35" t="s">
        <v>691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941</v>
      </c>
      <c r="B449" s="36" t="s">
        <v>942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943</v>
      </c>
      <c r="B450" s="35" t="s">
        <v>943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944</v>
      </c>
      <c r="B451" s="36" t="s">
        <v>945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946</v>
      </c>
      <c r="B452" s="35" t="s">
        <v>947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948</v>
      </c>
      <c r="B453" s="36" t="s">
        <v>949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950</v>
      </c>
      <c r="B454" s="35" t="s">
        <v>951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952</v>
      </c>
      <c r="B455" s="36" t="s">
        <v>953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954</v>
      </c>
      <c r="B456" s="35" t="s">
        <v>954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955</v>
      </c>
      <c r="B457" s="36" t="s">
        <v>955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956</v>
      </c>
      <c r="B458" s="35" t="s">
        <v>947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957</v>
      </c>
      <c r="B459" s="36" t="s">
        <v>958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959</v>
      </c>
      <c r="B460" s="35" t="s">
        <v>960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961</v>
      </c>
      <c r="B461" s="36" t="s">
        <v>962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963</v>
      </c>
      <c r="B462" s="35" t="s">
        <v>962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964</v>
      </c>
      <c r="B463" s="36" t="s">
        <v>965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966</v>
      </c>
      <c r="B464" s="35" t="s">
        <v>965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967</v>
      </c>
      <c r="B465" s="36" t="s">
        <v>968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969</v>
      </c>
      <c r="B466" s="35" t="s">
        <v>970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971</v>
      </c>
      <c r="B467" s="36" t="s">
        <v>970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972</v>
      </c>
      <c r="B468" s="35" t="s">
        <v>968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973</v>
      </c>
      <c r="B469" s="36" t="s">
        <v>973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974</v>
      </c>
      <c r="B470" s="35" t="s">
        <v>975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976</v>
      </c>
      <c r="B471" s="36" t="s">
        <v>977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978</v>
      </c>
      <c r="B472" s="35" t="s">
        <v>977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979</v>
      </c>
      <c r="B473" s="36" t="s">
        <v>939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980</v>
      </c>
      <c r="B474" s="35" t="s">
        <v>980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981</v>
      </c>
      <c r="B475" s="36" t="s">
        <v>519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982</v>
      </c>
      <c r="B476" s="35" t="s">
        <v>983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984</v>
      </c>
      <c r="B477" s="36" t="s">
        <v>984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985</v>
      </c>
      <c r="B478" s="35" t="s">
        <v>803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986</v>
      </c>
      <c r="B479" s="36" t="s">
        <v>814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987</v>
      </c>
      <c r="B480" s="35" t="s">
        <v>988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989</v>
      </c>
      <c r="B481" s="36" t="s">
        <v>990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991</v>
      </c>
      <c r="B482" s="35" t="s">
        <v>990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992</v>
      </c>
      <c r="B483" s="36" t="s">
        <v>993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994</v>
      </c>
      <c r="B484" s="35" t="s">
        <v>993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995</v>
      </c>
      <c r="B485" s="36" t="s">
        <v>995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996</v>
      </c>
      <c r="B486" s="35" t="s">
        <v>893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997</v>
      </c>
      <c r="B487" s="36" t="s">
        <v>998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999</v>
      </c>
      <c r="B488" s="35" t="s">
        <v>998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1000</v>
      </c>
      <c r="B489" s="36" t="s">
        <v>998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1001</v>
      </c>
      <c r="B490" s="35" t="s">
        <v>1002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1003</v>
      </c>
      <c r="B491" s="36" t="s">
        <v>1004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1005</v>
      </c>
      <c r="B492" s="35" t="s">
        <v>1006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1007</v>
      </c>
      <c r="B493" s="36" t="s">
        <v>1002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1008</v>
      </c>
      <c r="B494" s="35" t="s">
        <v>1009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1010</v>
      </c>
      <c r="B495" s="36" t="s">
        <v>1011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1012</v>
      </c>
      <c r="B496" s="35" t="s">
        <v>1011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1013</v>
      </c>
      <c r="B497" s="36" t="s">
        <v>1014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1015</v>
      </c>
      <c r="B498" s="35" t="s">
        <v>1015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1016</v>
      </c>
      <c r="B499" s="36" t="s">
        <v>1016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1017</v>
      </c>
      <c r="B500" s="35" t="s">
        <v>1017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1018</v>
      </c>
      <c r="B501" s="36" t="s">
        <v>1018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1019</v>
      </c>
      <c r="B502" s="35" t="s">
        <v>1019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1020</v>
      </c>
      <c r="B503" s="36" t="s">
        <v>1021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1022</v>
      </c>
      <c r="B504" s="35" t="s">
        <v>1022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1023</v>
      </c>
      <c r="B505" s="36" t="s">
        <v>1023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1024</v>
      </c>
      <c r="B506" s="35" t="s">
        <v>1024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1025</v>
      </c>
      <c r="B507" s="36" t="s">
        <v>517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1026</v>
      </c>
      <c r="B508" s="35" t="s">
        <v>622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1027</v>
      </c>
      <c r="B509" s="36" t="s">
        <v>1027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1028</v>
      </c>
      <c r="B510" s="35" t="s">
        <v>1029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1030</v>
      </c>
      <c r="B511" s="36" t="s">
        <v>1030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1031</v>
      </c>
      <c r="B512" s="35" t="s">
        <v>1031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1032</v>
      </c>
      <c r="B513" s="36" t="s">
        <v>1032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1033</v>
      </c>
      <c r="B514" s="35" t="s">
        <v>1034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1035</v>
      </c>
      <c r="B515" s="36" t="s">
        <v>1036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1037</v>
      </c>
      <c r="B516" s="35" t="s">
        <v>1038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1039</v>
      </c>
      <c r="B517" s="36" t="s">
        <v>1039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1040</v>
      </c>
      <c r="B518" s="35" t="s">
        <v>1041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1042</v>
      </c>
      <c r="B519" s="36" t="s">
        <v>1041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1043</v>
      </c>
      <c r="B520" s="35" t="s">
        <v>1044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1045</v>
      </c>
      <c r="B521" s="36" t="s">
        <v>968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1046</v>
      </c>
      <c r="B522" s="35" t="s">
        <v>877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1047</v>
      </c>
      <c r="B523" s="36" t="s">
        <v>638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1048</v>
      </c>
      <c r="B524" s="35" t="s">
        <v>953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1049</v>
      </c>
      <c r="B525" s="36" t="s">
        <v>746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1050</v>
      </c>
      <c r="B526" s="35" t="s">
        <v>1051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1052</v>
      </c>
      <c r="B527" s="36" t="s">
        <v>1053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1054</v>
      </c>
      <c r="B528" s="35" t="s">
        <v>1055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1056</v>
      </c>
      <c r="B529" s="36" t="s">
        <v>975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1057</v>
      </c>
      <c r="B530" s="35" t="s">
        <v>983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1058</v>
      </c>
      <c r="B531" s="36" t="s">
        <v>866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1059</v>
      </c>
      <c r="B532" s="35" t="s">
        <v>828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1060</v>
      </c>
      <c r="B533" s="36" t="s">
        <v>705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1061</v>
      </c>
      <c r="B534" s="35" t="s">
        <v>796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1062</v>
      </c>
      <c r="B535" s="36" t="s">
        <v>629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1063</v>
      </c>
      <c r="B536" s="35" t="s">
        <v>1064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