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ébora\Desktop\"/>
    </mc:Choice>
  </mc:AlternateContent>
  <xr:revisionPtr revIDLastSave="0" documentId="13_ncr:1_{B558D8C3-24A3-4B49-B7E6-EA99BE69D4C1}" xr6:coauthVersionLast="47" xr6:coauthVersionMax="47" xr10:uidLastSave="{00000000-0000-0000-0000-000000000000}"/>
  <bookViews>
    <workbookView xWindow="-120" yWindow="-120" windowWidth="20730" windowHeight="11160" tabRatio="345" activeTab="1" xr2:uid="{D63472A4-8300-4934-9C87-0EC792DCF89D}"/>
  </bookViews>
  <sheets>
    <sheet name="APP" sheetId="1" r:id="rId1"/>
    <sheet name="Planilha2" sheetId="2" r:id="rId2"/>
  </sheets>
  <definedNames>
    <definedName name="aporte">APP!$D$11</definedName>
    <definedName name="patrimonio">APP!$D$14</definedName>
    <definedName name="qtd_anos">APP!$D$12</definedName>
    <definedName name="rendimento_carteira">APP!$D$7</definedName>
    <definedName name="salario">APP!$D$6</definedName>
    <definedName name="sugestao_investimento">APP!$D$8</definedName>
    <definedName name="taxa_mensal">APP!$D$13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30" i="1"/>
  <c r="C31" i="1"/>
  <c r="C32" i="1"/>
  <c r="C33" i="1"/>
  <c r="C34" i="1"/>
  <c r="C35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7" i="1"/>
  <c r="D14" i="1"/>
  <c r="D15" i="1" s="1"/>
  <c r="C21" i="1"/>
  <c r="D21" i="1" s="1"/>
  <c r="C20" i="1"/>
  <c r="D20" i="1" s="1"/>
  <c r="C19" i="1"/>
  <c r="D19" i="1" s="1"/>
  <c r="C22" i="1"/>
  <c r="D22" i="1" s="1"/>
  <c r="C18" i="1"/>
  <c r="D18" i="1" s="1"/>
  <c r="D30" i="1" l="1"/>
  <c r="D35" i="1"/>
  <c r="D33" i="1"/>
  <c r="D32" i="1"/>
  <c r="D34" i="1"/>
  <c r="D31" i="1"/>
  <c r="D36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<sst xmlns="http://schemas.openxmlformats.org/spreadsheetml/2006/main" count="71" uniqueCount="34">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</sst>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5" xfId="0" applyFont="1" applyFill="1" applyBorder="1" applyAlignment="1">
      <alignment horizontal="left" indent="3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3"/>
    </xf>
    <xf numFmtId="164" fontId="9" fillId="3" borderId="9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3"/>
    </xf>
    <xf numFmtId="164" fontId="9" fillId="3" borderId="12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2" fillId="2" borderId="0" xfId="2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11" fillId="3" borderId="20" xfId="0" applyFont="1" applyFill="1" applyBorder="1" applyAlignment="1">
      <alignment horizontal="left" indent="3"/>
    </xf>
    <xf numFmtId="0" fontId="11" fillId="3" borderId="21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11" fillId="3" borderId="18" xfId="0" applyFont="1" applyFill="1" applyBorder="1" applyAlignment="1">
      <alignment horizontal="left" indent="3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center" vertical="center"/>
    </xf>
    <xf numFmtId="0" fontId="2" fillId="8" borderId="0" xfId="3" applyFill="1"/>
    <xf numFmtId="0" fontId="2" fillId="8" borderId="0" xfId="3" applyFill="1" applyAlignment="1">
      <alignment horizontal="center"/>
    </xf>
    <xf numFmtId="0" fontId="12" fillId="7" borderId="1" xfId="0" applyFont="1" applyFill="1" applyBorder="1" applyAlignment="1">
      <alignment horizontal="right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9-4CC4-AEE9-3533D8E22F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9-4CC4-AEE9-3533D8E22F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49-4CC4-AEE9-3533D8E22F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49-4CC4-AEE9-3533D8E22F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49-4CC4-AEE9-3533D8E22F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49-4CC4-AEE9-3533D8E22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APP!$C$30:$C$35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36</xdr:row>
      <xdr:rowOff>97971</xdr:rowOff>
    </xdr:from>
    <xdr:to>
      <xdr:col>3</xdr:col>
      <xdr:colOff>892175</xdr:colOff>
      <xdr:row>49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1125681</xdr:colOff>
      <xdr:row>1</xdr:row>
      <xdr:rowOff>112568</xdr:rowOff>
    </xdr:from>
    <xdr:to>
      <xdr:col>2</xdr:col>
      <xdr:colOff>1117022</xdr:colOff>
      <xdr:row>3</xdr:row>
      <xdr:rowOff>34636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3D13E63-0195-42EB-1F8C-B3963F070772}"/>
            </a:ext>
          </a:extLst>
        </xdr:cNvPr>
        <xdr:cNvSpPr txBox="1"/>
      </xdr:nvSpPr>
      <xdr:spPr>
        <a:xfrm>
          <a:off x="1489363" y="303068"/>
          <a:ext cx="3117273" cy="303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Fundos de Investimento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4:H36"/>
  <sheetViews>
    <sheetView showGridLines="0" zoomScale="110" zoomScaleNormal="110" workbookViewId="0">
      <selection activeCell="G9" sqref="G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4" spans="2:6" ht="15.75" thickBot="1" x14ac:dyDescent="0.3"/>
    <row r="5" spans="2:6" ht="15" customHeight="1" x14ac:dyDescent="0.3">
      <c r="B5" s="50" t="s">
        <v>15</v>
      </c>
      <c r="C5" s="45"/>
      <c r="D5" s="46"/>
    </row>
    <row r="6" spans="2:6" ht="17.25" x14ac:dyDescent="0.3">
      <c r="B6" s="35" t="s">
        <v>14</v>
      </c>
      <c r="C6" s="36"/>
      <c r="D6" s="19">
        <v>2000</v>
      </c>
    </row>
    <row r="7" spans="2:6" ht="17.25" x14ac:dyDescent="0.3">
      <c r="B7" s="37" t="s">
        <v>13</v>
      </c>
      <c r="C7" s="38"/>
      <c r="D7" s="20">
        <v>6.0000000000000001E-3</v>
      </c>
    </row>
    <row r="8" spans="2:6" ht="18" thickBot="1" x14ac:dyDescent="0.35">
      <c r="B8" s="41" t="s">
        <v>33</v>
      </c>
      <c r="C8" s="42"/>
      <c r="D8" s="21">
        <f>D6*30%</f>
        <v>600</v>
      </c>
    </row>
    <row r="9" spans="2:6" ht="15.75" thickBot="1" x14ac:dyDescent="0.3"/>
    <row r="10" spans="2:6" ht="16.5" customHeight="1" x14ac:dyDescent="0.25">
      <c r="B10" s="51" t="s">
        <v>5</v>
      </c>
      <c r="C10" s="52"/>
      <c r="D10" s="53"/>
    </row>
    <row r="11" spans="2:6" ht="17.25" x14ac:dyDescent="0.3">
      <c r="B11" s="35" t="s">
        <v>0</v>
      </c>
      <c r="C11" s="36"/>
      <c r="D11" s="14">
        <v>200</v>
      </c>
    </row>
    <row r="12" spans="2:6" ht="17.25" x14ac:dyDescent="0.3">
      <c r="B12" s="37" t="s">
        <v>1</v>
      </c>
      <c r="C12" s="38"/>
      <c r="D12" s="15">
        <v>5</v>
      </c>
    </row>
    <row r="13" spans="2:6" ht="17.25" x14ac:dyDescent="0.3">
      <c r="B13" s="37" t="s">
        <v>2</v>
      </c>
      <c r="C13" s="38"/>
      <c r="D13" s="16">
        <v>1.0789999999999999E-2</v>
      </c>
    </row>
    <row r="14" spans="2:6" ht="17.25" x14ac:dyDescent="0.3">
      <c r="B14" s="43" t="s">
        <v>3</v>
      </c>
      <c r="C14" s="44"/>
      <c r="D14" s="17">
        <f>FV(taxa_mensal,qtd_anos*12,aporte*-1)</f>
        <v>16755.382799697527</v>
      </c>
    </row>
    <row r="15" spans="2:6" ht="18" thickBot="1" x14ac:dyDescent="0.35">
      <c r="B15" s="39" t="s">
        <v>4</v>
      </c>
      <c r="C15" s="40"/>
      <c r="D15" s="18">
        <f>patrimonio*rendimento_carteira</f>
        <v>100.53229679818516</v>
      </c>
      <c r="F15" s="3"/>
    </row>
    <row r="16" spans="2:6" ht="15.75" thickBot="1" x14ac:dyDescent="0.3"/>
    <row r="17" spans="1:4" ht="20.25" x14ac:dyDescent="0.25">
      <c r="B17" s="51" t="s">
        <v>11</v>
      </c>
      <c r="C17" s="52"/>
      <c r="D17" s="47" t="s">
        <v>12</v>
      </c>
    </row>
    <row r="18" spans="1:4" ht="17.25" x14ac:dyDescent="0.3">
      <c r="A18" s="1">
        <v>2</v>
      </c>
      <c r="B18" s="5" t="s">
        <v>6</v>
      </c>
      <c r="C18" s="6">
        <f>FV($D$13,$A18*12,$D$11*-1)</f>
        <v>5445.5254595290435</v>
      </c>
      <c r="D18" s="7">
        <f>C18*rendimento_carteira</f>
        <v>32.673152757174265</v>
      </c>
    </row>
    <row r="19" spans="1:4" ht="17.25" x14ac:dyDescent="0.3">
      <c r="A19" s="1">
        <v>5</v>
      </c>
      <c r="B19" s="8" t="s">
        <v>7</v>
      </c>
      <c r="C19" s="9">
        <f>FV($D$13,$A19*12,$D$11*-1)</f>
        <v>16755.382799697527</v>
      </c>
      <c r="D19" s="10">
        <f>C19*rendimento_carteira</f>
        <v>100.53229679818516</v>
      </c>
    </row>
    <row r="20" spans="1:4" ht="17.25" x14ac:dyDescent="0.3">
      <c r="A20" s="1">
        <v>10</v>
      </c>
      <c r="B20" s="8" t="s">
        <v>8</v>
      </c>
      <c r="C20" s="9">
        <f>FV($D$13,$A20*12,$D$11*-1)</f>
        <v>48656.842506034438</v>
      </c>
      <c r="D20" s="10">
        <f>C20*rendimento_carteira</f>
        <v>291.94105503620665</v>
      </c>
    </row>
    <row r="21" spans="1:4" ht="17.25" x14ac:dyDescent="0.3">
      <c r="A21" s="1">
        <v>20</v>
      </c>
      <c r="B21" s="8" t="s">
        <v>9</v>
      </c>
      <c r="C21" s="9">
        <f>FV($D$13,$A21*12,$D$11*-1)</f>
        <v>225039.68001941612</v>
      </c>
      <c r="D21" s="10">
        <f>C21*rendimento_carteira</f>
        <v>1350.2380801164968</v>
      </c>
    </row>
    <row r="22" spans="1:4" ht="18" thickBot="1" x14ac:dyDescent="0.35">
      <c r="A22" s="1">
        <v>30</v>
      </c>
      <c r="B22" s="11" t="s">
        <v>10</v>
      </c>
      <c r="C22" s="12">
        <f>FV($D$13,$A22*12,$D$11*-1)</f>
        <v>864433.93100094295</v>
      </c>
      <c r="D22" s="13">
        <f>C22*rendimento_carteira</f>
        <v>5186.6035860056581</v>
      </c>
    </row>
    <row r="26" spans="1:4" x14ac:dyDescent="0.25">
      <c r="B26" s="48" t="s">
        <v>20</v>
      </c>
      <c r="C26" s="49" t="s">
        <v>17</v>
      </c>
      <c r="D26" s="48"/>
    </row>
    <row r="27" spans="1:4" x14ac:dyDescent="0.25">
      <c r="B27" s="23" t="s">
        <v>19</v>
      </c>
      <c r="C27" s="24">
        <f>aporte</f>
        <v>200</v>
      </c>
      <c r="D27" s="23"/>
    </row>
    <row r="29" spans="1:4" x14ac:dyDescent="0.25">
      <c r="B29" s="25" t="s">
        <v>21</v>
      </c>
      <c r="C29" s="25" t="s">
        <v>22</v>
      </c>
      <c r="D29" s="25" t="s">
        <v>23</v>
      </c>
    </row>
    <row r="30" spans="1:4" x14ac:dyDescent="0.25">
      <c r="B30" s="2" t="s">
        <v>24</v>
      </c>
      <c r="C30" s="4">
        <f>VLOOKUP($C$26&amp;"-"&amp;B30,Planilha2!$A:$D,4,FALSE)</f>
        <v>0.32</v>
      </c>
      <c r="D30" s="28">
        <f>C30*$C$27</f>
        <v>64</v>
      </c>
    </row>
    <row r="31" spans="1:4" x14ac:dyDescent="0.25">
      <c r="B31" s="2" t="s">
        <v>25</v>
      </c>
      <c r="C31" s="4">
        <f>VLOOKUP($C$26&amp;"-"&amp;B31,Planilha2!$A:$D,4,FALSE)</f>
        <v>0.35</v>
      </c>
      <c r="D31" s="28">
        <f t="shared" ref="D31:D35" si="0">C31*$C$27</f>
        <v>70</v>
      </c>
    </row>
    <row r="32" spans="1:4" x14ac:dyDescent="0.25">
      <c r="B32" s="2" t="s">
        <v>26</v>
      </c>
      <c r="C32" s="4">
        <f>VLOOKUP($C$26&amp;"-"&amp;B32,Planilha2!$A:$D,4,FALSE)</f>
        <v>0.08</v>
      </c>
      <c r="D32" s="28">
        <f t="shared" si="0"/>
        <v>16</v>
      </c>
    </row>
    <row r="33" spans="2:4" x14ac:dyDescent="0.25">
      <c r="B33" s="2" t="s">
        <v>27</v>
      </c>
      <c r="C33" s="4">
        <f>VLOOKUP($C$26&amp;"-"&amp;B33,Planilha2!$A:$D,4,FALSE)</f>
        <v>0.05</v>
      </c>
      <c r="D33" s="28">
        <f t="shared" si="0"/>
        <v>10</v>
      </c>
    </row>
    <row r="34" spans="2:4" x14ac:dyDescent="0.25">
      <c r="B34" s="2" t="s">
        <v>28</v>
      </c>
      <c r="C34" s="4">
        <f>VLOOKUP($C$26&amp;"-"&amp;B34,Planilha2!$A:$D,4,FALSE)</f>
        <v>0.1</v>
      </c>
      <c r="D34" s="28">
        <f t="shared" si="0"/>
        <v>20</v>
      </c>
    </row>
    <row r="35" spans="2:4" x14ac:dyDescent="0.25">
      <c r="B35" s="2" t="s">
        <v>29</v>
      </c>
      <c r="C35" s="4">
        <f>VLOOKUP($C$26&amp;"-"&amp;B35,Planilha2!$A:$D,4,FALSE)</f>
        <v>0.1</v>
      </c>
      <c r="D35" s="28">
        <f t="shared" si="0"/>
        <v>20</v>
      </c>
    </row>
    <row r="36" spans="2:4" x14ac:dyDescent="0.25">
      <c r="B36" s="26"/>
      <c r="C36" s="26"/>
      <c r="D36" s="27">
        <f>SUM(D30:D35)</f>
        <v>200</v>
      </c>
    </row>
  </sheetData>
  <mergeCells count="10">
    <mergeCell ref="B6:C6"/>
    <mergeCell ref="B7:C7"/>
    <mergeCell ref="B8:C8"/>
    <mergeCell ref="B14:C14"/>
    <mergeCell ref="B17:C17"/>
    <mergeCell ref="B11:C11"/>
    <mergeCell ref="B12:C12"/>
    <mergeCell ref="B13:C13"/>
    <mergeCell ref="B15:C15"/>
    <mergeCell ref="B10:D10"/>
  </mergeCells>
  <dataValidations count="1">
    <dataValidation type="list" allowBlank="1" showInputMessage="1" showErrorMessage="1" sqref="C26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abSelected="1" zoomScale="115" zoomScaleNormal="115" workbookViewId="0">
      <selection activeCell="I13" sqref="I13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3" t="s">
        <v>31</v>
      </c>
      <c r="B2" s="33" t="s">
        <v>20</v>
      </c>
      <c r="C2" s="34" t="s">
        <v>21</v>
      </c>
      <c r="D2" s="34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2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9" t="str">
        <f t="shared" si="0"/>
        <v>Conservador-HOTELARIAS</v>
      </c>
      <c r="B8" s="29" t="s">
        <v>16</v>
      </c>
      <c r="C8" s="30" t="s">
        <v>29</v>
      </c>
      <c r="D8" s="3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54" t="str">
        <f t="shared" si="0"/>
        <v>Moderado-TIJOLO</v>
      </c>
      <c r="B10" s="54" t="s">
        <v>17</v>
      </c>
      <c r="C10" s="55" t="s">
        <v>25</v>
      </c>
      <c r="D10" s="56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9" t="str">
        <f t="shared" si="0"/>
        <v>Moderado-HOTELARIAS</v>
      </c>
      <c r="B14" s="29" t="s">
        <v>17</v>
      </c>
      <c r="C14" s="30" t="s">
        <v>29</v>
      </c>
      <c r="D14" s="31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Débora Reis</cp:lastModifiedBy>
  <dcterms:created xsi:type="dcterms:W3CDTF">2025-04-16T18:38:03Z</dcterms:created>
  <dcterms:modified xsi:type="dcterms:W3CDTF">2025-05-14T12:35:39Z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